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26_2_Тамара\EVGENIA\BUDJET\RIK_2024\RIK_2024_\OTPR_2024_XLS\"/>
    </mc:Choice>
  </mc:AlternateContent>
  <bookViews>
    <workbookView xWindow="240" yWindow="360" windowWidth="19440" windowHeight="12315"/>
  </bookViews>
  <sheets>
    <sheet name="Річна 2024" sheetId="1" r:id="rId1"/>
  </sheets>
  <definedNames>
    <definedName name="_xlnm._FilterDatabase" localSheetId="0" hidden="1">'Річна 2024'!$A$17:$Y$376</definedName>
    <definedName name="_xlnm.Print_Titles" localSheetId="0">'Річна 2024'!$10:$15</definedName>
    <definedName name="_xlnm.Print_Area" localSheetId="0">'Річна 2024'!$A$1:$P$386</definedName>
  </definedNames>
  <calcPr calcId="152511"/>
</workbook>
</file>

<file path=xl/calcChain.xml><?xml version="1.0" encoding="utf-8"?>
<calcChain xmlns="http://schemas.openxmlformats.org/spreadsheetml/2006/main">
  <c r="E337" i="1" l="1"/>
  <c r="D337" i="1"/>
  <c r="F147" i="1" l="1"/>
  <c r="G30" i="1"/>
  <c r="N139" i="1"/>
  <c r="N293" i="1"/>
  <c r="E268" i="1" l="1"/>
  <c r="D268" i="1"/>
  <c r="M63" i="1" l="1"/>
  <c r="M62" i="1"/>
  <c r="J147" i="1"/>
  <c r="K168" i="1"/>
  <c r="E168" i="1" s="1"/>
  <c r="K68" i="1"/>
  <c r="G61" i="1"/>
  <c r="G60" i="1"/>
  <c r="G31" i="1"/>
  <c r="D24" i="1"/>
  <c r="M184" i="1"/>
  <c r="L184" i="1"/>
  <c r="N177" i="1" l="1"/>
  <c r="P221" i="1" l="1"/>
  <c r="P220" i="1"/>
  <c r="G183" i="1" l="1"/>
  <c r="G188" i="1"/>
  <c r="N147" i="1"/>
  <c r="O147" i="1"/>
  <c r="P147" i="1"/>
  <c r="H147" i="1"/>
  <c r="I147" i="1"/>
  <c r="L147" i="1"/>
  <c r="M147" i="1"/>
  <c r="K375" i="1"/>
  <c r="G375" i="1"/>
  <c r="D375" i="1"/>
  <c r="K283" i="1"/>
  <c r="G69" i="1"/>
  <c r="G70" i="1"/>
  <c r="G71" i="1"/>
  <c r="G82" i="1"/>
  <c r="E375" i="1" l="1"/>
  <c r="I342" i="1"/>
  <c r="G187" i="1"/>
  <c r="I62" i="1" l="1"/>
  <c r="I170" i="1" s="1"/>
  <c r="E136" i="1"/>
  <c r="D136" i="1"/>
  <c r="E130" i="1"/>
  <c r="E131" i="1"/>
  <c r="E132" i="1"/>
  <c r="D130" i="1"/>
  <c r="D131" i="1"/>
  <c r="D132" i="1"/>
  <c r="E127" i="1"/>
  <c r="E124" i="1"/>
  <c r="D124" i="1"/>
  <c r="E119" i="1"/>
  <c r="E120" i="1"/>
  <c r="D119" i="1"/>
  <c r="D120" i="1"/>
  <c r="G115" i="1"/>
  <c r="E115" i="1" s="1"/>
  <c r="D115" i="1"/>
  <c r="E112" i="1"/>
  <c r="D112" i="1"/>
  <c r="E108" i="1"/>
  <c r="D108" i="1"/>
  <c r="E104" i="1"/>
  <c r="D104" i="1"/>
  <c r="E96" i="1"/>
  <c r="E97" i="1"/>
  <c r="E98" i="1"/>
  <c r="E99" i="1"/>
  <c r="D96" i="1"/>
  <c r="D97" i="1"/>
  <c r="D98" i="1"/>
  <c r="D99" i="1"/>
  <c r="G92" i="1"/>
  <c r="E92" i="1" s="1"/>
  <c r="D92" i="1"/>
  <c r="G88" i="1"/>
  <c r="E88" i="1" s="1"/>
  <c r="D88" i="1"/>
  <c r="D26" i="1"/>
  <c r="D27" i="1"/>
  <c r="D28" i="1"/>
  <c r="D29" i="1"/>
  <c r="D30" i="1"/>
  <c r="D31" i="1"/>
  <c r="D18" i="1"/>
  <c r="D19" i="1"/>
  <c r="D20" i="1"/>
  <c r="D21" i="1"/>
  <c r="D22" i="1"/>
  <c r="D23" i="1"/>
  <c r="D25" i="1"/>
  <c r="D127" i="1"/>
  <c r="G114" i="1"/>
  <c r="G121" i="1"/>
  <c r="G109" i="1"/>
  <c r="G86" i="1"/>
  <c r="G79" i="1"/>
  <c r="G81" i="1"/>
  <c r="G80" i="1"/>
  <c r="G83" i="1"/>
  <c r="G90" i="1"/>
  <c r="G93" i="1"/>
  <c r="G91" i="1"/>
  <c r="G87" i="1"/>
  <c r="G77" i="1"/>
  <c r="G75" i="1"/>
  <c r="G76" i="1"/>
  <c r="L183" i="1" l="1"/>
  <c r="M182" i="1"/>
  <c r="L182" i="1" l="1"/>
  <c r="L306" i="1" s="1"/>
  <c r="N179" i="1" l="1"/>
  <c r="N178" i="1"/>
  <c r="D174" i="1"/>
  <c r="E64" i="1" l="1"/>
  <c r="K63" i="1"/>
  <c r="E63" i="1" s="1"/>
  <c r="D63" i="1"/>
  <c r="D64" i="1"/>
  <c r="D305" i="1" l="1"/>
  <c r="D304" i="1"/>
  <c r="D303" i="1"/>
  <c r="D302" i="1"/>
  <c r="D299" i="1"/>
  <c r="D296" i="1"/>
  <c r="D293" i="1"/>
  <c r="D291" i="1"/>
  <c r="D292" i="1"/>
  <c r="D270" i="1"/>
  <c r="D271" i="1"/>
  <c r="D272" i="1"/>
  <c r="D273" i="1"/>
  <c r="D274" i="1"/>
  <c r="D259" i="1"/>
  <c r="D260" i="1"/>
  <c r="D261" i="1"/>
  <c r="D262" i="1"/>
  <c r="D263" i="1"/>
  <c r="D264" i="1"/>
  <c r="D198" i="1"/>
  <c r="D199" i="1"/>
  <c r="D200" i="1"/>
  <c r="D187" i="1"/>
  <c r="D186" i="1"/>
  <c r="D184" i="1"/>
  <c r="D177" i="1"/>
  <c r="D178" i="1"/>
  <c r="D179" i="1"/>
  <c r="D180" i="1"/>
  <c r="D173" i="1"/>
  <c r="D172" i="1"/>
  <c r="D206" i="1"/>
  <c r="D197" i="1"/>
  <c r="D195" i="1"/>
  <c r="D193" i="1"/>
  <c r="I194" i="1"/>
  <c r="E305" i="1"/>
  <c r="E304" i="1"/>
  <c r="E303" i="1"/>
  <c r="E302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1" i="1"/>
  <c r="E270" i="1"/>
  <c r="E269" i="1"/>
  <c r="E267" i="1"/>
  <c r="E266" i="1"/>
  <c r="E265" i="1"/>
  <c r="E264" i="1"/>
  <c r="E263" i="1"/>
  <c r="E262" i="1"/>
  <c r="E261" i="1"/>
  <c r="E260" i="1"/>
  <c r="E259" i="1"/>
  <c r="E258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3" i="1"/>
  <c r="E232" i="1"/>
  <c r="E231" i="1"/>
  <c r="E224" i="1"/>
  <c r="E223" i="1"/>
  <c r="E209" i="1"/>
  <c r="E200" i="1"/>
  <c r="E199" i="1"/>
  <c r="E198" i="1"/>
  <c r="E186" i="1"/>
  <c r="E184" i="1"/>
  <c r="E180" i="1"/>
  <c r="E179" i="1"/>
  <c r="E178" i="1"/>
  <c r="E177" i="1"/>
  <c r="P306" i="1"/>
  <c r="K272" i="1" l="1"/>
  <c r="I272" i="1"/>
  <c r="I257" i="1"/>
  <c r="E272" i="1" l="1"/>
  <c r="I216" i="1"/>
  <c r="K211" i="1"/>
  <c r="I211" i="1"/>
  <c r="K197" i="1"/>
  <c r="I197" i="1"/>
  <c r="K206" i="1"/>
  <c r="I206" i="1"/>
  <c r="K195" i="1"/>
  <c r="I195" i="1"/>
  <c r="G257" i="1" l="1"/>
  <c r="E257" i="1" s="1"/>
  <c r="G228" i="1"/>
  <c r="G207" i="1"/>
  <c r="G216" i="1"/>
  <c r="E216" i="1" s="1"/>
  <c r="G214" i="1"/>
  <c r="G211" i="1"/>
  <c r="E211" i="1" s="1"/>
  <c r="G208" i="1"/>
  <c r="G193" i="1" l="1"/>
  <c r="E193" i="1" s="1"/>
  <c r="G189" i="1"/>
  <c r="G191" i="1"/>
  <c r="G202" i="1"/>
  <c r="G197" i="1" l="1"/>
  <c r="E197" i="1" s="1"/>
  <c r="G206" i="1"/>
  <c r="E206" i="1" s="1"/>
  <c r="G204" i="1"/>
  <c r="E187" i="1" l="1"/>
  <c r="G195" i="1"/>
  <c r="E195" i="1" s="1"/>
  <c r="G175" i="1"/>
  <c r="G345" i="1" l="1"/>
  <c r="G346" i="1"/>
  <c r="G347" i="1"/>
  <c r="R170" i="1" l="1"/>
  <c r="D62" i="1"/>
  <c r="K62" i="1"/>
  <c r="E62" i="1" s="1"/>
  <c r="G110" i="1" l="1"/>
  <c r="G106" i="1"/>
  <c r="G73" i="1"/>
  <c r="G72" i="1"/>
  <c r="G84" i="1"/>
  <c r="D360" i="1" l="1"/>
  <c r="D358" i="1"/>
  <c r="D328" i="1"/>
  <c r="D327" i="1"/>
  <c r="D326" i="1"/>
  <c r="D33" i="1" l="1"/>
  <c r="G56" i="1"/>
  <c r="G25" i="1"/>
  <c r="G24" i="1"/>
  <c r="M306" i="1" l="1"/>
  <c r="N294" i="1"/>
  <c r="N306" i="1" s="1"/>
  <c r="D251" i="1" l="1"/>
  <c r="G181" i="1" l="1"/>
  <c r="E181" i="1" s="1"/>
  <c r="G182" i="1"/>
  <c r="G190" i="1"/>
  <c r="G192" i="1"/>
  <c r="G194" i="1"/>
  <c r="G196" i="1"/>
  <c r="G201" i="1"/>
  <c r="G203" i="1"/>
  <c r="G205" i="1"/>
  <c r="G210" i="1"/>
  <c r="G212" i="1"/>
  <c r="G213" i="1"/>
  <c r="G215" i="1"/>
  <c r="G217" i="1"/>
  <c r="G218" i="1"/>
  <c r="G219" i="1"/>
  <c r="G220" i="1"/>
  <c r="G221" i="1"/>
  <c r="G222" i="1"/>
  <c r="G225" i="1"/>
  <c r="G226" i="1"/>
  <c r="G227" i="1"/>
  <c r="G229" i="1"/>
  <c r="G230" i="1"/>
  <c r="G234" i="1"/>
  <c r="G273" i="1"/>
  <c r="E273" i="1" s="1"/>
  <c r="G300" i="1"/>
  <c r="E300" i="1" s="1"/>
  <c r="O349" i="1" l="1"/>
  <c r="D252" i="1" l="1"/>
  <c r="O247" i="1" l="1"/>
  <c r="D225" i="1" l="1"/>
  <c r="D230" i="1" l="1"/>
  <c r="D214" i="1" l="1"/>
  <c r="D222" i="1"/>
  <c r="D346" i="1" l="1"/>
  <c r="D345" i="1"/>
  <c r="D212" i="1"/>
  <c r="D210" i="1" l="1"/>
  <c r="O174" i="1" l="1"/>
  <c r="G174" i="1"/>
  <c r="G306" i="1" l="1"/>
  <c r="E142" i="1"/>
  <c r="E143" i="1"/>
  <c r="D142" i="1"/>
  <c r="D143" i="1"/>
  <c r="P350" i="1" l="1"/>
  <c r="P351" i="1" s="1"/>
  <c r="P307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62" i="1"/>
  <c r="D356" i="1"/>
  <c r="D355" i="1"/>
  <c r="D347" i="1"/>
  <c r="D348" i="1"/>
  <c r="D349" i="1"/>
  <c r="D344" i="1"/>
  <c r="D341" i="1"/>
  <c r="D340" i="1"/>
  <c r="D339" i="1"/>
  <c r="D338" i="1"/>
  <c r="D336" i="1"/>
  <c r="D330" i="1"/>
  <c r="D331" i="1"/>
  <c r="D332" i="1"/>
  <c r="D333" i="1"/>
  <c r="D334" i="1"/>
  <c r="D335" i="1"/>
  <c r="D329" i="1"/>
  <c r="E326" i="1"/>
  <c r="E327" i="1"/>
  <c r="E328" i="1"/>
  <c r="D324" i="1"/>
  <c r="D325" i="1"/>
  <c r="D321" i="1"/>
  <c r="D322" i="1"/>
  <c r="D323" i="1"/>
  <c r="D320" i="1"/>
  <c r="D318" i="1"/>
  <c r="D311" i="1"/>
  <c r="D312" i="1"/>
  <c r="D313" i="1"/>
  <c r="D314" i="1"/>
  <c r="D315" i="1"/>
  <c r="D316" i="1"/>
  <c r="D317" i="1"/>
  <c r="D310" i="1"/>
  <c r="K221" i="1"/>
  <c r="D204" i="1"/>
  <c r="D203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9" i="1"/>
  <c r="D148" i="1"/>
  <c r="D144" i="1"/>
  <c r="D145" i="1"/>
  <c r="D146" i="1"/>
  <c r="E52" i="1"/>
  <c r="E53" i="1"/>
  <c r="D147" i="1" l="1"/>
  <c r="P352" i="1"/>
  <c r="O173" i="1"/>
  <c r="O176" i="1"/>
  <c r="O175" i="1"/>
  <c r="K374" i="1"/>
  <c r="G374" i="1"/>
  <c r="K373" i="1"/>
  <c r="G373" i="1"/>
  <c r="G372" i="1"/>
  <c r="E372" i="1" s="1"/>
  <c r="K371" i="1"/>
  <c r="G371" i="1"/>
  <c r="G370" i="1"/>
  <c r="E370" i="1" s="1"/>
  <c r="K369" i="1"/>
  <c r="G369" i="1"/>
  <c r="K368" i="1"/>
  <c r="G368" i="1"/>
  <c r="G367" i="1"/>
  <c r="E367" i="1" s="1"/>
  <c r="G366" i="1"/>
  <c r="E366" i="1" s="1"/>
  <c r="G365" i="1"/>
  <c r="E365" i="1" s="1"/>
  <c r="G364" i="1"/>
  <c r="E364" i="1" s="1"/>
  <c r="G363" i="1"/>
  <c r="E363" i="1" s="1"/>
  <c r="G362" i="1"/>
  <c r="E362" i="1" s="1"/>
  <c r="G357" i="1"/>
  <c r="E357" i="1" s="1"/>
  <c r="G356" i="1"/>
  <c r="E356" i="1" s="1"/>
  <c r="G355" i="1"/>
  <c r="E355" i="1" s="1"/>
  <c r="I349" i="1"/>
  <c r="G349" i="1"/>
  <c r="K348" i="1"/>
  <c r="I348" i="1"/>
  <c r="G348" i="1"/>
  <c r="K347" i="1"/>
  <c r="I347" i="1"/>
  <c r="K346" i="1"/>
  <c r="I346" i="1"/>
  <c r="I345" i="1"/>
  <c r="I344" i="1"/>
  <c r="E344" i="1" s="1"/>
  <c r="G341" i="1"/>
  <c r="E341" i="1" s="1"/>
  <c r="G340" i="1"/>
  <c r="E340" i="1" s="1"/>
  <c r="G339" i="1"/>
  <c r="E339" i="1" s="1"/>
  <c r="G338" i="1"/>
  <c r="E338" i="1" s="1"/>
  <c r="G336" i="1"/>
  <c r="E336" i="1" s="1"/>
  <c r="G335" i="1"/>
  <c r="E335" i="1" s="1"/>
  <c r="G334" i="1"/>
  <c r="E334" i="1" s="1"/>
  <c r="G333" i="1"/>
  <c r="E333" i="1" s="1"/>
  <c r="K332" i="1"/>
  <c r="G332" i="1"/>
  <c r="G331" i="1"/>
  <c r="E331" i="1" s="1"/>
  <c r="K330" i="1"/>
  <c r="G330" i="1"/>
  <c r="G329" i="1"/>
  <c r="E329" i="1" s="1"/>
  <c r="G325" i="1"/>
  <c r="E325" i="1" s="1"/>
  <c r="G324" i="1"/>
  <c r="E324" i="1" s="1"/>
  <c r="G323" i="1"/>
  <c r="E323" i="1" s="1"/>
  <c r="G322" i="1"/>
  <c r="E322" i="1" s="1"/>
  <c r="G321" i="1"/>
  <c r="E321" i="1" s="1"/>
  <c r="G320" i="1"/>
  <c r="E320" i="1" s="1"/>
  <c r="G318" i="1"/>
  <c r="E318" i="1" s="1"/>
  <c r="G317" i="1"/>
  <c r="E317" i="1" s="1"/>
  <c r="G316" i="1"/>
  <c r="E316" i="1" s="1"/>
  <c r="G315" i="1"/>
  <c r="E315" i="1" s="1"/>
  <c r="G314" i="1"/>
  <c r="E314" i="1" s="1"/>
  <c r="G313" i="1"/>
  <c r="E313" i="1" s="1"/>
  <c r="G312" i="1"/>
  <c r="E312" i="1" s="1"/>
  <c r="G311" i="1"/>
  <c r="E311" i="1" s="1"/>
  <c r="G310" i="1"/>
  <c r="E310" i="1" s="1"/>
  <c r="D300" i="1"/>
  <c r="D298" i="1"/>
  <c r="D297" i="1"/>
  <c r="D295" i="1"/>
  <c r="D294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69" i="1"/>
  <c r="D267" i="1"/>
  <c r="D266" i="1"/>
  <c r="D265" i="1"/>
  <c r="D258" i="1"/>
  <c r="D257" i="1"/>
  <c r="D256" i="1"/>
  <c r="D255" i="1"/>
  <c r="D254" i="1"/>
  <c r="D253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K234" i="1"/>
  <c r="I234" i="1"/>
  <c r="D234" i="1"/>
  <c r="D233" i="1"/>
  <c r="D232" i="1"/>
  <c r="D231" i="1"/>
  <c r="K230" i="1"/>
  <c r="I230" i="1"/>
  <c r="K229" i="1"/>
  <c r="I229" i="1"/>
  <c r="D229" i="1"/>
  <c r="K228" i="1"/>
  <c r="I228" i="1"/>
  <c r="D228" i="1"/>
  <c r="K227" i="1"/>
  <c r="I227" i="1"/>
  <c r="D227" i="1"/>
  <c r="K226" i="1"/>
  <c r="I226" i="1"/>
  <c r="D226" i="1"/>
  <c r="K225" i="1"/>
  <c r="I225" i="1"/>
  <c r="D224" i="1"/>
  <c r="D223" i="1"/>
  <c r="K222" i="1"/>
  <c r="I222" i="1"/>
  <c r="I221" i="1"/>
  <c r="E221" i="1" s="1"/>
  <c r="D221" i="1"/>
  <c r="K220" i="1"/>
  <c r="I220" i="1"/>
  <c r="D220" i="1"/>
  <c r="K219" i="1"/>
  <c r="I219" i="1"/>
  <c r="D219" i="1"/>
  <c r="K218" i="1"/>
  <c r="I218" i="1"/>
  <c r="D218" i="1"/>
  <c r="K217" i="1"/>
  <c r="I217" i="1"/>
  <c r="D217" i="1"/>
  <c r="D216" i="1"/>
  <c r="K215" i="1"/>
  <c r="I215" i="1"/>
  <c r="D215" i="1"/>
  <c r="K214" i="1"/>
  <c r="I214" i="1"/>
  <c r="K213" i="1"/>
  <c r="I213" i="1"/>
  <c r="D213" i="1"/>
  <c r="K212" i="1"/>
  <c r="I212" i="1"/>
  <c r="D211" i="1"/>
  <c r="K210" i="1"/>
  <c r="I210" i="1"/>
  <c r="D209" i="1"/>
  <c r="K208" i="1"/>
  <c r="I208" i="1"/>
  <c r="D208" i="1"/>
  <c r="K207" i="1"/>
  <c r="I207" i="1"/>
  <c r="D207" i="1"/>
  <c r="K205" i="1"/>
  <c r="I205" i="1"/>
  <c r="D205" i="1"/>
  <c r="K204" i="1"/>
  <c r="I204" i="1"/>
  <c r="K203" i="1"/>
  <c r="I203" i="1"/>
  <c r="K202" i="1"/>
  <c r="I202" i="1"/>
  <c r="D202" i="1"/>
  <c r="K201" i="1"/>
  <c r="I201" i="1"/>
  <c r="D201" i="1"/>
  <c r="K196" i="1"/>
  <c r="I196" i="1"/>
  <c r="D196" i="1"/>
  <c r="K194" i="1"/>
  <c r="D194" i="1"/>
  <c r="I192" i="1"/>
  <c r="E192" i="1" s="1"/>
  <c r="D192" i="1"/>
  <c r="K191" i="1"/>
  <c r="I191" i="1"/>
  <c r="D191" i="1"/>
  <c r="K190" i="1"/>
  <c r="I190" i="1"/>
  <c r="D190" i="1"/>
  <c r="K189" i="1"/>
  <c r="I189" i="1"/>
  <c r="D189" i="1"/>
  <c r="K188" i="1"/>
  <c r="I188" i="1"/>
  <c r="D188" i="1"/>
  <c r="K185" i="1"/>
  <c r="E185" i="1" s="1"/>
  <c r="D185" i="1"/>
  <c r="K183" i="1"/>
  <c r="I183" i="1"/>
  <c r="D183" i="1"/>
  <c r="K182" i="1"/>
  <c r="I182" i="1"/>
  <c r="D182" i="1"/>
  <c r="D181" i="1"/>
  <c r="I176" i="1"/>
  <c r="E176" i="1" s="1"/>
  <c r="D176" i="1"/>
  <c r="I175" i="1"/>
  <c r="E175" i="1" s="1"/>
  <c r="D175" i="1"/>
  <c r="I174" i="1"/>
  <c r="E174" i="1" s="1"/>
  <c r="K169" i="1"/>
  <c r="G169" i="1"/>
  <c r="K167" i="1"/>
  <c r="G167" i="1"/>
  <c r="K166" i="1"/>
  <c r="G166" i="1"/>
  <c r="K165" i="1"/>
  <c r="G165" i="1"/>
  <c r="K164" i="1"/>
  <c r="G164" i="1"/>
  <c r="K163" i="1"/>
  <c r="G163" i="1"/>
  <c r="K162" i="1"/>
  <c r="G162" i="1"/>
  <c r="K161" i="1"/>
  <c r="G161" i="1"/>
  <c r="K160" i="1"/>
  <c r="G160" i="1"/>
  <c r="K159" i="1"/>
  <c r="G159" i="1"/>
  <c r="K158" i="1"/>
  <c r="G158" i="1"/>
  <c r="K157" i="1"/>
  <c r="G157" i="1"/>
  <c r="K156" i="1"/>
  <c r="G156" i="1"/>
  <c r="K155" i="1"/>
  <c r="G155" i="1"/>
  <c r="K154" i="1"/>
  <c r="G154" i="1"/>
  <c r="K153" i="1"/>
  <c r="G153" i="1"/>
  <c r="K152" i="1"/>
  <c r="G152" i="1"/>
  <c r="K151" i="1"/>
  <c r="G151" i="1"/>
  <c r="K150" i="1"/>
  <c r="G150" i="1"/>
  <c r="K149" i="1"/>
  <c r="G149" i="1"/>
  <c r="G148" i="1"/>
  <c r="M170" i="1"/>
  <c r="L170" i="1"/>
  <c r="L307" i="1" s="1"/>
  <c r="G146" i="1"/>
  <c r="E146" i="1" s="1"/>
  <c r="K145" i="1"/>
  <c r="G145" i="1"/>
  <c r="G144" i="1"/>
  <c r="E144" i="1" s="1"/>
  <c r="E141" i="1"/>
  <c r="D141" i="1"/>
  <c r="G140" i="1"/>
  <c r="D140" i="1"/>
  <c r="E140" i="1" s="1"/>
  <c r="E139" i="1"/>
  <c r="D139" i="1"/>
  <c r="E138" i="1"/>
  <c r="D138" i="1"/>
  <c r="E137" i="1"/>
  <c r="D137" i="1"/>
  <c r="E135" i="1"/>
  <c r="D135" i="1"/>
  <c r="E134" i="1"/>
  <c r="D134" i="1"/>
  <c r="E133" i="1"/>
  <c r="D133" i="1"/>
  <c r="E129" i="1"/>
  <c r="D129" i="1"/>
  <c r="E128" i="1"/>
  <c r="D128" i="1"/>
  <c r="E126" i="1"/>
  <c r="D126" i="1"/>
  <c r="E125" i="1"/>
  <c r="D125" i="1"/>
  <c r="E123" i="1"/>
  <c r="D123" i="1"/>
  <c r="E122" i="1"/>
  <c r="D122" i="1"/>
  <c r="E121" i="1"/>
  <c r="D121" i="1"/>
  <c r="E118" i="1"/>
  <c r="D118" i="1"/>
  <c r="E117" i="1"/>
  <c r="D117" i="1"/>
  <c r="E116" i="1"/>
  <c r="D116" i="1"/>
  <c r="E114" i="1"/>
  <c r="D114" i="1"/>
  <c r="E113" i="1"/>
  <c r="D113" i="1"/>
  <c r="E111" i="1"/>
  <c r="D111" i="1"/>
  <c r="E110" i="1"/>
  <c r="D110" i="1"/>
  <c r="E109" i="1"/>
  <c r="D109" i="1"/>
  <c r="E107" i="1"/>
  <c r="D107" i="1"/>
  <c r="E106" i="1"/>
  <c r="D106" i="1"/>
  <c r="E105" i="1"/>
  <c r="D105" i="1"/>
  <c r="E103" i="1"/>
  <c r="D103" i="1"/>
  <c r="E102" i="1"/>
  <c r="D102" i="1"/>
  <c r="E101" i="1"/>
  <c r="D101" i="1"/>
  <c r="E100" i="1"/>
  <c r="D100" i="1"/>
  <c r="E95" i="1"/>
  <c r="D95" i="1"/>
  <c r="E94" i="1"/>
  <c r="D94" i="1"/>
  <c r="E93" i="1"/>
  <c r="D93" i="1"/>
  <c r="E91" i="1"/>
  <c r="D91" i="1"/>
  <c r="E90" i="1"/>
  <c r="D90" i="1"/>
  <c r="E89" i="1"/>
  <c r="D89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D70" i="1"/>
  <c r="E70" i="1" s="1"/>
  <c r="E69" i="1"/>
  <c r="D69" i="1"/>
  <c r="G68" i="1"/>
  <c r="D68" i="1"/>
  <c r="E68" i="1" s="1"/>
  <c r="G67" i="1"/>
  <c r="D67" i="1"/>
  <c r="E67" i="1" s="1"/>
  <c r="E66" i="1"/>
  <c r="D66" i="1"/>
  <c r="E65" i="1"/>
  <c r="D65" i="1"/>
  <c r="E61" i="1"/>
  <c r="D61" i="1"/>
  <c r="E60" i="1"/>
  <c r="D60" i="1"/>
  <c r="E59" i="1"/>
  <c r="D59" i="1"/>
  <c r="E58" i="1"/>
  <c r="D58" i="1"/>
  <c r="G57" i="1"/>
  <c r="E57" i="1" s="1"/>
  <c r="D57" i="1"/>
  <c r="E56" i="1"/>
  <c r="D56" i="1"/>
  <c r="G55" i="1"/>
  <c r="E55" i="1" s="1"/>
  <c r="D55" i="1"/>
  <c r="G54" i="1"/>
  <c r="E54" i="1" s="1"/>
  <c r="D54" i="1"/>
  <c r="D53" i="1"/>
  <c r="D52" i="1"/>
  <c r="G51" i="1"/>
  <c r="E51" i="1" s="1"/>
  <c r="D51" i="1"/>
  <c r="K50" i="1"/>
  <c r="G50" i="1"/>
  <c r="D50" i="1"/>
  <c r="G49" i="1"/>
  <c r="E49" i="1" s="1"/>
  <c r="D49" i="1"/>
  <c r="G48" i="1"/>
  <c r="E48" i="1" s="1"/>
  <c r="D48" i="1"/>
  <c r="D47" i="1"/>
  <c r="G46" i="1"/>
  <c r="E46" i="1" s="1"/>
  <c r="D46" i="1"/>
  <c r="E45" i="1"/>
  <c r="D45" i="1"/>
  <c r="G44" i="1"/>
  <c r="E44" i="1" s="1"/>
  <c r="D44" i="1"/>
  <c r="G43" i="1"/>
  <c r="E43" i="1" s="1"/>
  <c r="D43" i="1"/>
  <c r="G42" i="1"/>
  <c r="E42" i="1" s="1"/>
  <c r="D42" i="1"/>
  <c r="K41" i="1"/>
  <c r="G41" i="1"/>
  <c r="D41" i="1"/>
  <c r="G40" i="1"/>
  <c r="D40" i="1"/>
  <c r="E40" i="1" s="1"/>
  <c r="E39" i="1"/>
  <c r="D39" i="1"/>
  <c r="E38" i="1"/>
  <c r="D38" i="1"/>
  <c r="E37" i="1"/>
  <c r="D37" i="1"/>
  <c r="G36" i="1"/>
  <c r="E36" i="1" s="1"/>
  <c r="D36" i="1"/>
  <c r="G35" i="1"/>
  <c r="E35" i="1" s="1"/>
  <c r="D35" i="1"/>
  <c r="G34" i="1"/>
  <c r="E34" i="1" s="1"/>
  <c r="D34" i="1"/>
  <c r="E33" i="1"/>
  <c r="G32" i="1"/>
  <c r="D32" i="1"/>
  <c r="E32" i="1" s="1"/>
  <c r="E31" i="1"/>
  <c r="E30" i="1"/>
  <c r="G29" i="1"/>
  <c r="E29" i="1" s="1"/>
  <c r="K28" i="1"/>
  <c r="G28" i="1"/>
  <c r="K27" i="1"/>
  <c r="G27" i="1"/>
  <c r="E26" i="1"/>
  <c r="E25" i="1"/>
  <c r="K24" i="1"/>
  <c r="G23" i="1"/>
  <c r="E23" i="1" s="1"/>
  <c r="G22" i="1"/>
  <c r="E22" i="1" s="1"/>
  <c r="G21" i="1"/>
  <c r="E21" i="1" s="1"/>
  <c r="G20" i="1"/>
  <c r="E20" i="1" s="1"/>
  <c r="G19" i="1"/>
  <c r="E19" i="1" s="1"/>
  <c r="G18" i="1"/>
  <c r="E18" i="1" s="1"/>
  <c r="G17" i="1"/>
  <c r="E17" i="1" s="1"/>
  <c r="D17" i="1"/>
  <c r="K342" i="1" l="1"/>
  <c r="K147" i="1"/>
  <c r="K170" i="1" s="1"/>
  <c r="G147" i="1"/>
  <c r="G170" i="1" s="1"/>
  <c r="G307" i="1" s="1"/>
  <c r="E182" i="1"/>
  <c r="E201" i="1"/>
  <c r="E208" i="1"/>
  <c r="E219" i="1"/>
  <c r="E228" i="1"/>
  <c r="E188" i="1"/>
  <c r="E196" i="1"/>
  <c r="E218" i="1"/>
  <c r="E227" i="1"/>
  <c r="E230" i="1"/>
  <c r="E183" i="1"/>
  <c r="E189" i="1"/>
  <c r="E204" i="1"/>
  <c r="E210" i="1"/>
  <c r="E220" i="1"/>
  <c r="E225" i="1"/>
  <c r="E229" i="1"/>
  <c r="E190" i="1"/>
  <c r="E194" i="1"/>
  <c r="E205" i="1"/>
  <c r="E212" i="1"/>
  <c r="E215" i="1"/>
  <c r="E217" i="1"/>
  <c r="E226" i="1"/>
  <c r="E202" i="1"/>
  <c r="E214" i="1"/>
  <c r="E222" i="1"/>
  <c r="E234" i="1"/>
  <c r="E191" i="1"/>
  <c r="E203" i="1"/>
  <c r="E207" i="1"/>
  <c r="E213" i="1"/>
  <c r="I306" i="1"/>
  <c r="K306" i="1"/>
  <c r="E347" i="1"/>
  <c r="E348" i="1"/>
  <c r="E345" i="1"/>
  <c r="E369" i="1"/>
  <c r="E374" i="1"/>
  <c r="E346" i="1"/>
  <c r="E368" i="1"/>
  <c r="E373" i="1"/>
  <c r="E332" i="1"/>
  <c r="E27" i="1"/>
  <c r="E149" i="1"/>
  <c r="E151" i="1"/>
  <c r="E153" i="1"/>
  <c r="E155" i="1"/>
  <c r="E156" i="1"/>
  <c r="E158" i="1"/>
  <c r="E160" i="1"/>
  <c r="E162" i="1"/>
  <c r="E164" i="1"/>
  <c r="E166" i="1"/>
  <c r="E169" i="1"/>
  <c r="E24" i="1"/>
  <c r="E145" i="1"/>
  <c r="E150" i="1"/>
  <c r="E152" i="1"/>
  <c r="E154" i="1"/>
  <c r="E157" i="1"/>
  <c r="E159" i="1"/>
  <c r="E161" i="1"/>
  <c r="E163" i="1"/>
  <c r="E165" i="1"/>
  <c r="E167" i="1"/>
  <c r="E330" i="1"/>
  <c r="E148" i="1"/>
  <c r="E28" i="1"/>
  <c r="E50" i="1"/>
  <c r="E349" i="1"/>
  <c r="E371" i="1"/>
  <c r="E41" i="1"/>
  <c r="N170" i="1"/>
  <c r="N307" i="1" s="1"/>
  <c r="N352" i="1" s="1"/>
  <c r="I350" i="1"/>
  <c r="I351" i="1" s="1"/>
  <c r="G342" i="1"/>
  <c r="G350" i="1"/>
  <c r="K350" i="1"/>
  <c r="M307" i="1"/>
  <c r="M352" i="1" s="1"/>
  <c r="L352" i="1"/>
  <c r="E350" i="1" l="1"/>
  <c r="E351" i="1" s="1"/>
  <c r="E147" i="1"/>
  <c r="E170" i="1" s="1"/>
  <c r="Q169" i="1"/>
  <c r="Q170" i="1"/>
  <c r="Q309" i="1" s="1"/>
  <c r="I307" i="1"/>
  <c r="I352" i="1" s="1"/>
  <c r="E306" i="1"/>
  <c r="E342" i="1"/>
  <c r="K351" i="1"/>
  <c r="K307" i="1"/>
  <c r="K352" i="1" s="1"/>
  <c r="G351" i="1"/>
  <c r="E307" i="1" l="1"/>
  <c r="G352" i="1"/>
  <c r="E352" i="1" l="1"/>
  <c r="D168" i="1"/>
</calcChain>
</file>

<file path=xl/sharedStrings.xml><?xml version="1.0" encoding="utf-8"?>
<sst xmlns="http://schemas.openxmlformats.org/spreadsheetml/2006/main" count="808" uniqueCount="386">
  <si>
    <t>USD</t>
  </si>
  <si>
    <t>EUR</t>
  </si>
  <si>
    <t>№ з/п</t>
  </si>
  <si>
    <t>Назва суб'єкта господарювання</t>
  </si>
  <si>
    <t>Код валюти</t>
  </si>
  <si>
    <t>Сума простроченої заборгованості перед державою за кредитами, разом</t>
  </si>
  <si>
    <t xml:space="preserve">у тому числі, сума простроченої заборгованості перед державою: </t>
  </si>
  <si>
    <t>Надходження коштів до державного бюджету у рахунок погашення заборгованості у національній валюті</t>
  </si>
  <si>
    <t>Сума заборгованості за пенею, нарахованою на прострочену заборгованість суб'єктів господарювання у національній валюті</t>
  </si>
  <si>
    <t xml:space="preserve"> з погашення кредитів (позик) (відшкодування витрат державного бюджету)</t>
  </si>
  <si>
    <t xml:space="preserve">з плати за користування кредитами (позиками)                                                             </t>
  </si>
  <si>
    <t xml:space="preserve">з плати за надання державних гарантій та кредитів (позик)                                                                    </t>
  </si>
  <si>
    <t xml:space="preserve">в іноземній валюті                 </t>
  </si>
  <si>
    <t xml:space="preserve">у національній валюті </t>
  </si>
  <si>
    <t>за кредитами (позиками) 
за кодом бюджетної класифікації 03511630</t>
  </si>
  <si>
    <t>з плати (відсотків) 
за користування кредитами (позиками) за кодом бюджетної класифікації 24110200</t>
  </si>
  <si>
    <t>з плати за надання державних гарантій за кодом бюджетної класифікації 24110100</t>
  </si>
  <si>
    <t xml:space="preserve">Сума заборгованості </t>
  </si>
  <si>
    <t xml:space="preserve">Сплачено до державного бюджету </t>
  </si>
  <si>
    <t>Заборгованість перед державним бюджетом за кредитами, залученими під державні гарантії</t>
  </si>
  <si>
    <t>Агрофірма "Зоря" (03776310) 
(Угода від 23.10.1992 №11/02-63)</t>
  </si>
  <si>
    <t>Асоціація "Земля і люди" (19262731) 
(Угода від 22.02.1993 № 21/02-88)</t>
  </si>
  <si>
    <t>АТ "Чексіл" (04594723) 
(Угода від 26.02.1993 № 5/0810/3266(2049))</t>
  </si>
  <si>
    <t>АХК "Укрнафтопродукт" (00018201) 
(Угода від 12.08.1996 № 7)</t>
  </si>
  <si>
    <t>АТ "ЗАлК" (00194122) 
(Угода від 28.05.1997 № 14/02-145)</t>
  </si>
  <si>
    <t>ВАТ "Макіївський металургійний комбінат" (00191170) (Угода від 21.05.1992 № 5/0810/3833, угода від 23.06.1992 № 5/0810/4764, угода від 23.06.1992 № 5/0810/4765, угода від 23.06.1992 № 5/0810/4766, угода від 23.06.1992 № 5/0810/4767, угода від 21.05.1992 №5/0810/3157(3157))</t>
  </si>
  <si>
    <t>ВАТ "Оріана" (05743160) (Контракт від 13.12.1996, угода від 30.11.2001 № 101-04/24, контракт 
від 12.11.1992 (рекредитування))</t>
  </si>
  <si>
    <t>ВАТ "Текстерно" (00306650) (Угода в 10.03.1998 № 01/05-176)</t>
  </si>
  <si>
    <t>ВАТ "Текстерно" (00306650) (Угода про реструктурування від 13.10.2003 № 13000-04/87                                             (реструктуризована заборгованість)</t>
  </si>
  <si>
    <t>UAH</t>
  </si>
  <si>
    <t>ВАТ "Харківський тракторний завод" (05750295) (Угода від 19.02.1998 № 2101/25, угода від 03.12.1998 № 2101/25А)</t>
  </si>
  <si>
    <t>ВАТ "Херсонський бавовняний комбінат" (00306710) (Угода від 11.11.1997 № 01/04-159)</t>
  </si>
  <si>
    <t>ДАК "Хліб України" (20047943) 
(Угоди від 29.12.1995 № 96, від 21.07.1993 №12/02-85, від 04.03.1994 № 12/03-98)</t>
  </si>
  <si>
    <t>Державна служба лікарських засобів і виробів медичного призначення (26385015) (Угода від 12.09.1995 № 5/0810/6216 , від 24.11.1995 № 5/0810/6389, угода від 24.11.1995 № 5/0810/6390)</t>
  </si>
  <si>
    <t>ДП "ДБУНП "Повітряний експрес" (37635024) (Договір від 26.01.2015 № 13010-05/5)</t>
  </si>
  <si>
    <t>ДП ВО "Південмаш" ім.О.М. Макарова (14308368) (Угода від 26.05.1998, Додаткова угода 
від 14.07.2001 № 7)</t>
  </si>
  <si>
    <t>ДП "Антонов" (14307529)                               
(Київський авіаційний завод "Авіант") (Договір про реструктуризацію від 16.03.2017 №13010-05/32)</t>
  </si>
  <si>
    <t>ДП "Антонов" (14307529)                               
(Київський авіаційний завод "Авіант") 
(Договір про  від 31.12.2020 № 13010-05/279)</t>
  </si>
  <si>
    <t>ДП "Антонов" (14307529)                               
(Київський авіаційний завод "Авіант") 
(Договір про  від 30.12.2021 № 13110-05/598)</t>
  </si>
  <si>
    <t>Концерн "Украгротехсервіс" (14278466) 
(Угода від 07.10.1992 № 5/0810/3709)</t>
  </si>
  <si>
    <r>
      <t xml:space="preserve">Концерн "Украгротехсервіс" (14278466) 
 </t>
    </r>
    <r>
      <rPr>
        <i/>
        <sz val="10"/>
        <rFont val="Times New Roman"/>
        <family val="1"/>
        <charset val="204"/>
      </rPr>
      <t>Договір від 25.09.2006 №28000-04/104, 
Акт прийому-передачі від 08.08.2006 №2 (постанова КМУ від 15.03.2006 № 315)</t>
    </r>
  </si>
  <si>
    <t>ВАТ "Кіцманське РТП" (03767297) (Акт від 10.09.2001 № 071-211) (за отриману с/г техн. від Південмаш)</t>
  </si>
  <si>
    <t>ДП "НВД АФ "Наукова" НААН" (03374617) (Угода від 15.07.96 № 2101/11 )</t>
  </si>
  <si>
    <t>АТ "Лисичанськвугілля" (32359108)                                        (Договір від 23.12.2011 № 15010-02/191)</t>
  </si>
  <si>
    <t xml:space="preserve">Харківське державне авіаційне виробниче підприємство (14308894) (Договір від 30.06.2009 
№ 28010-02/78) </t>
  </si>
  <si>
    <t>Аеропорт "Бориспіль" (20572069) (Субкр. угода від 22.09.2005 № 13000-04/70)</t>
  </si>
  <si>
    <t>Київська міська державна адміністрація 
(Київська міська рада) (00022527)
(Договір від 11.03.2016 № 13010-05/38)</t>
  </si>
  <si>
    <t>Академія медичних наук (00061125)</t>
  </si>
  <si>
    <t>Державне підприємство "Укркосмос" (24381357) (Договір від 15.12.2009 № 28010-02/137)</t>
  </si>
  <si>
    <t>ПАТ НАК "Нафтогаз України" (20077720)
(Договір від 05.06.2009 № 28010-02/60)</t>
  </si>
  <si>
    <t>Державна іпотечна установа (33304730)
(Договір від 26.12.2013 №15010-03/127)</t>
  </si>
  <si>
    <t>Державна іпотечна установа (33304730)
(Договір від 11.12.2019 №13010-05/226)</t>
  </si>
  <si>
    <t>Державна іпотечна установа (33304730)
(Договір від 28.12.2019 №13010-05/285)</t>
  </si>
  <si>
    <t>Департамент енергетики, транспорту та зв'язку Вінницької міської ради (34849038) 
(Договір від 02.12.2013 №15010-03/106)</t>
  </si>
  <si>
    <t>Департамент капітального будівництва Вінницької міської ради (03084204) 
(Договір від 30.12.2013 № 15010-03/138)</t>
  </si>
  <si>
    <t xml:space="preserve">ПрАТ "Завод "Кузня на Рибальському" (14312364) (Договір № 13010-05/227 від 29.12.2017)                                                
</t>
  </si>
  <si>
    <t xml:space="preserve">ДП ДГЗП "Спецтехноекспорт" (30019335)   
(Угода від 28.12.2018 № 13010-05/248)                                      
</t>
  </si>
  <si>
    <t>ДП "НАЕК "Енергоатом" (24554661) 
(Договір №13010-05/202 від 21.12.2017)</t>
  </si>
  <si>
    <t>АТ "ОТП БАНК" (21685166) 
(Договір про надання держгарантії на портфельній основі від 31.12.2020 №13010-05/262)</t>
  </si>
  <si>
    <t>АТ "ОТП БАНК" (21685166) 
(Договір про надання держгарантії на портфельній основі від 03.12.2021 №13110-05/557)</t>
  </si>
  <si>
    <t>АТ "ОТП БАНК" (21685166) 
(Договір про надання держгарантії на портфельній основі від 05.04.2022 №13110-05/58)</t>
  </si>
  <si>
    <t>АТ КБ "Приватбанк" (14360570) 
(Договір про надання держгарантії на портфельній основі  від 05.04.2022 № 13110-05/55)</t>
  </si>
  <si>
    <t>АТ КБ "Приватбанк" (14360570) 
(Договір про надання держгарантії на портфельній основі  від 31.12.2020 № 13110-05/269)</t>
  </si>
  <si>
    <t>АТ КБ "Приватбанк" (14360570) 
(Договір про надання держгарантії на портфельній основі  від 03.12.2021 № 13110-05/554)</t>
  </si>
  <si>
    <t>АТ КБ "Приватбанк" (14360570) 
(Договір про надання держгарантії на портфельній основі  від 04.07.2023 № 13110-05/95)</t>
  </si>
  <si>
    <t>ПАТ КБ "Укргазбанк"  (23697280) (Договір про надання держгарантії на портфельній основі /Угода від 03.12.2021 №13110-05/553</t>
  </si>
  <si>
    <t>ПАТ АБ "Укргазбанк"(23697280) (Договір про надання держгарантії на портфельній основі /Угода від 04.04.2022 №13110-05/50)</t>
  </si>
  <si>
    <t>ПАТ АБ "Укргазбанк"(23697280) (Договір про надання держгарантії на портфельній основі /Угода від 31.12.2020 №13010-05/270)</t>
  </si>
  <si>
    <t>ПАТ АБ "Укргазбанк" (23697280)    (Договір про надання держгарантії на портфельній основі від 21.08.2023 №13110-05/123)</t>
  </si>
  <si>
    <t>АТ "Укрексімбанк" (00032112) 
Договір про надання держгарантії на портфельній основі від 31.12.2020 № 13010-05/263)</t>
  </si>
  <si>
    <t>АТ "Укрексімбанк" (00032112) 
Договір про надання держгарантії на портфельній основі від 03.12.2021 № 13110-05/555)</t>
  </si>
  <si>
    <t>АТ "Укрексімбанк" (00032112) 
Договір про надання держгарантії на портфельній основі від 04.07.2023 № 13110-05/92)</t>
  </si>
  <si>
    <t>АТ "Укрексімбанк" (00032112) 
Договір про надання держгарантії на портфельній основі від 05.04.2022 № 13110-05/56)</t>
  </si>
  <si>
    <t>АТ "Полтава-Банк" (09807595) 
(Договір про надання держгарантії на портфельній основі  від 05.04.2022 № 13110-05/57)</t>
  </si>
  <si>
    <t>АТ "АСВІО БАНК" (09809192) 
(Договір про надання держгарантії на портфельній основі від 05.04.2022 №13110-05/54)</t>
  </si>
  <si>
    <t>АТ “Державний ощадний банк” (00032129) 
(Договір про надання держгарантії на портфельній основі від 28.12.2022 № 13110-05/74)</t>
  </si>
  <si>
    <t>АТ “Державний ощадний банк”(00032129) 
(Договір про надання держгарантії на портфельній основі від 03.12.2021 № 13110-05/560)</t>
  </si>
  <si>
    <t xml:space="preserve">АТ “Державний ощадний банк (00032129) (Договір про надання держгарантії на портфельній основі від 31.12.2020 № 13010-05/271) </t>
  </si>
  <si>
    <t>АТ "Банк Альянс" (14360506) (Договір про надання держгарантії на портфельній основі  від 03.12.2021 №13110-05/556)</t>
  </si>
  <si>
    <t>АТ «БАНК КРЕДИТ ДНІПРО»(14352406)                    (Договір про надання держгарантії на портфельній основі від 04.07.2023 №13110-05/93)</t>
  </si>
  <si>
    <t>ПАТ АБ «Південний»  (20953647)                                  (Договір про надання держгарантії на портфельній основі   від 29.03.2022 №13110-05/40)</t>
  </si>
  <si>
    <t>АТ "Банк "Український капітал» (22868414)                    (Договір про надання держгарантії на портфельній основі   від 13.05.2022 №13110-05/76)</t>
  </si>
  <si>
    <t>АТ "Банк інвестиційний та заощаджень"  (33695095)(Договір про надання держгарантії на портфельній основі  від 24.05.2022 №13110-05/83)</t>
  </si>
  <si>
    <t>АТ  Східно-Українский"Банк "ГРАНТ» (14070197)(Договір про надання держгарантії на портфельній основі  від 13.05.2022 №13110-05/77)</t>
  </si>
  <si>
    <t>АТ  "Вест файнест енд кредит банк"(34575675)         (Договір про надання держгарантії на портфельній основі від 03.12.2021 №13110-05/558)</t>
  </si>
  <si>
    <t>АТ  "КІБ"  (21580639)(Договір про надання держгарантії на портфельній основі від 03.12.2021 №13110-05/561)</t>
  </si>
  <si>
    <t>АТ  "МІБ"  (35810511) (Договір про надання держгарантії на портфельній основі   від 04.04.2022 №13110-05/48)</t>
  </si>
  <si>
    <t>АТ "МетаБанк»  (20496061) (Договір про надання держгарантії на портфельній основі  від 24.05.2022 №13110-05/82)</t>
  </si>
  <si>
    <t>ПАТ «Національна енергетична компанія "Укренерго» (00100227) 
(Договір від 31.12.2020 № 13010-05/273)</t>
  </si>
  <si>
    <t>ПАТ «Національна енергетична компанія "Укренерго» (00100227) 
(Договір від 31.12.2020 № 13010-05/275)</t>
  </si>
  <si>
    <t>ПАТ «Національна енергетична компанія "Укренерго» (00100227) 
(Договір від 31.12.2020  №13010-05/277)</t>
  </si>
  <si>
    <t>ПАТ «Національна енергетична компанія "Укренерго» (00100227) 
(Договір від 31.12.2021  №13110-05/603,604)</t>
  </si>
  <si>
    <t>Українська аграрна біржа (23389377) 
(Угода від 24.07.1997 № 18/03-149, 
договір доручення від 31.07.97 (УАБ 15%))</t>
  </si>
  <si>
    <r>
      <t>Українська аграрна біржа</t>
    </r>
    <r>
      <rPr>
        <i/>
        <sz val="10"/>
        <rFont val="Times New Roman"/>
        <family val="1"/>
        <charset val="204"/>
      </rPr>
      <t xml:space="preserve"> (23389377) (реструктуризована заборгованість)</t>
    </r>
  </si>
  <si>
    <r>
      <t xml:space="preserve">Українська аграрна біржа (23389377)                                </t>
    </r>
    <r>
      <rPr>
        <i/>
        <sz val="10"/>
        <rFont val="Times New Roman"/>
        <family val="1"/>
        <charset val="204"/>
      </rPr>
      <t>Договір від 28.11.2006 №28000-04/179,                                       Акт прийому-передачі від 08.08.2006 №10 (постанова КМУ від 15.03.2006 № 315)</t>
    </r>
  </si>
  <si>
    <t>Українська аграрна біржа (23389377) (заборгованість товаровиробників, що отримали техніку за рахунок іноземного кредиту, залученого Українською аграрною біржею у рамках кредитної лінії США), у тому числі:</t>
  </si>
  <si>
    <t>-</t>
  </si>
  <si>
    <r>
      <t>Украгробіржа (ТОВ "Чаплинське"(30917617)  (</t>
    </r>
    <r>
      <rPr>
        <i/>
        <sz val="10"/>
        <rFont val="Times New Roman"/>
        <family val="1"/>
        <charset val="204"/>
      </rPr>
      <t>Угода про реструктурування від 31.12.2003 №130-04/177)</t>
    </r>
  </si>
  <si>
    <r>
      <t xml:space="preserve">Украгробіржа (ТОВ "Арсенал-Агро"(31401923)
</t>
    </r>
    <r>
      <rPr>
        <i/>
        <sz val="10"/>
        <rFont val="Times New Roman"/>
        <family val="1"/>
        <charset val="204"/>
      </rPr>
      <t>(Угода про реструктурування від 31.12.2003 №130-04/184)</t>
    </r>
  </si>
  <si>
    <r>
      <t>Украгробіржа (СПП Агрофірма "Людмила" (31853319) (</t>
    </r>
    <r>
      <rPr>
        <i/>
        <sz val="10"/>
        <rFont val="Times New Roman"/>
        <family val="1"/>
        <charset val="204"/>
      </rPr>
      <t>Угода про реструктурування  від 31.12.2003 №130-04/190)</t>
    </r>
  </si>
  <si>
    <r>
      <t xml:space="preserve">Украгробіржа (ТОВ "Ельвіра-2000"(31026469) 
</t>
    </r>
    <r>
      <rPr>
        <i/>
        <sz val="10"/>
        <rFont val="Times New Roman"/>
        <family val="1"/>
        <charset val="204"/>
      </rPr>
      <t>(Угода про реструктурування  від 31.12.2003 №130-04/164)</t>
    </r>
  </si>
  <si>
    <r>
      <t>Украгробіржа (ТОВ "Укрнафтінвестиції"
(30217347)</t>
    </r>
    <r>
      <rPr>
        <i/>
        <sz val="10"/>
        <rFont val="Times New Roman"/>
        <family val="1"/>
        <charset val="204"/>
      </rPr>
      <t>(Угода про реструктурування від 31.12.2003 №130-04/170)</t>
    </r>
  </si>
  <si>
    <r>
      <t xml:space="preserve">Украгробіржа (ТОВ "Агрохімсервіс"(30608366)
</t>
    </r>
    <r>
      <rPr>
        <i/>
        <sz val="10"/>
        <rFont val="Times New Roman"/>
        <family val="1"/>
        <charset val="204"/>
      </rPr>
      <t>(Угода про реструктурування від 31.12.2003 №130-04/178)</t>
    </r>
  </si>
  <si>
    <r>
      <t xml:space="preserve">Украгробіржа (ТОВ "Таврія-Агро"(00857723) 
</t>
    </r>
    <r>
      <rPr>
        <i/>
        <sz val="10"/>
        <rFont val="Times New Roman"/>
        <family val="1"/>
        <charset val="204"/>
      </rPr>
      <t xml:space="preserve">(Угода про реструктурування від 25.12.2003 №130-04/149) </t>
    </r>
  </si>
  <si>
    <r>
      <t xml:space="preserve">Украгробіржа (ЗАТ "Енергоресурс"(22457071) </t>
    </r>
    <r>
      <rPr>
        <i/>
        <sz val="10"/>
        <rFont val="Times New Roman"/>
        <family val="1"/>
        <charset val="204"/>
      </rPr>
      <t>(Угода про реструктурування від 31.12.2003 №130-04/160)</t>
    </r>
  </si>
  <si>
    <r>
      <t xml:space="preserve">Украгробіржа (ТОВ "Вольвіна"(23218115) 
</t>
    </r>
    <r>
      <rPr>
        <i/>
        <sz val="10"/>
        <rFont val="Times New Roman"/>
        <family val="1"/>
        <charset val="204"/>
      </rPr>
      <t>(Угода про реструктурування від 31.12.2003 №130-04/186)</t>
    </r>
  </si>
  <si>
    <r>
      <t xml:space="preserve">Украгробіржа (ТОВ "Шампань України"(00413143)
</t>
    </r>
    <r>
      <rPr>
        <i/>
        <sz val="10"/>
        <rFont val="Times New Roman"/>
        <family val="1"/>
        <charset val="204"/>
      </rPr>
      <t>(Угода про реструктурування від 31.12.2003 №130-04/188)</t>
    </r>
  </si>
  <si>
    <r>
      <t xml:space="preserve">Украгробіржа (ТОВ "Агростар" (30743355) 
</t>
    </r>
    <r>
      <rPr>
        <i/>
        <sz val="10"/>
        <rFont val="Times New Roman"/>
        <family val="1"/>
        <charset val="204"/>
      </rPr>
      <t>(Угода про реструктурування Украгробіржа (ТОВ "Агростар") від 31.12.2003 №130-04/167)</t>
    </r>
  </si>
  <si>
    <r>
      <t xml:space="preserve">Украгробіржа (ТОВ "Юрчиха"(31399752)
</t>
    </r>
    <r>
      <rPr>
        <i/>
        <sz val="10"/>
        <rFont val="Times New Roman"/>
        <family val="1"/>
        <charset val="204"/>
      </rPr>
      <t>(Угода про реструктурування  від 31.12.2003 №130-04/173)</t>
    </r>
  </si>
  <si>
    <r>
      <t xml:space="preserve">Украгробіржа (ВАТ ЧРО "Агропроммеханізація"(03767038)   </t>
    </r>
    <r>
      <rPr>
        <i/>
        <sz val="10"/>
        <rFont val="Times New Roman"/>
        <family val="1"/>
        <charset val="204"/>
      </rPr>
      <t>(Угода про реструктурування від 31.12.2003  №130-04/165)</t>
    </r>
  </si>
  <si>
    <r>
      <t xml:space="preserve">Украгробіржа (ТОВ "Надіяагроком"(24915299) 
</t>
    </r>
    <r>
      <rPr>
        <i/>
        <sz val="10"/>
        <rFont val="Times New Roman"/>
        <family val="1"/>
        <charset val="204"/>
      </rPr>
      <t>(Угода про реструктурування  від 31.12.2003 №130-04/163)</t>
    </r>
  </si>
  <si>
    <r>
      <t xml:space="preserve">Украгробіржа (ТОВ "Верховина" (30708111) 
</t>
    </r>
    <r>
      <rPr>
        <i/>
        <sz val="10"/>
        <rFont val="Times New Roman"/>
        <family val="1"/>
        <charset val="204"/>
      </rPr>
      <t>(Угода про реструктурування від 31.12.2003 №130-04/155)</t>
    </r>
  </si>
  <si>
    <r>
      <t xml:space="preserve">Украгробіржа (ТОВ "Царекостянтинівська МТС" (25477542) </t>
    </r>
    <r>
      <rPr>
        <i/>
        <sz val="10"/>
        <rFont val="Times New Roman"/>
        <family val="1"/>
        <charset val="204"/>
      </rPr>
      <t>(Угода про реструктурування від 31.12.2003 №130-04/175)</t>
    </r>
  </si>
  <si>
    <r>
      <t xml:space="preserve">Украгробіржа (ПП "Югторг-М" (30495188) 
</t>
    </r>
    <r>
      <rPr>
        <i/>
        <sz val="10"/>
        <rFont val="Times New Roman"/>
        <family val="1"/>
        <charset val="204"/>
      </rPr>
      <t>(Угода про реструктурування від 25.12.2003 №130-04/146)</t>
    </r>
  </si>
  <si>
    <r>
      <t xml:space="preserve">Украгробіржа (СГ "Славутич" (30945875) 
</t>
    </r>
    <r>
      <rPr>
        <i/>
        <sz val="10"/>
        <rFont val="Times New Roman"/>
        <family val="1"/>
        <charset val="204"/>
      </rPr>
      <t>(Угода про реструктурування Украгробіржа 
(СГ "Славутич") від 31.12.2003 №130-04/191)</t>
    </r>
  </si>
  <si>
    <r>
      <t>Украгробіржа (ВАТ "Іванівське РТП" (03755035) 
(</t>
    </r>
    <r>
      <rPr>
        <i/>
        <sz val="10"/>
        <rFont val="Times New Roman"/>
        <family val="1"/>
        <charset val="204"/>
      </rPr>
      <t xml:space="preserve">Угода про реструктурування  від 31.12.03 №130-04/169) </t>
    </r>
  </si>
  <si>
    <r>
      <t xml:space="preserve">Украгробіржа (ТОВ "Жовтнева МТС" (25052558)  </t>
    </r>
    <r>
      <rPr>
        <i/>
        <sz val="10"/>
        <rFont val="Times New Roman"/>
        <family val="1"/>
        <charset val="204"/>
      </rPr>
      <t>(Угода про реструктурування від 31.12.2003 №130-04/168)</t>
    </r>
  </si>
  <si>
    <r>
      <t xml:space="preserve">Украгробіржа (ТОВ "Агрофірма"Мир-Сем і К" (21351637) </t>
    </r>
    <r>
      <rPr>
        <i/>
        <sz val="10"/>
        <rFont val="Times New Roman"/>
        <family val="1"/>
        <charset val="204"/>
      </rPr>
      <t>(Угода про реструктурування від 31.12.2003 №130-04/176)</t>
    </r>
  </si>
  <si>
    <r>
      <t xml:space="preserve">Украгробіржа (ВАТ Кам'янське під-во "Агрохім" (05491534)   </t>
    </r>
    <r>
      <rPr>
        <i/>
        <sz val="10"/>
        <rFont val="Times New Roman"/>
        <family val="1"/>
        <charset val="204"/>
      </rPr>
      <t>(Угода про реструктурування  від 31.12.2003 №130-04/174)</t>
    </r>
  </si>
  <si>
    <t>Усього по кредитах, залучених під державні гарантії:</t>
  </si>
  <si>
    <t>х</t>
  </si>
  <si>
    <t xml:space="preserve">Заборгованість перед державним бюджетом за кредитами, залученими державою </t>
  </si>
  <si>
    <r>
      <t xml:space="preserve">ЛМКП "Львівводоканал" (03348471)
</t>
    </r>
    <r>
      <rPr>
        <i/>
        <sz val="10"/>
        <rFont val="Times New Roman"/>
        <family val="1"/>
        <charset val="204"/>
      </rPr>
      <t>(Субкредитна угода від 28.12.2001 № 101-04/29)</t>
    </r>
    <r>
      <rPr>
        <sz val="10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(солідарна відповідальність з Львівською міською радою)</t>
    </r>
  </si>
  <si>
    <r>
      <t xml:space="preserve">Львівська міська рада  (04055896)
</t>
    </r>
    <r>
      <rPr>
        <i/>
        <sz val="10"/>
        <rFont val="Times New Roman"/>
        <family val="1"/>
        <charset val="204"/>
      </rPr>
      <t>(Договір гарантії від 28.12.2001 № 101-04/30)</t>
    </r>
  </si>
  <si>
    <t>АТ "Укрексімбанк" (00032112)  (Позика № 8727, Договір від 26.06.2017 №13010-05/77) **</t>
  </si>
  <si>
    <t>ПАТ "Укрексімбанк" (00032112) (Угода № 9254, Дод. договір від 07.06.2021№ 1/13010-05/77-1) **</t>
  </si>
  <si>
    <t>ПАТ "Мегабанк" (09804119) (Фін угода від 24.12.2017 FI №82.844, Угода субф від 29.09.2017 №13010-05/122)</t>
  </si>
  <si>
    <t>КП "Житомирводоканал" (03344065) МБРР
(Угода від 30.11.2014 № 13010-05/92)</t>
  </si>
  <si>
    <t>КП "Житомирводоканал" (03344065) ФЧТ
(Угода від 20.11.2014 № 13010-05/91)</t>
  </si>
  <si>
    <t>ОКВП "Дніпро-Кіровоград"  (03346822)  МБРР
(Угода від 20.11.2014 № 13010-05/97)</t>
  </si>
  <si>
    <t>ОКВП "Дніпро-Кіровоград" (03346822) ФЧТ
(Угода від 20.11.2014 № 13010-05/98)</t>
  </si>
  <si>
    <t>КП "Тернопільводоканал" (03353845) МБРР
(Угода від 20.11.2014 № 13010-05/95)</t>
  </si>
  <si>
    <t>КП "Тернопільводоканал" (03353845) ФЧТ
(Угода від 20.11.2014 № 13010-05/96)</t>
  </si>
  <si>
    <t xml:space="preserve">КП "Тернопільміськкомуненерго"(14034534)МБРР
(Договір про субкр. від 18.08.2016 № 13010-05/79) </t>
  </si>
  <si>
    <t xml:space="preserve">КП "Тернопільміськкомуненерго" (14034534) ФЧТ
(Договір про субкр. від 18.08.2016 № 13010-05/80)  </t>
  </si>
  <si>
    <t>КП "Харківводоканал" (03361715) МБРР
(Угода від 20.11.2014 № 13010-05/94)</t>
  </si>
  <si>
    <t>КП "Харківводоканал" (03361715) ФЧТ
(Угода від 20.11.2014 № 13010-05/93)</t>
  </si>
  <si>
    <t>КП "Харківські теплові мережі" (31557119) МБРР
(Угода від 20.11.2014 № 13010-05/103)</t>
  </si>
  <si>
    <t>КП "Харківські теплові мережі" (31557119) ФЧТ
(Угода від 20.11.2014 № 13010-05/104)</t>
  </si>
  <si>
    <t>МКП "Херсонтеплоенерго" (31653320) МБРР
(Угода від 20.11.2014 № 13010-05/105)</t>
  </si>
  <si>
    <t>МКП "Херсонтеплоенерго" (31653320) ФЧТ
(Угода від 21.11.2014 № 13010-05/106)</t>
  </si>
  <si>
    <t>ПРАТ "АК "Київводоканал" (03327664) МБРР
(Угода від 04.12.2014 № 13010-05/128)</t>
  </si>
  <si>
    <t>ПРАТ "АК "Київводоканал" (03327664)  ФЧТ
(Угода від 04.12.2014 № 13010-05/129)</t>
  </si>
  <si>
    <r>
      <t xml:space="preserve">КП "Водопостачання" м. Вознесенська  (33321803)
</t>
    </r>
    <r>
      <rPr>
        <i/>
        <sz val="10"/>
        <rFont val="Times New Roman"/>
        <family val="1"/>
        <charset val="204"/>
      </rPr>
      <t>(Угода від 13.08.2010 № 28010-02/97)</t>
    </r>
  </si>
  <si>
    <r>
      <t xml:space="preserve">Балтська міська рада  (04056954)
</t>
    </r>
    <r>
      <rPr>
        <i/>
        <sz val="10"/>
        <rFont val="Times New Roman"/>
        <family val="1"/>
        <charset val="204"/>
      </rPr>
      <t>(Угода від 01.02.2010 № 1/193)</t>
    </r>
  </si>
  <si>
    <r>
      <t>ПАТ "Укргідроенерго" (20588716) (Угода №</t>
    </r>
    <r>
      <rPr>
        <b/>
        <sz val="10"/>
        <color rgb="FF000000"/>
        <rFont val="Times New Roman"/>
        <family val="1"/>
        <charset val="204"/>
      </rPr>
      <t>9284</t>
    </r>
    <r>
      <rPr>
        <sz val="10"/>
        <color rgb="FF000000"/>
        <rFont val="Times New Roman"/>
        <family val="1"/>
        <charset val="204"/>
      </rPr>
      <t>, 
 договір від 10.09.2021 № 13010-05/422) **</t>
    </r>
  </si>
  <si>
    <r>
      <t xml:space="preserve">ПРАТ "Укргідроенерго" (20588716)  ЄБРР
(Угода від 29.09.2011 № </t>
    </r>
    <r>
      <rPr>
        <b/>
        <sz val="10"/>
        <rFont val="Times New Roman"/>
        <family val="1"/>
        <charset val="204"/>
      </rPr>
      <t>40518</t>
    </r>
    <r>
      <rPr>
        <sz val="10"/>
        <rFont val="Times New Roman"/>
        <family val="1"/>
        <charset val="204"/>
      </rPr>
      <t>, 
Субкредитна угода від 16.05.2012 № 15010-03/56)</t>
    </r>
  </si>
  <si>
    <r>
      <t xml:space="preserve">ПРАТ "Укргідроенерго" (20588716)  ЄБРР **
(Угода від 30.12.2015 № </t>
    </r>
    <r>
      <rPr>
        <b/>
        <sz val="10"/>
        <rFont val="Times New Roman"/>
        <family val="1"/>
        <charset val="204"/>
      </rPr>
      <t>47947</t>
    </r>
    <r>
      <rPr>
        <sz val="10"/>
        <rFont val="Times New Roman"/>
        <family val="1"/>
        <charset val="204"/>
      </rPr>
      <t>, 
Субкредитна угода від 30.12.2015 № 13010-05/171)</t>
    </r>
  </si>
  <si>
    <r>
      <t xml:space="preserve">ПАТ "Донбасенерго" (23343582)   ЄБРР
</t>
    </r>
    <r>
      <rPr>
        <i/>
        <sz val="10"/>
        <rFont val="Times New Roman"/>
        <family val="1"/>
        <charset val="204"/>
      </rPr>
      <t>(Угода від 11.12.1996 № 497)</t>
    </r>
  </si>
  <si>
    <t>КП "Дніпропетровський метрополітен" (21927215) (Дніпр. міська рада) ЄІБ (Кред. угода від 25.10.2013  № 81.423, Субкр.угода від 27.06.2014 №13010-05/57)</t>
  </si>
  <si>
    <r>
      <t xml:space="preserve">КП "Харківський метрополітен" (04805918)
(Кредитна угода від 11.12.2017 № </t>
    </r>
    <r>
      <rPr>
        <b/>
        <sz val="10"/>
        <rFont val="Times New Roman"/>
        <family val="1"/>
        <charset val="204"/>
      </rPr>
      <t>46411</t>
    </r>
    <r>
      <rPr>
        <sz val="10"/>
        <rFont val="Times New Roman"/>
        <family val="1"/>
        <charset val="204"/>
      </rPr>
      <t>) 
Угода від 27.09.2019 № 13010-05/153</t>
    </r>
  </si>
  <si>
    <r>
      <t xml:space="preserve">АТ "Українська залізниця" (40075815) ЄБРР **
(Кредитна угода від 30.12.2017 № </t>
    </r>
    <r>
      <rPr>
        <b/>
        <sz val="10"/>
        <rFont val="Times New Roman"/>
        <family val="1"/>
        <charset val="204"/>
      </rPr>
      <t>45782</t>
    </r>
    <r>
      <rPr>
        <sz val="10"/>
        <rFont val="Times New Roman"/>
        <family val="1"/>
        <charset val="204"/>
      </rPr>
      <t>, Договір від 22.06.2020 № 13010-05/125, Гар.угода від 30.12.2017)</t>
    </r>
  </si>
  <si>
    <r>
      <t xml:space="preserve">АТ "Укрзалізниця" (40075815)  ЄІБ **
(Фін.угода від 07.05.2014 № </t>
    </r>
    <r>
      <rPr>
        <b/>
        <sz val="10"/>
        <rFont val="Times New Roman"/>
        <family val="1"/>
        <charset val="204"/>
      </rPr>
      <t>81.421</t>
    </r>
    <r>
      <rPr>
        <sz val="10"/>
        <rFont val="Times New Roman"/>
        <family val="1"/>
        <charset val="204"/>
      </rPr>
      <t>, 
дог. від 17.07.2014 № 13010-05/62)</t>
    </r>
  </si>
  <si>
    <r>
      <t xml:space="preserve">ДП "НАЕК "Енергоатом" (24584661) ЄБРР **
(Угода № </t>
    </r>
    <r>
      <rPr>
        <b/>
        <sz val="10"/>
        <rFont val="Times New Roman"/>
        <family val="1"/>
        <charset val="204"/>
      </rPr>
      <t>42086</t>
    </r>
    <r>
      <rPr>
        <sz val="10"/>
        <rFont val="Times New Roman"/>
        <family val="1"/>
        <charset val="204"/>
      </rPr>
      <t>,  №13010-05/109 від 20.11.2014)</t>
    </r>
  </si>
  <si>
    <t>ДП "НАЕК "Енергоатом" (24584661) ЄСАЕ
№ 13010-05/95 від 18.09.2015</t>
  </si>
  <si>
    <t>АТ “Вест файнест енд кредит банк" (34575675) (Фінансова угода від 28.12.2015 № 85.055, Угода про субфінансув. від 24.12.2021 № 13110-05/586)</t>
  </si>
  <si>
    <t>Львів КП"Зелене місто" 
(ЄІБ  Дог. від 05.10.2022 №13010-05/155)</t>
  </si>
  <si>
    <t>ПАТ "НЕК "Укренерго" (00100227) КфВ
(Кредитна угода від 30.12.2011
(Субк.уг.від 10.07.2012 № 15010-03/77)</t>
  </si>
  <si>
    <r>
      <t xml:space="preserve">ПАТ "НЕК "Укренерго"  ** ЄБРР
(Кредитна угода від 30.07.2019 № </t>
    </r>
    <r>
      <rPr>
        <b/>
        <sz val="10"/>
        <rFont val="Times New Roman"/>
        <family val="1"/>
        <charset val="204"/>
      </rPr>
      <t>49235</t>
    </r>
    <r>
      <rPr>
        <sz val="10"/>
        <rFont val="Times New Roman"/>
        <family val="1"/>
        <charset val="204"/>
      </rPr>
      <t>, 
Договір від 16.06.2020  № 13010-05/123)</t>
    </r>
  </si>
  <si>
    <t>ПАТ "НЕК "Укренерго" **
КфВ від 30.12.2022 № 13110-05/193</t>
  </si>
  <si>
    <r>
      <t xml:space="preserve">Фонд розвитку підприємництва (21662099) КфВ
</t>
    </r>
    <r>
      <rPr>
        <i/>
        <sz val="10"/>
        <rFont val="Times New Roman"/>
        <family val="1"/>
        <charset val="204"/>
      </rPr>
      <t>(Договір позики від 29.12.2012 № 15010-03/154)</t>
    </r>
  </si>
  <si>
    <r>
      <t xml:space="preserve">Фонд розвитку підприємництва (21662099) КфВ
</t>
    </r>
    <r>
      <rPr>
        <i/>
        <sz val="10"/>
        <rFont val="Times New Roman"/>
        <family val="1"/>
        <charset val="204"/>
      </rPr>
      <t>(Договір субкред. від 14.05.2013 № 15010-03/56)</t>
    </r>
  </si>
  <si>
    <t>Фонд розвитку підприємництва (21662099) КфВ 
(Договір субкр. від 16.11.2022 № 13110-05/166)</t>
  </si>
  <si>
    <t>КП "Одесміськелектротранс"
(ЄІБ 85.103  Дог.№13010-05/167)</t>
  </si>
  <si>
    <t>Усього по кредитах, залучених державою:</t>
  </si>
  <si>
    <t>Разом прострочена заборгованість перед державою за кредитами, залученими державою та під державні гарантії:</t>
  </si>
  <si>
    <t>Заборгованість суб'єктів господарювання, стосовно яких проведено державну реєстрацію припинення юридичної особи в результаті її ліквідації:</t>
  </si>
  <si>
    <t xml:space="preserve">Відкрите акціонерне сільськогосподарське, риболовецько-промислове, торгово-підприємницьке товариство "Агрофірма Славутич" (02798255) (Угода від 29.07.97 № 2101/22 ) </t>
  </si>
  <si>
    <t>ВАТ "Сілур" (00191046) (Угода від 31.03.1993 
№ 5/0810/4976)</t>
  </si>
  <si>
    <t>ЗАТ "Стальметиз" ім. Ф.Е.Дзержинського (00191276) (Угода від 31.03.1993 №5/0810/4788)</t>
  </si>
  <si>
    <t>АТ "Епос - Холдінг" (00307052) (Угода від 26.02.1993 
№ 5/0810/3266(1049))</t>
  </si>
  <si>
    <t>ВАТ "Львівагрореммашпостач" (00913597) (Угода від 02.05.1997 № 2101/15)</t>
  </si>
  <si>
    <t>ВАТ "Надвірнянський лісокомбінат" (00274358) (Угода від 27.10.1994 № 5/0810/5625)</t>
  </si>
  <si>
    <t>ВНО "Укрптахопром" (00858792) (Угода від 15.10.1996 № 7/04-113)</t>
  </si>
  <si>
    <t>ЗАТ "Світанок</t>
  </si>
  <si>
    <t>ЗАТ “Сумикамволь” (00308117) (Угода від 26.02.1993 № 5/0810/3266(5049))</t>
  </si>
  <si>
    <t>КП "Фірма Маріам - А" (22915852) (Угода від 18.09.1996 № 23)</t>
  </si>
  <si>
    <t>КПДТФ "Дніпрянка" (00307164) 
(Угода від 26.02.1993 № 5/0810/3266(3049))</t>
  </si>
  <si>
    <t>АТ "Кріопром" (03001885)</t>
  </si>
  <si>
    <t>ТОВ "Кріогенні технології" (25388413) (Угода від 10.09.1998 № 22-04/8)</t>
  </si>
  <si>
    <t>ТОВ "Харківська Регіональна Лізінгова компанія" (25186388) с/г техн. (Південмаш)</t>
  </si>
  <si>
    <t>ТОВ "Харківська Регіональна Лізінгова компанія" (25186388) с/г техн.(ХТЗ)</t>
  </si>
  <si>
    <t>ПФ "Софія Київська" (21465430) (Угода від 25.03.1992 № 5/0810/6594)</t>
  </si>
  <si>
    <t>СП "Ратай" (19343180) (Угода від 06.03.1996 № 4)</t>
  </si>
  <si>
    <t>СП "Укрінтерцукор"(20036069) (Угода від 25.03.1992 № 5/0810/5694, угода від 19.01.1995 № 76-ВК)</t>
  </si>
  <si>
    <t>КП Фірма “Атон”, Транснаціональна корпорація "Атон" (02752767) (Угода від 27.02.1992)</t>
  </si>
  <si>
    <t>ХК "Реле та автоматика" (00214853) 
(Угода від 11.12.1992 № 5/0810/5149 (5155))</t>
  </si>
  <si>
    <t>Корпорація "Украгропромбіржа" (16286412) 
(Угода від 26.03.1996 №18/01-122, угода від 23.03.1996 (15-% кредит)</t>
  </si>
  <si>
    <t>УЗТФ "Біомед" (13672422) (Угода від 08.04.1993 № 5/0810/4000, угода від 08.04.1993 № 5/0810/4624, угода від 08.04.1993 № 5/0810/4636, угода від 14.04.1993 № 5/0810/4740, угода від 25.06.1993 № 5/0810/5098, угода від 13.04.1993 № 5/0810/5235, угода від 21.03.1993 № 5/0810/5676)</t>
  </si>
  <si>
    <t xml:space="preserve">Інженерно - технічний центр "Сумиагротранс" </t>
  </si>
  <si>
    <t>34 020 783,75*</t>
  </si>
  <si>
    <t xml:space="preserve">Інженерно-технічний центр "Сумиоблагротехсервіс", </t>
  </si>
  <si>
    <t>Міжрайонний торговий будинок "Агротехсервіс"</t>
  </si>
  <si>
    <r>
      <t xml:space="preserve">ЗАТ "Одеська кукурудза" (22457303)
</t>
    </r>
    <r>
      <rPr>
        <i/>
        <sz val="10"/>
        <rFont val="Times New Roman"/>
        <family val="1"/>
        <charset val="204"/>
      </rPr>
      <t>(Позика МБРР від 28.09.1995 № 3891,
Договір про надання субкредиту від 04.07.1996)</t>
    </r>
  </si>
  <si>
    <r>
      <t xml:space="preserve">ВАТ АБ "Донвуглекомбанк" (09804355)
</t>
    </r>
    <r>
      <rPr>
        <i/>
        <sz val="10"/>
        <rFont val="Times New Roman"/>
        <family val="1"/>
        <charset val="204"/>
      </rPr>
      <t>(Позика МБРР від 11.07.1996 № 4016)</t>
    </r>
  </si>
  <si>
    <r>
      <t xml:space="preserve">ЗАТ "Гібрид-С" (22154040)
</t>
    </r>
    <r>
      <rPr>
        <i/>
        <sz val="10"/>
        <rFont val="Times New Roman"/>
        <family val="1"/>
        <charset val="204"/>
      </rPr>
      <t>(Договір про надання субкредиту від 04.07.1996)</t>
    </r>
  </si>
  <si>
    <r>
      <t>КП "Городок" м. Балта</t>
    </r>
    <r>
      <rPr>
        <i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(34982517)</t>
    </r>
    <r>
      <rPr>
        <i/>
        <sz val="10"/>
        <rFont val="Times New Roman"/>
        <family val="1"/>
        <charset val="204"/>
      </rPr>
      <t xml:space="preserve">
(Договір від 29.12.2009 № 28010-02/145) (солідарна відповідальність з Балтською міською радою)</t>
    </r>
  </si>
  <si>
    <r>
      <t xml:space="preserve">ЗАТ "Ворскла" (22593472)
</t>
    </r>
    <r>
      <rPr>
        <i/>
        <sz val="10"/>
        <rFont val="Times New Roman"/>
        <family val="1"/>
        <charset val="204"/>
      </rPr>
      <t xml:space="preserve">(Угода від 28.09.1995  № 3891) </t>
    </r>
  </si>
  <si>
    <t>Разом заборгованість суб'єктів господарювання, стосовно яких проведено державну реєстрацію припинення юридичної особи в результаті її ліквідації:</t>
  </si>
  <si>
    <t>Разом прострочена заборгованість перед державним бюджетом за кредитами залученими державою та під державні гарантії:</t>
  </si>
  <si>
    <t>Довідково:</t>
  </si>
  <si>
    <t>* - заборгованість підприємств, по яких проведено державну реєстрацію припинення юридичної особи в результаті її ліквідації, відображено в сумі заборгованості підприємств, що мають солідарну відповідальність з ними.</t>
  </si>
  <si>
    <t>*</t>
  </si>
  <si>
    <r>
      <t xml:space="preserve">АТ "Агросоюз" (23238321) </t>
    </r>
    <r>
      <rPr>
        <i/>
        <sz val="10"/>
        <rFont val="Times New Roman"/>
        <family val="1"/>
        <charset val="204"/>
      </rPr>
      <t>(солідарна відповідальність з Київською обласною державною адміністрацією)</t>
    </r>
  </si>
  <si>
    <r>
      <t xml:space="preserve">ТОВ ФІРМА «Геснерія-Центр» (23374387)                                        </t>
    </r>
    <r>
      <rPr>
        <i/>
        <sz val="10"/>
        <rFont val="Times New Roman"/>
        <family val="1"/>
        <charset val="204"/>
      </rPr>
      <t>(солідарна відповідальність з ВАТ  Укрімпекс" )</t>
    </r>
  </si>
  <si>
    <r>
      <t xml:space="preserve">ТОВ НВК ФІРМА "Геснерія ЛТД" (19087423)
</t>
    </r>
    <r>
      <rPr>
        <i/>
        <sz val="10"/>
        <rFont val="Times New Roman"/>
        <family val="1"/>
        <charset val="204"/>
      </rPr>
      <t>(солідарна відповідальність з ВАТ "Укрімпекс" )</t>
    </r>
  </si>
  <si>
    <r>
      <t xml:space="preserve">АТЗТ "Асоціація дитячого харчування" (24427476)
</t>
    </r>
    <r>
      <rPr>
        <i/>
        <sz val="10"/>
        <rFont val="Times New Roman"/>
        <family val="1"/>
        <charset val="204"/>
      </rPr>
      <t>(солідарна відповідальність з ВАТ "Укрімпекс" )</t>
    </r>
  </si>
  <si>
    <r>
      <t xml:space="preserve"> ВАТ "Херсонський консервний завод дитячого харчування ім. 8 березня" (05529573)
</t>
    </r>
    <r>
      <rPr>
        <i/>
        <sz val="10"/>
        <rFont val="Times New Roman"/>
        <family val="1"/>
        <charset val="204"/>
      </rPr>
      <t>(солідарна відповідальність з ВАТ "Укрімпекс" )</t>
    </r>
  </si>
  <si>
    <r>
      <t>ВАТ "Луганський облагротехсервіс" (00914616)</t>
    </r>
    <r>
      <rPr>
        <i/>
        <sz val="10"/>
        <rFont val="Times New Roman"/>
        <family val="1"/>
        <charset val="204"/>
      </rPr>
      <t xml:space="preserve"> (солідарна відповідальність з Луганською обласною державною адміністрацією)</t>
    </r>
  </si>
  <si>
    <r>
      <t xml:space="preserve">ВАТ Фірма "Агромашсервіскомплект" (20408967)  </t>
    </r>
    <r>
      <rPr>
        <i/>
        <sz val="10"/>
        <rFont val="Times New Roman"/>
        <family val="1"/>
        <charset val="204"/>
      </rPr>
      <t>(солідарна відповідальність з Житомирською обласною державною адміністрацією)</t>
    </r>
  </si>
  <si>
    <r>
      <t xml:space="preserve">ТОВ "Надіяагроком" </t>
    </r>
    <r>
      <rPr>
        <i/>
        <sz val="10"/>
        <rFont val="Times New Roman"/>
        <family val="1"/>
        <charset val="204"/>
      </rPr>
      <t>(Угода про реструктурування Украгробіржа (ТОВ "Надіяагроком") від 31.12.2003 №130-04/163)</t>
    </r>
  </si>
  <si>
    <r>
      <t>ТОВ "Верховина"</t>
    </r>
    <r>
      <rPr>
        <i/>
        <sz val="10"/>
        <rFont val="Times New Roman"/>
        <family val="1"/>
        <charset val="204"/>
      </rPr>
      <t>(Угода про реструктурування Украгробіржа (ТОВ "Верховина") від 31.12.2003 №130-04/155)</t>
    </r>
  </si>
  <si>
    <r>
      <t xml:space="preserve">ТОВ "Царекостянтинівська МТС"                                                                 </t>
    </r>
    <r>
      <rPr>
        <i/>
        <sz val="10"/>
        <rFont val="Times New Roman"/>
        <family val="1"/>
        <charset val="204"/>
      </rPr>
      <t>(Угода про реструктурування Украгробіржа (ТОВ "Царекостянтинівська МТС") від 31.12.2003 №130-04/175)</t>
    </r>
  </si>
  <si>
    <r>
      <t xml:space="preserve">ВАТ Кам'янське під-во "Агрохім"                                 </t>
    </r>
    <r>
      <rPr>
        <i/>
        <sz val="10"/>
        <rFont val="Times New Roman"/>
        <family val="1"/>
        <charset val="204"/>
      </rPr>
      <t>(Угода про реструктурування Украгробіржа (ВАТ Кам'янське під-во "Агрохім") від 31.12.2003 №130-04/174)</t>
    </r>
  </si>
  <si>
    <t>** - кредит, залучений під державну гарантію.</t>
  </si>
  <si>
    <t>ЗАТВЕРДЖЕНО</t>
  </si>
  <si>
    <t>Наказ Міністерства фінансів України</t>
  </si>
  <si>
    <t>від 30.01.2018 № 41</t>
  </si>
  <si>
    <t>АТ АКБ "Львів"(09801546) (Договір про надання держгарантії на портфельній основі  від 14.07.2023 №13110-05/105)</t>
  </si>
  <si>
    <t>АТ АКБ "Львів"(09801546)  (Договір про надання держгарантії на портфельній основі  від 31.03.2022 №13110-05/41)</t>
  </si>
  <si>
    <t>АТ “Піреус банк МКБ” (20034231) (Договір про надання держгарантії на портфельній основі   від 03.12.2021 №13110-05/562)</t>
  </si>
  <si>
    <t>АТ «КРЕДОБАНК» (09807862) (Договір про надання держгарантії на портфельній основі від 04.04.2022 №13110-05/47)</t>
  </si>
  <si>
    <t>ПАТ "МТБ БАНК"(21650966)  (Договір про надання держгарантії на портфельній основі від 03.12.2021  №13110-05/552)</t>
  </si>
  <si>
    <t>ПАТ "ПУМБ"(14282829)  (Договір про надання держгарантії на портфельній основі від 04.07.2023 №13110-05/51)</t>
  </si>
  <si>
    <t>ПАТ "ПУМБ"(14282829) (Договір про надання держгарантії на портфельній основі від 04.07.2023 №13110-05/97)</t>
  </si>
  <si>
    <t>ДП "Харківське конструкторське бюро з машинобудування ім. О.О. Морозова"( 14310299)   (Договір від 29.12.2023 №13110-05/279</t>
  </si>
  <si>
    <t xml:space="preserve">Казене підприємство "Науково-виробничий комплекс "ІСКРА"(ЄДРПОУ 14313866) Договір від 29.12.2023 № 13110-05/281 . Держгарант від 29.12.2023 №13110-05/282 </t>
  </si>
  <si>
    <r>
      <t xml:space="preserve">ПП "Югторг-М" </t>
    </r>
    <r>
      <rPr>
        <i/>
        <sz val="10"/>
        <rFont val="Times New Roman"/>
        <family val="1"/>
        <charset val="204"/>
      </rPr>
      <t>(Угода про реструктурування Украгробіржа  (ПП "Югторг-М") від 25.12.2003 №130-04/146)</t>
    </r>
  </si>
  <si>
    <r>
      <t xml:space="preserve">СГ "Славутич" </t>
    </r>
    <r>
      <rPr>
        <i/>
        <sz val="10"/>
        <rFont val="Times New Roman"/>
        <family val="1"/>
        <charset val="204"/>
      </rPr>
      <t>( Угода про реструктурування Украгробіржа (СГ "Славутич") від 31.12.2003 №130-04/191)</t>
    </r>
  </si>
  <si>
    <r>
      <t>ВАТ "Іванівське РТП" (</t>
    </r>
    <r>
      <rPr>
        <i/>
        <sz val="10"/>
        <rFont val="Times New Roman"/>
        <family val="1"/>
        <charset val="204"/>
      </rPr>
      <t xml:space="preserve">Угода про реструктурування Украгробіржа від 31.12.03 №130-04/169) </t>
    </r>
  </si>
  <si>
    <r>
      <t xml:space="preserve">ТОВ "Жовтнева МТС" </t>
    </r>
    <r>
      <rPr>
        <i/>
        <sz val="10"/>
        <rFont val="Times New Roman"/>
        <family val="1"/>
        <charset val="204"/>
      </rPr>
      <t>(Угода про реструктурування Украгробіржа (ТОВ "Жовтнева МТС") від 31.12.2003 №130-04/168)</t>
    </r>
  </si>
  <si>
    <r>
      <t xml:space="preserve">ТОВ "Агрофірма "Мир-Сем і К" </t>
    </r>
    <r>
      <rPr>
        <i/>
        <sz val="10"/>
        <rFont val="Times New Roman"/>
        <family val="1"/>
        <charset val="204"/>
      </rPr>
      <t>(Угода про реструктурування Украгробіржа (ТОВ "Агрофірма "Мир-Сем і К") від 31.12.2003 №130-04/176)</t>
    </r>
  </si>
  <si>
    <r>
      <t xml:space="preserve">ТОВ "Юрчиха"(31399752) </t>
    </r>
    <r>
      <rPr>
        <i/>
        <sz val="10"/>
        <rFont val="Times New Roman"/>
        <family val="1"/>
        <charset val="204"/>
      </rPr>
      <t>(Угода про реструктурування Украгробіржа (ТОВ "Юрчиха") від 31.12.2003 №130-04/173)</t>
    </r>
  </si>
  <si>
    <t>КП "Муніципальна компанія поводження з відходами" ХМР (30990215) МБРР (Угода від 20.11.2014 № №13010-05/90)</t>
  </si>
  <si>
    <t>КП "Муніципальна компанія поводження з відходами" ХМР (30990215) ФЧТ (Угода від 20.11.2014 № 13010-05/89)</t>
  </si>
  <si>
    <r>
      <t xml:space="preserve">ПАТ "Укргідроенерго" (20588716) (Угода TF0B </t>
    </r>
    <r>
      <rPr>
        <b/>
        <sz val="10"/>
        <rFont val="Times New Roman"/>
        <family val="1"/>
        <charset val="204"/>
      </rPr>
      <t>5994</t>
    </r>
    <r>
      <rPr>
        <sz val="10"/>
        <rFont val="Times New Roman"/>
        <family val="1"/>
        <charset val="204"/>
      </rPr>
      <t>, 
договір від 10.09.2021 № 13010-05/421) **</t>
    </r>
  </si>
  <si>
    <t>ПАТ "НЕК "Укренерго" **
Фінансова угода від 24.05.2018 № 87.554, 
Договір про погашення від 24.06.2020 №13010-05/128)</t>
  </si>
  <si>
    <r>
      <t xml:space="preserve">ПАТ "НЕК "Укренерго"ЄБРР,
(Кредитна угода від 13.12.2022 № </t>
    </r>
    <r>
      <rPr>
        <b/>
        <sz val="10"/>
        <rFont val="Times New Roman"/>
        <family val="1"/>
        <charset val="204"/>
      </rPr>
      <t>54138</t>
    </r>
    <r>
      <rPr>
        <sz val="10"/>
        <rFont val="Times New Roman"/>
        <family val="1"/>
        <charset val="204"/>
      </rPr>
      <t xml:space="preserve">, 
Договір погашення від 30.12.2022 №13110-05/194 </t>
    </r>
  </si>
  <si>
    <t xml:space="preserve">АТ "Укрзалізниця"(Фінансова угода від 19.12.2016 № 81.843) (Субкред. договір від 27.11.2023 №13110-05/210) </t>
  </si>
  <si>
    <t>АТ «Укрзалізниця» (Угода від 09.06.2023 № 51450, 
Дог. про порядок погашення від 23.11.2023 № 13110-05/208)</t>
  </si>
  <si>
    <t>Державне агентство відновлення та розвитку інфраструктури України (Держагенство України) (ЄДРПОУ 37641918) Субкредитний договор від 08.09.2023 № 13110-05/130</t>
  </si>
  <si>
    <t>АТ "Банк Альянс" (14360506)                                 
(Договір про надання держгарантії на портфельній основі  від 04.04.2022 №13110-05/45)</t>
  </si>
  <si>
    <t>АТ «АГРОПРОСПЕРІС БАНК»  (35590956)       
(Договір про надання держгарантії на портфельній основі  від 31.03.2022 №13110-05/44)</t>
  </si>
  <si>
    <t>АТ «КРЕДІ АГРІКОЛЬ БАНК»(14361575)           
(Договір про надання держгарантії на портфельній основі  від 04.04.2022 №13110-05/46)</t>
  </si>
  <si>
    <t>АТ “ТАСКОМБАНК” (09806443)                          
(Договір про надання держгарантії на портфельній основі  від 03.12.2021 №13110-05/563)</t>
  </si>
  <si>
    <t>АТ "ПроКредит Банк" (21677333)             
(Договір про надання держгарантії на портфельній основі  від 04.04.2022 №13110-05/49)</t>
  </si>
  <si>
    <t>АТ "ПроКредит Банк" (21677333)                 
(Договір про надання держгарантії на портфельній основі  від 04.07.2023 №13110-05/94)</t>
  </si>
  <si>
    <t>АТ "Райффайзен Банк" (14305909)                       
(Договір про надання держгарантії на портфельній основі від 04.04.2022 №13110-05/52)</t>
  </si>
  <si>
    <t>АТ «БАНК КРЕДИТ ДНІПРО»(14352406)            
(Договір про надання держгарантії на портфельній основі від 04.04.2022 №13110-05/53)</t>
  </si>
  <si>
    <t>ПАТ “Банк Восток” (26237202)                          
(Договір про надання держгарантії на портфельній основі   від 31.03.2022 №13110-05/43)</t>
  </si>
  <si>
    <t>ПАТ "МТБ БАНК" (21650966)                           
(Договір про надання держгарантії на портфельній основі від 31.03.2022 №13110-05/42)</t>
  </si>
  <si>
    <t>ПАТ "МТБ БАНК"(21650966)                            
(Договір про надання держгарантії на портфельній основі від 04.07.2023 №13110-05/96)</t>
  </si>
  <si>
    <t>АТ "Правекс Банк" (14360920)                       
(Договір про надання держгарантії на портфельній основі  від 30.05.2022 №13110-05/88)</t>
  </si>
  <si>
    <r>
      <t xml:space="preserve">ВАТ "Прикарпатський меблевий комбінат" (00274312) </t>
    </r>
    <r>
      <rPr>
        <i/>
        <sz val="10"/>
        <rFont val="Times New Roman"/>
        <family val="1"/>
        <charset val="204"/>
      </rPr>
      <t>(солідарна відповідальність з 
ЛПО "Прикарпатліс", ХК "Прикарпатліс", 
ВАТ "Івано-Франківська меблева фабрика")</t>
    </r>
  </si>
  <si>
    <r>
      <t xml:space="preserve">ВАТ "Івано-Франківська меблева фабрика" (00274329)  
</t>
    </r>
    <r>
      <rPr>
        <i/>
        <sz val="10"/>
        <rFont val="Times New Roman"/>
        <family val="1"/>
        <charset val="204"/>
      </rPr>
      <t>(солідарна відповідальність з 
ЛПО "Прикарпатліс", ХК "Прикарпатліс", 
ВАТ "Прикарпатський меблевий комбінат")</t>
    </r>
  </si>
  <si>
    <r>
      <t xml:space="preserve">ВАТ "Агропромінвест" (23935236) - (Угода від 20.09.1996 № 2101/20) </t>
    </r>
    <r>
      <rPr>
        <i/>
        <sz val="10"/>
        <rFont val="Times New Roman"/>
        <family val="1"/>
        <charset val="204"/>
      </rPr>
      <t>солідарна відповідальність з</t>
    </r>
  </si>
  <si>
    <t>УО "Укрфармація" (02012409)                                                          (Угода від 09.08.1994)</t>
  </si>
  <si>
    <t>*** - уточнення сум заборгованості КП "Вінницяміськтеплоенерго" (Угода від 20.11.2014 №13010-05/100) згідно з листом МФУ від 19.04.2024 № 19040-08-5/12816</t>
  </si>
  <si>
    <t>Концерн радіомовлення, радіозв'язку та телебачення  (01190043)
(Договір від 28.12.2021 №13110-05/588)</t>
  </si>
  <si>
    <t>КП "Дніпропетровський метрополітен" (21927215) (Дніпропетровська МР, (26510514))   ЄБРР (Кред.уг.від 27.07.2012  № 41614, Суб.уг. 21.12.2012 №15010-03/138)</t>
  </si>
  <si>
    <t>ПАТ НАК"Нафтогаз України" (20077720) ** (Договір від 23.09.2022 № 13110-05/149, Кр.угода від 14.06.2022 № 53626, Дог.гарантії від 07.09.2022)</t>
  </si>
  <si>
    <t>ДП "Агентство з реструктуризації заборг. підприємств агропромислового комплексу" (32491316) (Уг.від 21.07.1993 (Головхлібопродукт) (lim 93), уг.від 04.03.1994 № 94 (Головкомбікорм) (lim 94), уг.від 29.12.1995 (взаємозалік), від 29.12.1995 (Хліб України lim 96)</t>
  </si>
  <si>
    <t>Державне агентство резерву України (37472392) (Уг.про уступку права вимоги від 03.12.2003 № 130-04/111 (Украгропромбіржа), уг.про уступку права вимоги від 28.11.2003 № 130-04/108 (Украгробіржа), уг.про уступку права вимоги від 28.11.2003 № 130-04/109 (Украгротехсервіс))</t>
  </si>
  <si>
    <t xml:space="preserve">Концерн "Південриба" (00473017), (Угода від 15.07.1994 № 17/01-97) АТ "Південриббуд" </t>
  </si>
  <si>
    <r>
      <t xml:space="preserve">Спільне українсько-американське підприємство в формі ТОВ "Корпорація "Агродон" (23117880) </t>
    </r>
    <r>
      <rPr>
        <i/>
        <sz val="10"/>
        <rFont val="Times New Roman"/>
        <family val="1"/>
        <charset val="204"/>
      </rPr>
      <t>Дог.від 25.09.2006 №28000-04/102, Акт прийому-передачі від 11.08.2006 №3 (ПКМУ від 15.03.2006 № 315)</t>
    </r>
  </si>
  <si>
    <r>
      <t xml:space="preserve">Луганська обласна державна адміністрація (00022450) (Угода від 22.05.1997 № 2101/10) </t>
    </r>
    <r>
      <rPr>
        <i/>
        <sz val="10"/>
        <rFont val="Times New Roman"/>
        <family val="1"/>
        <charset val="204"/>
      </rPr>
      <t>(солідарна відповідальність з ВАТ "Луганський облагротехсервіс")</t>
    </r>
  </si>
  <si>
    <t>ПАТ "Державна продовольчо-зернова корпорація України" (37243279) (Договір від 28.12.2012 № 15010-03/147)</t>
  </si>
  <si>
    <r>
      <t xml:space="preserve">ЗАТ "Світанок" 
</t>
    </r>
    <r>
      <rPr>
        <i/>
        <sz val="10"/>
        <rFont val="Times New Roman"/>
        <family val="1"/>
        <charset val="204"/>
      </rPr>
      <t>(солідарна відповідальність за ВАТ "Агропромінвест" )</t>
    </r>
  </si>
  <si>
    <t>GBP</t>
  </si>
  <si>
    <t>Кам'янська міськрада, (платтить Деп.фін.), Позика 81.425, Дог.від 24.11.2021 №13110-05/532</t>
  </si>
  <si>
    <t>Запорізька міськрада, Деп.фін., позика 81.425, Дог.від 04.11.2019 №13010-05/181</t>
  </si>
  <si>
    <t>КП ІАЦ "Волиньенергософт",  Дог.від 28.09.2023 № 13110-05/136</t>
  </si>
  <si>
    <t>Мінфін (АТ АКБ "Львів",09801546)  (Фінансова угода від 28.12.2015 № 85.055, Угода про субфінансування від 21.08.2020 № 13010-05/161)</t>
  </si>
  <si>
    <t>Мінфін (ПАТ "МТБ БАНК", 21650966) Фін.угода від 28.12.2015 № 85.055, Угода про субфінансув. від 21.08.2020 № 13110-05/30)</t>
  </si>
  <si>
    <t>Тернопільська міська рада (02316055) (Фінансова угода від 23.07.2015 № 81.425, Угода про передачу коштів від 11.12.2018 №13010-05/197)</t>
  </si>
  <si>
    <t>КП "Теплоенерго" Лозівської міської ради (38076191) (Фінансова угода від 23.07.2015 № 81.425, Угода про перед.коштів від 16.10.2020 №13010-05/199)</t>
  </si>
  <si>
    <t>КП "Чернівціводоканал" (03361780) КфВ
(Кредитна угода від 06.02.2015, Субкредитний договір від 22.12.2015 № 13010-05/157)</t>
  </si>
  <si>
    <r>
      <t xml:space="preserve">Державне агентство автомобільних доріг України (Укравтодор, 37641918)  МБРР  (Угода від 22.12.2015 №13010-05/155 , позика від 19.11.2015 № </t>
    </r>
    <r>
      <rPr>
        <b/>
        <sz val="10"/>
        <rFont val="Times New Roman"/>
        <family val="1"/>
        <charset val="204"/>
      </rPr>
      <t>8549</t>
    </r>
    <r>
      <rPr>
        <sz val="10"/>
        <rFont val="Times New Roman"/>
        <family val="1"/>
        <charset val="204"/>
      </rPr>
      <t>)</t>
    </r>
  </si>
  <si>
    <r>
      <t xml:space="preserve">Державне агентство автомобільних доріг України (Укравтодор, 37641918)  МБРР </t>
    </r>
    <r>
      <rPr>
        <i/>
        <sz val="10"/>
        <rFont val="Times New Roman"/>
        <family val="1"/>
        <charset val="204"/>
      </rPr>
      <t xml:space="preserve">(Позика № </t>
    </r>
    <r>
      <rPr>
        <b/>
        <i/>
        <sz val="10"/>
        <rFont val="Times New Roman"/>
        <family val="1"/>
        <charset val="204"/>
      </rPr>
      <t>8195</t>
    </r>
    <r>
      <rPr>
        <i/>
        <sz val="10"/>
        <rFont val="Times New Roman"/>
        <family val="1"/>
        <charset val="204"/>
      </rPr>
      <t xml:space="preserve"> від 11.10.2012,  угода № 15010-03/98 від 11.10.2012)</t>
    </r>
  </si>
  <si>
    <t>НЕК Укренерго, ЄБРР 54649 Дог. вiд 15.12.2023 №13110-05/278</t>
  </si>
  <si>
    <t>Департамент ФЕІ Сумська МР, ЄІБ, Дог.від 28.12.2018 №13010-05/251</t>
  </si>
  <si>
    <t xml:space="preserve">АТ “Державний ощадний банк (00032129) (Договір про надання держгарантії на портфельній основі від 15.08.2024 № 13010-05/210) </t>
  </si>
  <si>
    <t>АТ «КРЕДІ АГРІКОЛЬ БАНК»(14361575)           
(Договір про надання держгарантії на портфельній основі  від 10.07.2024 №13110-05/180)</t>
  </si>
  <si>
    <t>АТ "Банк Альянс" (14360506)                                 
(Договір про надання держгарантії на портфельній основі  від 10.07.2024 №13110-05/181)</t>
  </si>
  <si>
    <t>АТ “Піреус банк МКБ” (20034231) (Договір про надання держгарантії на портфельній основі від 10.07.2024 №13110-05/179</t>
  </si>
  <si>
    <t>АТ "ПроКредит Банк" (21677333)                 
(Договір про надання держгарантії на портфельній основі  від 10.07.2024 №13110-05/175)</t>
  </si>
  <si>
    <t>АТ “Піреус банк МКБ” (20034231) (Договір про надання держгарантії на портфельній основі   від 04.07.2023 №13110-05/98</t>
  </si>
  <si>
    <t>АТ «БАНК КРЕДИТ ДНІПРО»(14352406)                    (Договір про надання держгарантії на портфельній основі від 05.07.2024 №13110-05/166)</t>
  </si>
  <si>
    <t>ПАТ “Банк Восток” (26237202)                          
(Договір про надання держгарантії на портфельній основі від 05.07.2024 №13110-05/169)</t>
  </si>
  <si>
    <t>ПАТ "МТБ БАНК"(21650966)  (Договір про надання держгарантії на портфельній основі від 05.07.2024 №13110-05/167)</t>
  </si>
  <si>
    <t>ПАТ "ПУМБ"(14282829)  (Договір про надання держгарантії на портфельній основі від 10.07.2024 №13110-05/165)</t>
  </si>
  <si>
    <t>ПАТ АБ «Південний»  (20953647)                                  (Договір про надання держгарантії на портфельній основі від 10.07.2024 №13110-05/182)</t>
  </si>
  <si>
    <t>АТ "Банк інвестиційний та заощаджень"  (33695095)(Договір про надання держгарантії на портфельній основі  від 10.07.2024 №13110-05/176)</t>
  </si>
  <si>
    <t>АТ  "Вест файнест енд кредит банк"(34575675)         (Договір про надання держгарантії на портфельній основі від 05.07.2024 №13110-05/168)</t>
  </si>
  <si>
    <t>АТ  "КІБ"  (21580639)(Договір про надання держгарантії на портфельній основі від 10.07.2024 №13110-05/178)</t>
  </si>
  <si>
    <t>АТ "Полтава-Банк" (09807595) 
(Договір про надання держгарантії на портфельній основі  від 10.07.2024 № 13110-05/177)</t>
  </si>
  <si>
    <t>АТ "Сенс Банк" (ЄДРПОУ 23494714)Договір про надання держгарантії на портфельній основі від 05.07.2024 №13110-05/164</t>
  </si>
  <si>
    <r>
      <t xml:space="preserve">ПРАТ "Укргідроенерго" (20588716)  ЄІБ 
(Угода від 21.09.2012 № </t>
    </r>
    <r>
      <rPr>
        <b/>
        <sz val="10"/>
        <rFont val="Times New Roman"/>
        <family val="1"/>
        <charset val="204"/>
      </rPr>
      <t>31.177</t>
    </r>
    <r>
      <rPr>
        <sz val="10"/>
        <rFont val="Times New Roman"/>
        <family val="1"/>
        <charset val="204"/>
      </rPr>
      <t>, 
Субкредитна угода від 12.12.2012 № 15010-03/130)</t>
    </r>
  </si>
  <si>
    <r>
      <t xml:space="preserve">Державне агентство автомобільних доріг України (Укравтодор, 37641918)  МБРР (Позика № </t>
    </r>
    <r>
      <rPr>
        <b/>
        <sz val="10"/>
        <rFont val="Times New Roman"/>
        <family val="1"/>
        <charset val="204"/>
      </rPr>
      <t>7677</t>
    </r>
    <r>
      <rPr>
        <sz val="10"/>
        <rFont val="Times New Roman"/>
        <family val="1"/>
        <charset val="204"/>
      </rPr>
      <t xml:space="preserve"> від 21.04.2009, угода № 28010-02/40 від 17.04.2009) </t>
    </r>
  </si>
  <si>
    <r>
      <t xml:space="preserve"> Державне агентство автомобільних доріг України (Укравтодор, 37641918) ЄБРР (Позика від 18.12.2020  № </t>
    </r>
    <r>
      <rPr>
        <b/>
        <sz val="10"/>
        <rFont val="Times New Roman"/>
        <family val="1"/>
        <charset val="204"/>
      </rPr>
      <t>50831</t>
    </r>
    <r>
      <rPr>
        <sz val="10"/>
        <rFont val="Times New Roman"/>
        <family val="1"/>
        <charset val="204"/>
      </rPr>
      <t xml:space="preserve">, Субкредитна угода від 02.11.2021 №13110-05/466) </t>
    </r>
  </si>
  <si>
    <r>
      <t xml:space="preserve">ПАТ "НЕК "Укренерго" (00100227) (Позика від 09.11.2007 № </t>
    </r>
    <r>
      <rPr>
        <b/>
        <sz val="10"/>
        <rFont val="Times New Roman"/>
        <family val="1"/>
        <charset val="204"/>
      </rPr>
      <t>4868,</t>
    </r>
    <r>
      <rPr>
        <sz val="10"/>
        <rFont val="Times New Roman"/>
        <family val="1"/>
        <charset val="204"/>
      </rPr>
      <t xml:space="preserve"> Угода від 23.08.2007 № 28000-04/123)</t>
    </r>
  </si>
  <si>
    <r>
      <t xml:space="preserve">ПАТ "НЕК "Укренерго" (00100227) КфВ
(Кредитна угода від 10.10.2016 № </t>
    </r>
    <r>
      <rPr>
        <b/>
        <sz val="10"/>
        <rFont val="Times New Roman"/>
        <family val="1"/>
        <charset val="204"/>
      </rPr>
      <t>27406</t>
    </r>
    <r>
      <rPr>
        <sz val="10"/>
        <rFont val="Times New Roman"/>
        <family val="1"/>
        <charset val="204"/>
      </rPr>
      <t xml:space="preserve">
(Субк.уг.від 21.03.2017 № 13010-05/41)</t>
    </r>
  </si>
  <si>
    <r>
      <t>Житомирська обласна державна адміністрація (00022489) (Угода від 28.05.1997 № F2101/12)
(</t>
    </r>
    <r>
      <rPr>
        <i/>
        <sz val="10"/>
        <rFont val="Times New Roman"/>
        <family val="1"/>
        <charset val="204"/>
      </rPr>
      <t>солідарна відповід. з ВАТ Фірма"Агромашсервіскомплект"</t>
    </r>
    <r>
      <rPr>
        <sz val="10"/>
        <rFont val="Times New Roman"/>
        <family val="1"/>
        <charset val="204"/>
      </rPr>
      <t>)</t>
    </r>
  </si>
  <si>
    <r>
      <t>ДЛП "Прикарпатліс", (05424822) (Угода від 27.10.1994 № 5/0810/5622, від 25.11.1994 № 02/50-100 (</t>
    </r>
    <r>
      <rPr>
        <i/>
        <sz val="10"/>
        <rFont val="Times New Roman"/>
        <family val="1"/>
        <charset val="204"/>
      </rPr>
      <t>солідарна відповідальність з ХК "Прикарпатліс", ВАТ "Прикарпатський меблевий комбінат" та  ВАТ "Івано-Франківська меблева фабрика" )</t>
    </r>
  </si>
  <si>
    <r>
      <t xml:space="preserve">ХК "Прикарпатліс" (22185572) (Угода від 27.10.1994 № 5/0810/5622) </t>
    </r>
    <r>
      <rPr>
        <i/>
        <sz val="10"/>
        <rFont val="Times New Roman"/>
        <family val="1"/>
        <charset val="204"/>
      </rPr>
      <t>(солідарна відповідальність з ЛПО "Прикарпатліс", ВАТ "Прикарпатський меблевий комбінат" та  ВАТ "Івано-Франківська меблева фабрика" )</t>
    </r>
  </si>
  <si>
    <r>
      <t xml:space="preserve">ПАТ "Укртрансгаз" (30019801)
</t>
    </r>
    <r>
      <rPr>
        <i/>
        <sz val="10"/>
        <rFont val="Times New Roman"/>
        <family val="1"/>
        <charset val="204"/>
      </rPr>
      <t xml:space="preserve">(Договір від 11.12.2012 № 15010-03/127) </t>
    </r>
  </si>
  <si>
    <r>
      <t xml:space="preserve">Фонд розвитку підприємництва (21662099) 
</t>
    </r>
    <r>
      <rPr>
        <i/>
        <sz val="10"/>
        <rFont val="Times New Roman"/>
        <family val="1"/>
        <charset val="204"/>
      </rPr>
      <t>(Угода від 11.10.2006 № 28000-04/150 )</t>
    </r>
  </si>
  <si>
    <r>
      <t xml:space="preserve">ПАТ "КБ "Надра" (20025456)
</t>
    </r>
    <r>
      <rPr>
        <i/>
        <sz val="10"/>
        <rFont val="Times New Roman"/>
        <family val="1"/>
        <charset val="204"/>
      </rPr>
      <t>(Угода від 22.06.2007 № 28000-04/99)</t>
    </r>
  </si>
  <si>
    <r>
      <t xml:space="preserve">ПАТ "КБ "Надра" (20025456)
</t>
    </r>
    <r>
      <rPr>
        <i/>
        <sz val="10"/>
        <rFont val="Times New Roman"/>
        <family val="1"/>
        <charset val="204"/>
      </rPr>
      <t>(Угода від 09.12.1998 № 22-04/27)</t>
    </r>
  </si>
  <si>
    <r>
      <t xml:space="preserve">АТ "Імексбанк" (20971504)
</t>
    </r>
    <r>
      <rPr>
        <i/>
        <sz val="10"/>
        <rFont val="Times New Roman"/>
        <family val="1"/>
        <charset val="204"/>
      </rPr>
      <t xml:space="preserve">(Угода </t>
    </r>
    <r>
      <rPr>
        <b/>
        <i/>
        <sz val="10"/>
        <rFont val="Times New Roman"/>
        <family val="1"/>
        <charset val="204"/>
      </rPr>
      <t>від 25.09.2008 №28020-02/122)</t>
    </r>
  </si>
  <si>
    <r>
      <t xml:space="preserve">АТ "Укрексімбанк" (00032112)
</t>
    </r>
    <r>
      <rPr>
        <i/>
        <sz val="10"/>
        <rFont val="Times New Roman"/>
        <family val="1"/>
        <charset val="204"/>
      </rPr>
      <t>(Договір від 10.06.2011 № 15010-02/110)</t>
    </r>
  </si>
  <si>
    <r>
      <t xml:space="preserve">ОКП"Миколаївоблтеплоенерго" (31319242) МБРР
</t>
    </r>
    <r>
      <rPr>
        <i/>
        <sz val="10"/>
        <rFont val="Times New Roman"/>
        <family val="1"/>
        <charset val="204"/>
      </rPr>
      <t xml:space="preserve">(Договір від 28.11.2014 № 13010-05/107) </t>
    </r>
  </si>
  <si>
    <r>
      <t xml:space="preserve">ОКП "Миколаївоблтеплоенерго" (31319242) ФЧТ
</t>
    </r>
    <r>
      <rPr>
        <i/>
        <sz val="10"/>
        <rFont val="Times New Roman"/>
        <family val="1"/>
        <charset val="204"/>
      </rPr>
      <t>(Договір від 28.11.2014 № 13010-05/108)</t>
    </r>
    <r>
      <rPr>
        <sz val="10"/>
        <rFont val="Times New Roman"/>
        <family val="1"/>
        <charset val="204"/>
      </rPr>
      <t xml:space="preserve"> </t>
    </r>
  </si>
  <si>
    <r>
      <t xml:space="preserve">КП ВМР "Вінницяміськтеплоенерго" (33126849)
</t>
    </r>
    <r>
      <rPr>
        <i/>
        <sz val="10"/>
        <rFont val="Times New Roman"/>
        <family val="1"/>
        <charset val="204"/>
      </rPr>
      <t xml:space="preserve">(Угода від 20.11.2014 № 13010-05/99) </t>
    </r>
    <r>
      <rPr>
        <sz val="10"/>
        <rFont val="Times New Roman"/>
        <family val="1"/>
        <charset val="204"/>
      </rPr>
      <t>МБРР</t>
    </r>
  </si>
  <si>
    <r>
      <t xml:space="preserve">КП ВМР "Вінницяміськтеплоенерго" (33126849) </t>
    </r>
    <r>
      <rPr>
        <i/>
        <sz val="10"/>
        <rFont val="Times New Roman"/>
        <family val="1"/>
        <charset val="204"/>
      </rPr>
      <t xml:space="preserve">(Уг. від 20.11.2014 №13010-05/100) </t>
    </r>
    <r>
      <rPr>
        <sz val="10"/>
        <rFont val="Times New Roman"/>
        <family val="1"/>
        <charset val="204"/>
      </rPr>
      <t>ФЧТ   ***</t>
    </r>
  </si>
  <si>
    <r>
      <t xml:space="preserve">КП "Дніпротеплоенерго" ДОР (30982775)  МБРР
</t>
    </r>
    <r>
      <rPr>
        <i/>
        <sz val="10"/>
        <rFont val="Times New Roman"/>
        <family val="1"/>
        <charset val="204"/>
      </rPr>
      <t>(Угода від 28.11.2014 № 13010-05/121)</t>
    </r>
  </si>
  <si>
    <r>
      <t xml:space="preserve">КП "Дніпротеплоенерго" ДОР (30982775)  ФЧТ
</t>
    </r>
    <r>
      <rPr>
        <i/>
        <sz val="10"/>
        <rFont val="Times New Roman"/>
        <family val="1"/>
        <charset val="204"/>
      </rPr>
      <t>(Угода від 28.11.2014 № 13010-05/122)</t>
    </r>
  </si>
  <si>
    <r>
      <t xml:space="preserve">КП "Харківводоканал" (03361715) </t>
    </r>
    <r>
      <rPr>
        <b/>
        <i/>
        <sz val="10"/>
        <rFont val="Times New Roman"/>
        <family val="1"/>
        <charset val="204"/>
      </rPr>
      <t xml:space="preserve">                                                        </t>
    </r>
    <r>
      <rPr>
        <i/>
        <sz val="10"/>
        <rFont val="Times New Roman"/>
        <family val="1"/>
        <charset val="204"/>
      </rPr>
      <t xml:space="preserve">(Угода від 29.12.2009 № 28010-02/147) </t>
    </r>
  </si>
  <si>
    <r>
      <t xml:space="preserve">КП "Міськтепловоденергія" (36588183)
м. Камянець-Подільський  МБРР
</t>
    </r>
    <r>
      <rPr>
        <i/>
        <sz val="10"/>
        <rFont val="Times New Roman"/>
        <family val="1"/>
        <charset val="204"/>
      </rPr>
      <t>(Угода від 20.11.2014 № 13010-05/102)</t>
    </r>
  </si>
  <si>
    <r>
      <t xml:space="preserve">КП "Міськтепловоденергія" (36588183)
м. Камянець-Подільський   ФЧТ
</t>
    </r>
    <r>
      <rPr>
        <i/>
        <sz val="10"/>
        <rFont val="Times New Roman"/>
        <family val="1"/>
        <charset val="204"/>
      </rPr>
      <t>(Угода від 20.11.2014 № 13010-05/101)</t>
    </r>
  </si>
  <si>
    <r>
      <t xml:space="preserve">КВП "Краматорський водоканал" (05524251)
</t>
    </r>
    <r>
      <rPr>
        <i/>
        <sz val="10"/>
        <rFont val="Times New Roman"/>
        <family val="1"/>
        <charset val="204"/>
      </rPr>
      <t>(Угода від 04.12.2014 № 13010-05/127)</t>
    </r>
  </si>
  <si>
    <r>
      <t xml:space="preserve">КП "Вінницяоблводоканал" (03339012) МБРР
</t>
    </r>
    <r>
      <rPr>
        <i/>
        <sz val="10"/>
        <rFont val="Times New Roman"/>
        <family val="1"/>
        <charset val="204"/>
      </rPr>
      <t xml:space="preserve">(Договір про субкред. від 28.02.2017 № 13010-05/25) </t>
    </r>
  </si>
  <si>
    <r>
      <t xml:space="preserve">КП "Вінницяоблводоканал" (03339012) ФЧТ
</t>
    </r>
    <r>
      <rPr>
        <i/>
        <sz val="10"/>
        <rFont val="Times New Roman"/>
        <family val="1"/>
        <charset val="204"/>
      </rPr>
      <t xml:space="preserve">(Договір про субкр. від 28.02.2017 № 13010-05/26) </t>
    </r>
  </si>
  <si>
    <t xml:space="preserve">Підпр-во "Нововолинськводоканал"(13353837) МБРР (Договір про субкр. від 03.05.2017 № 13010-05/68) </t>
  </si>
  <si>
    <r>
      <t xml:space="preserve">КП "Коломияводоканал" (32148690) МБРР
</t>
    </r>
    <r>
      <rPr>
        <i/>
        <sz val="10"/>
        <rFont val="Times New Roman"/>
        <family val="1"/>
        <charset val="204"/>
      </rPr>
      <t xml:space="preserve">(Договір про субкр. від 28.02.2017 №13010-05/24) </t>
    </r>
  </si>
  <si>
    <r>
      <t xml:space="preserve">КП "Коломияводоканал" (32148690) 
</t>
    </r>
    <r>
      <rPr>
        <i/>
        <sz val="10"/>
        <rFont val="Times New Roman"/>
        <family val="1"/>
        <charset val="204"/>
      </rPr>
      <t>(Угода від 16.10.2009 №28010-02/111)</t>
    </r>
  </si>
  <si>
    <r>
      <t xml:space="preserve">КП "Черкасиводоканал" (03357168) МБРР
</t>
    </r>
    <r>
      <rPr>
        <i/>
        <sz val="10"/>
        <rFont val="Times New Roman"/>
        <family val="1"/>
        <charset val="204"/>
      </rPr>
      <t>(Угода від 17.06.2015 № 13010-05/63)</t>
    </r>
  </si>
  <si>
    <r>
      <t xml:space="preserve">КП "Черкасиводоканал" (03357168) 
</t>
    </r>
    <r>
      <rPr>
        <i/>
        <sz val="10"/>
        <rFont val="Times New Roman"/>
        <family val="1"/>
        <charset val="204"/>
      </rPr>
      <t xml:space="preserve">(Угода від 29.12.2009 № 28010-02/144) </t>
    </r>
  </si>
  <si>
    <r>
      <t xml:space="preserve">КП "Словміськводоканал"  (35420080)
</t>
    </r>
    <r>
      <rPr>
        <i/>
        <sz val="10"/>
        <rFont val="Times New Roman"/>
        <family val="1"/>
        <charset val="204"/>
      </rPr>
      <t>(Угода від 29.12.2009 № 28010-02/148)</t>
    </r>
  </si>
  <si>
    <r>
      <t xml:space="preserve">КП "Дрогобичводоканал" ДМР (03348910)
</t>
    </r>
    <r>
      <rPr>
        <i/>
        <sz val="10"/>
        <rFont val="Times New Roman"/>
        <family val="1"/>
        <charset val="204"/>
      </rPr>
      <t>(Угода від 29.12.2009 № 28010-02/146)</t>
    </r>
  </si>
  <si>
    <r>
      <t xml:space="preserve">Дрогобицька міська рада (04055972)
</t>
    </r>
    <r>
      <rPr>
        <i/>
        <sz val="10"/>
        <rFont val="Times New Roman"/>
        <family val="1"/>
        <charset val="204"/>
      </rPr>
      <t>(Угода від 27.01.2010 № 3-30/543)</t>
    </r>
  </si>
  <si>
    <r>
      <t xml:space="preserve">КП"Івано-Франківськводоекотехпром" (32360815) 
</t>
    </r>
    <r>
      <rPr>
        <i/>
        <sz val="10"/>
        <rFont val="Times New Roman"/>
        <family val="1"/>
        <charset val="204"/>
      </rPr>
      <t>(Угода від 10.12.2007 № 28000-04/207)</t>
    </r>
  </si>
  <si>
    <r>
      <t xml:space="preserve">КП"Івано-Франківськводоекотехпром" (32360815) 
</t>
    </r>
    <r>
      <rPr>
        <i/>
        <sz val="10"/>
        <rFont val="Times New Roman"/>
        <family val="1"/>
        <charset val="204"/>
      </rPr>
      <t>(Угода від  14.09.2010 № 28010-02/108)</t>
    </r>
  </si>
  <si>
    <r>
      <t xml:space="preserve">КП "Водотеплосервіс"(м.Калуш) (32364207)
</t>
    </r>
    <r>
      <rPr>
        <i/>
        <sz val="10"/>
        <rFont val="Times New Roman"/>
        <family val="1"/>
        <charset val="204"/>
      </rPr>
      <t xml:space="preserve">(Угода від 16.10.2009 № 28010-02/110) </t>
    </r>
  </si>
  <si>
    <r>
      <t xml:space="preserve">КП ВКГ"Бориспільводоканал" (20578712)        </t>
    </r>
    <r>
      <rPr>
        <i/>
        <sz val="10"/>
        <rFont val="Times New Roman"/>
        <family val="1"/>
        <charset val="204"/>
      </rPr>
      <t xml:space="preserve">                              (Угода від 12.02.2010 № 28010-02/22)</t>
    </r>
  </si>
  <si>
    <t>КП Звягельської МР "Звягельводоканал" (Новоград-Волинської міської ради "Виробниче управління ВКГ")  (03343806) (Угода від 12.02.2010 № 28010-02/20)</t>
  </si>
  <si>
    <r>
      <t>КП "Міський водоканал" м. Нова Каховка (32218122)
(</t>
    </r>
    <r>
      <rPr>
        <i/>
        <sz val="10"/>
        <rFont val="Times New Roman"/>
        <family val="1"/>
        <charset val="204"/>
      </rPr>
      <t>від 12.02.2010 № 28010-02/19)</t>
    </r>
  </si>
  <si>
    <r>
      <t xml:space="preserve">КП "Служба єдиного замовника" Кам"янець-Подільської міської ради  (31344855)  </t>
    </r>
    <r>
      <rPr>
        <i/>
        <sz val="10"/>
        <rFont val="Times New Roman"/>
        <family val="1"/>
        <charset val="204"/>
      </rPr>
      <t xml:space="preserve">(Угода від 12.02.2010 № 28010-02/21) </t>
    </r>
  </si>
  <si>
    <r>
      <t xml:space="preserve">КП "Чернігівводоканал" (03358222)                                   
</t>
    </r>
    <r>
      <rPr>
        <i/>
        <sz val="10"/>
        <rFont val="Times New Roman"/>
        <family val="1"/>
        <charset val="204"/>
      </rPr>
      <t>(Угода від 10.12.2007 № 28000-04/205)</t>
    </r>
  </si>
  <si>
    <r>
      <t xml:space="preserve">КП "Чернігівводоканал" (03358222)                                
</t>
    </r>
    <r>
      <rPr>
        <i/>
        <sz val="10"/>
        <rFont val="Times New Roman"/>
        <family val="1"/>
        <charset val="204"/>
      </rPr>
      <t>(Угода від 28.10.2009 № 28010-02/117)</t>
    </r>
  </si>
  <si>
    <r>
      <t xml:space="preserve">КП "Кременчукводоканал" (03361655)
</t>
    </r>
    <r>
      <rPr>
        <i/>
        <sz val="10"/>
        <rFont val="Times New Roman"/>
        <family val="1"/>
        <charset val="204"/>
      </rPr>
      <t>(Угода від 27.01.2010 № 28010-02/11)</t>
    </r>
  </si>
  <si>
    <r>
      <t xml:space="preserve">Вознесенська міська рада (38016400)
</t>
    </r>
    <r>
      <rPr>
        <i/>
        <sz val="10"/>
        <rFont val="Times New Roman"/>
        <family val="1"/>
        <charset val="204"/>
      </rPr>
      <t>(Угода від 29.12.2009 № 16)</t>
    </r>
  </si>
  <si>
    <r>
      <t xml:space="preserve">КП"Агенство програм розвитку Одеси" (34381156) 
Угода </t>
    </r>
    <r>
      <rPr>
        <i/>
        <sz val="10"/>
        <rFont val="Times New Roman"/>
        <family val="1"/>
        <charset val="204"/>
      </rPr>
      <t>№28010-02/116 від 28.10.2009</t>
    </r>
  </si>
  <si>
    <r>
      <t xml:space="preserve">КП"Агенство програм розвитку Одеси" (34381156)  
</t>
    </r>
    <r>
      <rPr>
        <i/>
        <sz val="10"/>
        <rFont val="Times New Roman"/>
        <family val="1"/>
        <charset val="204"/>
      </rPr>
      <t>№28000-04/206 від 10.12.2007</t>
    </r>
  </si>
  <si>
    <r>
      <t xml:space="preserve">Виконавчий комітет Первомайської міської ради  
</t>
    </r>
    <r>
      <rPr>
        <i/>
        <sz val="10"/>
        <rFont val="Times New Roman"/>
        <family val="1"/>
        <charset val="204"/>
      </rPr>
      <t xml:space="preserve">(Угода від 18.08.2008 № 28020-02/115)  </t>
    </r>
    <r>
      <rPr>
        <sz val="10"/>
        <rFont val="Times New Roman"/>
        <family val="1"/>
        <charset val="204"/>
      </rPr>
      <t xml:space="preserve">(04051968) </t>
    </r>
  </si>
  <si>
    <r>
      <t xml:space="preserve">ПРАТ "Укргідроенерго" (20588716)
</t>
    </r>
    <r>
      <rPr>
        <i/>
        <sz val="10"/>
        <rFont val="Times New Roman"/>
        <family val="1"/>
        <charset val="204"/>
      </rPr>
      <t xml:space="preserve">(№ </t>
    </r>
    <r>
      <rPr>
        <b/>
        <i/>
        <sz val="10"/>
        <rFont val="Times New Roman"/>
        <family val="1"/>
        <charset val="204"/>
      </rPr>
      <t>4795</t>
    </r>
    <r>
      <rPr>
        <i/>
        <sz val="10"/>
        <rFont val="Times New Roman"/>
        <family val="1"/>
        <charset val="204"/>
      </rPr>
      <t xml:space="preserve"> від 19.09.2005, від 07.11.2005 № 28000-04/80) </t>
    </r>
    <r>
      <rPr>
        <i/>
        <sz val="10"/>
        <color rgb="FF0070C0"/>
        <rFont val="Times New Roman"/>
        <family val="1"/>
        <charset val="204"/>
      </rPr>
      <t>****</t>
    </r>
  </si>
  <si>
    <r>
      <t xml:space="preserve">ПАТ "Донбасенерго" (23343582)
</t>
    </r>
    <r>
      <rPr>
        <i/>
        <sz val="10"/>
        <rFont val="Times New Roman"/>
        <family val="1"/>
        <charset val="204"/>
      </rPr>
      <t>(Позика МБРР від 01.11.1996 № 4098)</t>
    </r>
  </si>
  <si>
    <r>
      <t xml:space="preserve">АТ "ДТЕК Дніпроенерго" (00130872)
</t>
    </r>
    <r>
      <rPr>
        <i/>
        <sz val="10"/>
        <rFont val="Times New Roman"/>
        <family val="1"/>
        <charset val="204"/>
      </rPr>
      <t>(Позика МБРР від 01.11.1996 № 4098)</t>
    </r>
  </si>
  <si>
    <r>
      <t xml:space="preserve">АТ "ДТЕК Західенерго" (23269555)
</t>
    </r>
    <r>
      <rPr>
        <i/>
        <sz val="10"/>
        <rFont val="Times New Roman"/>
        <family val="1"/>
        <charset val="204"/>
      </rPr>
      <t>(Позика МБРР від 01.11.1996 № 4098)</t>
    </r>
  </si>
  <si>
    <r>
      <t xml:space="preserve">АТ "ДТЕК Західенерго" (23269555)
</t>
    </r>
    <r>
      <rPr>
        <i/>
        <sz val="10"/>
        <rFont val="Times New Roman"/>
        <family val="1"/>
        <charset val="204"/>
      </rPr>
      <t>ЄБРР (Кредитна угода від 06.10.2000  № 885, Субкр.угода від 20.12.2000 №10-04/60)</t>
    </r>
  </si>
  <si>
    <r>
      <t xml:space="preserve">ПАТ "Центренерго"  (22927045)
</t>
    </r>
    <r>
      <rPr>
        <i/>
        <sz val="10"/>
        <rFont val="Times New Roman"/>
        <family val="1"/>
        <charset val="204"/>
      </rPr>
      <t>(Позика МБРР від 01.11.1996 № 4098)</t>
    </r>
  </si>
  <si>
    <t>МКП «Миколаївводоканал» (31448144) ЄІБ
(Угода від 02.02.2010 № 25.474, 
Субкр. угода №28010-02/125 від 22.10.2010)</t>
  </si>
  <si>
    <t>Луцька міська рада (34745204) 
(Фінансова угода від 11.11.2016 № 85.103, Угода про передачу коштів позики № 13010-05/252)</t>
  </si>
  <si>
    <t>КП Луцькводоканал
(ЄІБ 81.425 Дог.№13110-05/168/1)</t>
  </si>
  <si>
    <t>КП Сумської МР "Електроавтотранс"(03328540) 
(Фінансова угода від 11.11.2016 № 85.103, 
Угода про передачу коштів позики № 13010-05/259)</t>
  </si>
  <si>
    <r>
      <t>КП "Тролейбусне депо № 3"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м.Харків(37765993) (Фінансова угода від 11.11.2016 № 85.103, Угода про передачу коштів позики № 13010-05/276)</t>
    </r>
  </si>
  <si>
    <t>ЛКП "Львівелектротранс" (03328406) (Фінансова угода від 11.11.2016 № 85.103, Угода про передачу коштів позики від 12.12.2019 № 13010-05/230)</t>
  </si>
  <si>
    <t>КП "Київпастранс" (31725604)
(Фінансова угода від 11.11.2016 № 85.103, Угода про передачу коштів позикивід 22.02.2019 № 13010-05/21)</t>
  </si>
  <si>
    <t>Мінфін (АТ"Банк Альянс"(14360506))(Фінансова угода від 28.12.2015 № 85.055, Угода про субфінансування від 23.07.2020 № 13010-05/148)</t>
  </si>
  <si>
    <r>
      <t xml:space="preserve">Державне агентство автомобільних доріг України (Укравтодор, 37641918) (Позика від 17.12.2020 № </t>
    </r>
    <r>
      <rPr>
        <b/>
        <sz val="10"/>
        <rFont val="Times New Roman"/>
        <family val="1"/>
        <charset val="204"/>
      </rPr>
      <t>9175</t>
    </r>
    <r>
      <rPr>
        <sz val="10"/>
        <rFont val="Times New Roman"/>
        <family val="1"/>
        <charset val="204"/>
      </rPr>
      <t>, угода № 13110-05/28 від 18.02.2021)</t>
    </r>
  </si>
  <si>
    <r>
      <t xml:space="preserve"> Державне агентство автомобільних доріг України (Укравтодор, 37641918)  ЄБРР (Договір № 28010-02/9 від 20.01.2011, угода від 26.11.2010 № </t>
    </r>
    <r>
      <rPr>
        <b/>
        <sz val="10"/>
        <rFont val="Times New Roman"/>
        <family val="1"/>
        <charset val="204"/>
      </rPr>
      <t>40185</t>
    </r>
    <r>
      <rPr>
        <sz val="10"/>
        <rFont val="Times New Roman"/>
        <family val="1"/>
        <charset val="204"/>
      </rPr>
      <t>)</t>
    </r>
  </si>
  <si>
    <r>
      <t xml:space="preserve"> Державне агентство автомобільних доріг України (Укравтодор, 37641918) ЄІБ (Позика.від 27.05.2011 № </t>
    </r>
    <r>
      <rPr>
        <b/>
        <sz val="10"/>
        <rFont val="Times New Roman"/>
        <family val="1"/>
        <charset val="204"/>
      </rPr>
      <t>26131</t>
    </r>
    <r>
      <rPr>
        <sz val="10"/>
        <rFont val="Times New Roman"/>
        <family val="1"/>
        <charset val="204"/>
      </rPr>
      <t xml:space="preserve">/26132, угода №15010-02/121 від 06.07.2011) 
</t>
    </r>
  </si>
  <si>
    <r>
      <t>ПАТ "НЕК "Укренерго" (00100227)(Позика №</t>
    </r>
    <r>
      <rPr>
        <b/>
        <sz val="10"/>
        <rFont val="Times New Roman"/>
        <family val="1"/>
        <charset val="204"/>
      </rPr>
      <t>8462</t>
    </r>
    <r>
      <rPr>
        <sz val="10"/>
        <rFont val="Times New Roman"/>
        <family val="1"/>
        <charset val="204"/>
      </rPr>
      <t>-UA, Договір від 25.05.2015 № 13010-05/53)</t>
    </r>
  </si>
  <si>
    <r>
      <t xml:space="preserve">ПАТ "НЕК "Укренерго" (00100227) ФЧТ (Позика TF </t>
    </r>
    <r>
      <rPr>
        <b/>
        <sz val="10"/>
        <rFont val="Times New Roman"/>
        <family val="1"/>
        <charset val="204"/>
      </rPr>
      <t>017661</t>
    </r>
    <r>
      <rPr>
        <sz val="10"/>
        <rFont val="Times New Roman"/>
        <family val="1"/>
        <charset val="204"/>
      </rPr>
      <t>, Договір від 25.05.2015 № 13010-05/54)</t>
    </r>
  </si>
  <si>
    <r>
      <t xml:space="preserve">ПАТ "НЕК "Укренерго" (00100227) ЄБРР (Кредитна угода від 19.10.2010 № </t>
    </r>
    <r>
      <rPr>
        <b/>
        <sz val="10"/>
        <rFont val="Times New Roman"/>
        <family val="1"/>
        <charset val="204"/>
      </rPr>
      <t>40147</t>
    </r>
    <r>
      <rPr>
        <sz val="10"/>
        <rFont val="Times New Roman"/>
        <family val="1"/>
        <charset val="204"/>
      </rPr>
      <t>, субкр.уг. від 18.11.2010 №28010-02/169)</t>
    </r>
  </si>
  <si>
    <r>
      <t xml:space="preserve">ПАТ "НЕК "Укренерго" (00100227) ЄІБ 
</t>
    </r>
    <r>
      <rPr>
        <i/>
        <sz val="10"/>
        <rFont val="Times New Roman"/>
        <family val="1"/>
        <charset val="204"/>
      </rPr>
      <t xml:space="preserve">(Фінанс. уг від 16.09.2011 № </t>
    </r>
    <r>
      <rPr>
        <b/>
        <i/>
        <sz val="10"/>
        <rFont val="Times New Roman"/>
        <family val="1"/>
        <charset val="204"/>
      </rPr>
      <t>31.143</t>
    </r>
    <r>
      <rPr>
        <i/>
        <sz val="10"/>
        <rFont val="Times New Roman"/>
        <family val="1"/>
        <charset val="204"/>
      </rPr>
      <t>, 
субкр.уг. від 02.07.2013 №15010-03/75)</t>
    </r>
  </si>
  <si>
    <t>АТ "Укрпошта"  (21560045) ** ЄБРР
(Кредитний договір від 16.11.2020 № 51975, 
Договір від 16.11.2020 № 13010-05/205)</t>
  </si>
  <si>
    <t xml:space="preserve">ПРАТ "УкрЕСКО"   (20077482)
(Угода від 21.10.2005 № 28000-04/77-1) </t>
  </si>
  <si>
    <r>
      <t xml:space="preserve">АТ "Агросоюз" (23238321) </t>
    </r>
    <r>
      <rPr>
        <sz val="10"/>
        <rFont val="Times New Roman"/>
        <family val="1"/>
        <charset val="204"/>
      </rPr>
      <t xml:space="preserve">(Угода від 27.03.97 № 2101/14)                                              </t>
    </r>
    <r>
      <rPr>
        <i/>
        <sz val="10"/>
        <rFont val="Times New Roman"/>
        <family val="1"/>
        <charset val="204"/>
      </rPr>
      <t xml:space="preserve">                                 солідарна відповідальність з Київська обласна державна адміністрація (не визнана ВСУ)</t>
    </r>
  </si>
  <si>
    <r>
      <t xml:space="preserve">ВАТ "Сумиоблагротехсервіс" (13996834), (Угода від 28.05.1997№ 2101/17), </t>
    </r>
    <r>
      <rPr>
        <i/>
        <sz val="10"/>
        <rFont val="Times New Roman"/>
        <family val="1"/>
        <charset val="204"/>
      </rPr>
      <t xml:space="preserve">солідарна відповідальність з </t>
    </r>
    <r>
      <rPr>
        <sz val="10"/>
        <rFont val="Times New Roman"/>
        <family val="1"/>
        <charset val="204"/>
      </rPr>
      <t xml:space="preserve">Сумська облдержадміністрація </t>
    </r>
    <r>
      <rPr>
        <i/>
        <sz val="10"/>
        <rFont val="Times New Roman"/>
        <family val="1"/>
        <charset val="204"/>
      </rPr>
      <t>(гарант),</t>
    </r>
  </si>
  <si>
    <r>
      <t>ПАТ "Кредитпромбанк" (21666051)</t>
    </r>
    <r>
      <rPr>
        <i/>
        <sz val="10"/>
        <rFont val="Times New Roman"/>
        <family val="1"/>
        <charset val="204"/>
      </rPr>
      <t xml:space="preserve">
(Угода від 22.06.2007 № 28000-04/98)</t>
    </r>
  </si>
  <si>
    <r>
      <t xml:space="preserve"> Державне агентство автомобільних доріг України (Укравтодор, 37641918) ЄІБ (Фін.уг.від 30.07.2007 № </t>
    </r>
    <r>
      <rPr>
        <b/>
        <sz val="10"/>
        <rFont val="Times New Roman"/>
        <family val="1"/>
        <charset val="204"/>
      </rPr>
      <t>24062</t>
    </r>
    <r>
      <rPr>
        <sz val="10"/>
        <rFont val="Times New Roman"/>
        <family val="1"/>
        <charset val="204"/>
      </rPr>
      <t>, Субкредитна угода від 18.12.2007 № 28000-04/217)</t>
    </r>
  </si>
  <si>
    <r>
      <t xml:space="preserve">ПАТ "НЕК "Укренерго"  (00100227)  ЄІБ (Рівненська АЕС - Київська) (Позика від 08.10.2008 № </t>
    </r>
    <r>
      <rPr>
        <b/>
        <sz val="10"/>
        <rFont val="Times New Roman"/>
        <family val="1"/>
        <charset val="204"/>
      </rPr>
      <t>24668</t>
    </r>
    <r>
      <rPr>
        <sz val="10"/>
        <rFont val="Times New Roman"/>
        <family val="1"/>
        <charset val="204"/>
      </rPr>
      <t>, Угода від 08.10.2008 №28020-02/128)</t>
    </r>
  </si>
  <si>
    <t>Періодичність: річна</t>
  </si>
  <si>
    <t>дол</t>
  </si>
  <si>
    <t>Украгробіржа (ТОВ "Вольвіна"(23218115) 
(Угода про реструктурування від 31.12.2003 №130-04/186)</t>
  </si>
  <si>
    <t>ВАТ "Украгротех" (24258915) (Угода від 28.05.1997               № 2101/13)</t>
  </si>
  <si>
    <t>Укрексімбанк (Агентська угода 85.055 між МФУ та АТ "Укрексімбанк"), Угода від 30.01.2019 №13010-05/5</t>
  </si>
  <si>
    <t>Украгробіржа (ТОВ "Вольвіна"(23218115) ліквідовано
(Угода про реструктурування від 31.12.2003 №130-04/186)</t>
  </si>
  <si>
    <t xml:space="preserve">Звіт про прострочену заборгованість суб'єктів господарювання перед державою за кредитами (позиками), залученими під державні гарантії </t>
  </si>
  <si>
    <r>
      <t xml:space="preserve">Одиниця виміру: </t>
    </r>
    <r>
      <rPr>
        <i/>
        <sz val="10"/>
        <rFont val="Arial"/>
        <family val="2"/>
        <charset val="204"/>
      </rPr>
      <t xml:space="preserve">грн коп </t>
    </r>
  </si>
  <si>
    <t>cтаном на 01.01.2025 року</t>
  </si>
  <si>
    <r>
      <rPr>
        <b/>
        <sz val="10"/>
        <rFont val="Times New Roman"/>
        <family val="1"/>
        <charset val="204"/>
      </rPr>
      <t>АТ "Укрексімбанк"</t>
    </r>
    <r>
      <rPr>
        <sz val="10"/>
        <rFont val="Times New Roman"/>
        <family val="1"/>
        <charset val="204"/>
      </rPr>
      <t xml:space="preserve"> (00032112),  ЄІБ, Позика від 24.12.2017 FI № 82.844, Мінфін, 
 Угода від 14.12.2015 №13010-05/147
</t>
    </r>
    <r>
      <rPr>
        <sz val="8"/>
        <rFont val="Times New Roman"/>
        <family val="1"/>
        <charset val="204"/>
      </rPr>
      <t>Довідково:
АТ АКБ "Львів" (Уг. від 10.04.2020 № 13010-05/91), 
АТ ВЕСТ Файненс енд Кредит Банк (Уг.від 08.11.17 № 13010-05/145), 
Банк Альянс (Уг. від 23.07.2020 №13010-05/149), 
АТ ТАСКОМ Банк (Уг. від 26.07.2019 №13010-05/113)
ПАТ МТБ БАНК (Уг.від19.02.2021 №13010-05/29)</t>
    </r>
  </si>
  <si>
    <t>Спільно українсько-французьке підприємство "Дако" (21386883), (Угода від 12.11.1997 № 27-/01-158) ВСП Агрофірма "Вікторія" СУФП "Дако", ВСП Агрофірма "Уманська МТС" СУФП "Дако", ВСП Агрофірма "Вереміївська машино-технологічна станція" СУФП "Дако", ВСП Агрофірма "Лівобережна" СУФП "Дако", ВСП Агрофірма "Світанок" СУФП "Дако"</t>
  </si>
  <si>
    <r>
      <t xml:space="preserve">ВАТ"Херсонський бавовняний комбінат"(00306710)  </t>
    </r>
    <r>
      <rPr>
        <i/>
        <sz val="10"/>
        <rFont val="Times New Roman"/>
        <family val="1"/>
        <charset val="204"/>
      </rPr>
      <t xml:space="preserve">Дог. від 25.09.2006 №28000-04/113, Акт прийому-передачі від 27.09.2006 №4 (ПКМУ від 15.03.2006 № 315)
</t>
    </r>
  </si>
  <si>
    <r>
      <t xml:space="preserve">ВАТ "Укрімпекс" (00027269) 
(Угода від 18.05.1999) </t>
    </r>
    <r>
      <rPr>
        <i/>
        <sz val="10"/>
        <rFont val="Times New Roman"/>
        <family val="1"/>
        <charset val="204"/>
      </rPr>
      <t>(солідарна відповідальність з ООО "Геснерія-Центр",  ТОВ "Геснерія ЛТД", АТЗТ "Асоціація дитячого харчування",  
ВАТ "Херсонський завод дитячого харчування ім. 8 березня")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</si>
</sst>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rgb="FF0070C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Arial Cyr"/>
      <family val="2"/>
      <charset val="204"/>
    </font>
    <font>
      <sz val="11"/>
      <name val="Times New Roman"/>
      <family val="1"/>
    </font>
    <font>
      <b/>
      <sz val="16"/>
      <name val="Arial Cyr"/>
      <charset val="204"/>
    </font>
    <font>
      <sz val="14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2"/>
      <name val="Arial Cyr"/>
      <charset val="204"/>
    </font>
    <font>
      <b/>
      <sz val="14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2"/>
      <name val="Times New Roman"/>
      <family val="1"/>
      <charset val="204"/>
    </font>
    <font>
      <i/>
      <sz val="9"/>
      <name val="Arial"/>
      <family val="2"/>
      <charset val="204"/>
    </font>
    <font>
      <i/>
      <sz val="10"/>
      <name val="Arial"/>
      <family val="2"/>
      <charset val="204"/>
    </font>
    <font>
      <sz val="12"/>
      <name val="Arial Cyr"/>
      <charset val="204"/>
    </font>
    <font>
      <sz val="9"/>
      <name val="Arial"/>
      <family val="2"/>
      <charset val="204"/>
    </font>
    <font>
      <sz val="14"/>
      <name val="Arial Cyr"/>
      <charset val="204"/>
    </font>
    <font>
      <sz val="8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>
      <alignment vertical="center" wrapText="1"/>
    </xf>
  </cellStyleXfs>
  <cellXfs count="161">
    <xf numFmtId="0" fontId="0" fillId="0" borderId="0" xfId="0"/>
    <xf numFmtId="0" fontId="2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top" wrapText="1"/>
    </xf>
    <xf numFmtId="0" fontId="8" fillId="0" borderId="0" xfId="0" applyFont="1" applyFill="1"/>
    <xf numFmtId="0" fontId="1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vertical="center"/>
    </xf>
    <xf numFmtId="4" fontId="1" fillId="0" borderId="0" xfId="0" applyNumberFormat="1" applyFont="1" applyFill="1"/>
    <xf numFmtId="0" fontId="8" fillId="0" borderId="0" xfId="0" applyFont="1" applyFill="1" applyBorder="1"/>
    <xf numFmtId="4" fontId="1" fillId="0" borderId="2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center"/>
    </xf>
    <xf numFmtId="0" fontId="11" fillId="0" borderId="0" xfId="0" applyFont="1" applyFill="1" applyBorder="1"/>
    <xf numFmtId="0" fontId="11" fillId="2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vertical="center"/>
    </xf>
    <xf numFmtId="0" fontId="12" fillId="0" borderId="0" xfId="0" applyFont="1" applyFill="1"/>
    <xf numFmtId="0" fontId="3" fillId="0" borderId="0" xfId="0" applyFont="1" applyFill="1"/>
    <xf numFmtId="4" fontId="12" fillId="0" borderId="0" xfId="0" applyNumberFormat="1" applyFont="1" applyFill="1"/>
    <xf numFmtId="0" fontId="3" fillId="0" borderId="2" xfId="0" applyFont="1" applyFill="1" applyBorder="1" applyAlignment="1">
      <alignment horizontal="center"/>
    </xf>
    <xf numFmtId="0" fontId="12" fillId="2" borderId="0" xfId="0" applyFont="1" applyFill="1"/>
    <xf numFmtId="4" fontId="11" fillId="0" borderId="0" xfId="0" applyNumberFormat="1" applyFont="1" applyFill="1" applyBorder="1"/>
    <xf numFmtId="0" fontId="11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/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 vertical="center"/>
    </xf>
    <xf numFmtId="4" fontId="1" fillId="0" borderId="2" xfId="0" applyNumberFormat="1" applyFont="1" applyFill="1" applyBorder="1"/>
    <xf numFmtId="4" fontId="1" fillId="0" borderId="2" xfId="0" applyNumberFormat="1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right" vertical="center"/>
    </xf>
    <xf numFmtId="4" fontId="15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4" fontId="16" fillId="0" borderId="0" xfId="0" applyNumberFormat="1" applyFont="1" applyFill="1" applyAlignment="1">
      <alignment horizontal="right" vertical="center"/>
    </xf>
    <xf numFmtId="0" fontId="16" fillId="0" borderId="0" xfId="0" applyFont="1" applyFill="1" applyAlignment="1">
      <alignment vertical="center"/>
    </xf>
    <xf numFmtId="4" fontId="16" fillId="0" borderId="0" xfId="0" applyNumberFormat="1" applyFont="1" applyFill="1" applyAlignment="1">
      <alignment vertical="center"/>
    </xf>
    <xf numFmtId="4" fontId="15" fillId="0" borderId="0" xfId="0" applyNumberFormat="1" applyFont="1" applyFill="1" applyBorder="1" applyAlignment="1">
      <alignment vertical="center"/>
    </xf>
    <xf numFmtId="4" fontId="15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" fontId="11" fillId="0" borderId="0" xfId="0" applyNumberFormat="1" applyFont="1" applyFill="1"/>
    <xf numFmtId="4" fontId="11" fillId="0" borderId="0" xfId="0" applyNumberFormat="1" applyFont="1" applyFill="1" applyAlignment="1"/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3" fontId="3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/>
    <xf numFmtId="4" fontId="3" fillId="0" borderId="0" xfId="0" applyNumberFormat="1" applyFont="1" applyFill="1"/>
    <xf numFmtId="0" fontId="17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24" fillId="0" borderId="0" xfId="0" applyFont="1" applyFill="1"/>
    <xf numFmtId="4" fontId="25" fillId="0" borderId="0" xfId="0" applyNumberFormat="1" applyFont="1" applyFill="1"/>
    <xf numFmtId="4" fontId="24" fillId="0" borderId="0" xfId="0" applyNumberFormat="1" applyFont="1" applyFill="1" applyAlignment="1"/>
    <xf numFmtId="0" fontId="26" fillId="0" borderId="0" xfId="0" applyFont="1" applyFill="1" applyAlignment="1">
      <alignment wrapText="1"/>
    </xf>
    <xf numFmtId="4" fontId="28" fillId="2" borderId="0" xfId="0" applyNumberFormat="1" applyFont="1" applyFill="1" applyBorder="1" applyAlignment="1">
      <alignment horizontal="right" vertical="center"/>
    </xf>
    <xf numFmtId="0" fontId="23" fillId="2" borderId="0" xfId="0" applyFont="1" applyFill="1" applyBorder="1"/>
    <xf numFmtId="0" fontId="29" fillId="2" borderId="0" xfId="0" applyFont="1" applyFill="1" applyBorder="1"/>
    <xf numFmtId="0" fontId="0" fillId="0" borderId="0" xfId="0" applyFill="1" applyBorder="1"/>
    <xf numFmtId="4" fontId="31" fillId="2" borderId="0" xfId="0" applyNumberFormat="1" applyFont="1" applyFill="1" applyBorder="1" applyAlignment="1">
      <alignment horizontal="right" vertical="center"/>
    </xf>
    <xf numFmtId="0" fontId="21" fillId="2" borderId="0" xfId="0" applyFont="1" applyFill="1" applyBorder="1"/>
    <xf numFmtId="0" fontId="32" fillId="2" borderId="0" xfId="0" applyFont="1" applyFill="1" applyBorder="1"/>
    <xf numFmtId="0" fontId="22" fillId="0" borderId="0" xfId="0" applyFont="1" applyFill="1" applyBorder="1"/>
    <xf numFmtId="0" fontId="33" fillId="0" borderId="0" xfId="0" applyFont="1" applyFill="1" applyAlignment="1">
      <alignment horizontal="left"/>
    </xf>
    <xf numFmtId="0" fontId="34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top"/>
    </xf>
    <xf numFmtId="0" fontId="39" fillId="0" borderId="1" xfId="0" applyFont="1" applyFill="1" applyBorder="1" applyAlignment="1">
      <alignment horizontal="center" vertical="top"/>
    </xf>
    <xf numFmtId="0" fontId="37" fillId="0" borderId="1" xfId="0" applyFont="1" applyFill="1" applyBorder="1" applyAlignment="1">
      <alignment horizontal="center" vertical="top"/>
    </xf>
    <xf numFmtId="0" fontId="37" fillId="2" borderId="1" xfId="0" applyFont="1" applyFill="1" applyBorder="1" applyAlignment="1">
      <alignment horizontal="center" vertical="top"/>
    </xf>
    <xf numFmtId="4" fontId="41" fillId="0" borderId="0" xfId="0" applyNumberFormat="1" applyFont="1" applyFill="1" applyBorder="1" applyAlignment="1">
      <alignment horizontal="right" vertical="center"/>
    </xf>
    <xf numFmtId="0" fontId="41" fillId="0" borderId="0" xfId="0" applyFont="1" applyFill="1" applyBorder="1" applyAlignment="1">
      <alignment vertical="center"/>
    </xf>
    <xf numFmtId="0" fontId="42" fillId="0" borderId="0" xfId="0" applyFont="1" applyFill="1" applyBorder="1"/>
    <xf numFmtId="0" fontId="42" fillId="2" borderId="0" xfId="0" applyFont="1" applyFill="1" applyBorder="1"/>
    <xf numFmtId="0" fontId="43" fillId="0" borderId="0" xfId="0" applyFont="1" applyFill="1" applyBorder="1"/>
    <xf numFmtId="0" fontId="10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top"/>
    </xf>
    <xf numFmtId="4" fontId="3" fillId="0" borderId="2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right" vertical="center"/>
    </xf>
    <xf numFmtId="4" fontId="24" fillId="0" borderId="0" xfId="0" applyNumberFormat="1" applyFont="1" applyFill="1"/>
    <xf numFmtId="4" fontId="24" fillId="0" borderId="0" xfId="0" applyNumberFormat="1" applyFon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right" vertical="center"/>
    </xf>
    <xf numFmtId="0" fontId="18" fillId="3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right" vertical="center"/>
    </xf>
    <xf numFmtId="4" fontId="1" fillId="0" borderId="5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textRotation="90" wrapText="1"/>
    </xf>
    <xf numFmtId="0" fontId="30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4" fontId="19" fillId="4" borderId="6" xfId="0" applyNumberFormat="1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 wrapText="1"/>
    </xf>
    <xf numFmtId="0" fontId="0" fillId="0" borderId="2" xfId="0" applyBorder="1"/>
  </cellXfs>
  <cellStyles count="2">
    <cellStyle name="Звичайний" xfId="0" builtinId="0"/>
    <cellStyle name="Обычный 2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387"/>
  <sheetViews>
    <sheetView tabSelected="1" zoomScale="80" zoomScaleNormal="80" zoomScaleSheetLayoutView="70" workbookViewId="0">
      <selection activeCell="A6" sqref="A6:P6"/>
    </sheetView>
  </sheetViews>
  <sheetFormatPr defaultColWidth="9.140625" defaultRowHeight="12.75" x14ac:dyDescent="0.2"/>
  <cols>
    <col min="1" max="1" width="5.42578125" style="5" customWidth="1"/>
    <col min="2" max="2" width="51.42578125" style="17" customWidth="1"/>
    <col min="3" max="3" width="5.5703125" style="5" customWidth="1"/>
    <col min="4" max="4" width="18.42578125" style="5" customWidth="1"/>
    <col min="5" max="5" width="22" style="5" customWidth="1"/>
    <col min="6" max="6" width="17.42578125" style="5" customWidth="1"/>
    <col min="7" max="7" width="19" style="5" customWidth="1"/>
    <col min="8" max="8" width="14.42578125" style="5" customWidth="1"/>
    <col min="9" max="9" width="17.5703125" style="5" customWidth="1"/>
    <col min="10" max="10" width="14" style="5" customWidth="1"/>
    <col min="11" max="11" width="18" style="12" customWidth="1"/>
    <col min="12" max="12" width="19.28515625" style="12" customWidth="1"/>
    <col min="13" max="13" width="17.7109375" style="12" customWidth="1"/>
    <col min="14" max="14" width="16.5703125" style="12" customWidth="1"/>
    <col min="15" max="15" width="22.5703125" style="12" customWidth="1"/>
    <col min="16" max="16" width="15" style="12" customWidth="1"/>
    <col min="17" max="17" width="19.140625" style="46" hidden="1" customWidth="1"/>
    <col min="18" max="18" width="20" style="47" hidden="1" customWidth="1"/>
    <col min="19" max="19" width="24.7109375" style="18" customWidth="1"/>
    <col min="20" max="24" width="9.140625" style="18" customWidth="1"/>
    <col min="25" max="25" width="9.140625" style="19" customWidth="1"/>
    <col min="26" max="27" width="9.140625" style="18" customWidth="1"/>
    <col min="28" max="16384" width="9.140625" style="13"/>
  </cols>
  <sheetData>
    <row r="1" spans="1:27" ht="14.25" customHeight="1" x14ac:dyDescent="0.25">
      <c r="A1" s="34"/>
      <c r="B1" s="70"/>
      <c r="N1" s="90" t="s">
        <v>215</v>
      </c>
      <c r="O1" s="91"/>
      <c r="P1" s="67"/>
    </row>
    <row r="2" spans="1:27" s="22" customFormat="1" ht="13.5" customHeight="1" x14ac:dyDescent="0.25">
      <c r="A2" s="71" t="s">
        <v>0</v>
      </c>
      <c r="B2" s="72">
        <v>42.039000000000001</v>
      </c>
      <c r="C2" s="8"/>
      <c r="D2" s="8"/>
      <c r="E2" s="8"/>
      <c r="F2" s="20"/>
      <c r="G2" s="21"/>
      <c r="H2" s="8"/>
      <c r="I2" s="8"/>
      <c r="J2" s="8"/>
      <c r="K2" s="12"/>
      <c r="L2" s="12"/>
      <c r="M2" s="12"/>
      <c r="N2" s="90" t="s">
        <v>216</v>
      </c>
      <c r="O2" s="92"/>
      <c r="P2" s="68"/>
      <c r="Q2" s="46"/>
      <c r="R2" s="47"/>
      <c r="S2" s="18"/>
      <c r="T2" s="18"/>
      <c r="U2" s="18"/>
      <c r="V2" s="18"/>
      <c r="W2" s="18"/>
      <c r="X2" s="18"/>
      <c r="Y2" s="19"/>
      <c r="Z2" s="18"/>
      <c r="AA2" s="18"/>
    </row>
    <row r="3" spans="1:27" s="22" customFormat="1" ht="15" x14ac:dyDescent="0.25">
      <c r="A3" s="71" t="s">
        <v>1</v>
      </c>
      <c r="B3" s="72">
        <v>43.926600000000001</v>
      </c>
      <c r="C3" s="8"/>
      <c r="D3" s="143"/>
      <c r="E3" s="143"/>
      <c r="F3" s="20"/>
      <c r="G3" s="21"/>
      <c r="H3" s="8"/>
      <c r="I3" s="8"/>
      <c r="J3" s="8"/>
      <c r="K3" s="12"/>
      <c r="L3" s="12"/>
      <c r="M3" s="12"/>
      <c r="N3" s="90" t="s">
        <v>217</v>
      </c>
      <c r="O3" s="93"/>
      <c r="P3" s="69"/>
      <c r="Q3" s="46"/>
      <c r="R3" s="47"/>
      <c r="S3" s="18"/>
      <c r="T3" s="18"/>
      <c r="U3" s="18"/>
      <c r="V3" s="18"/>
      <c r="W3" s="18"/>
      <c r="X3" s="18"/>
      <c r="Y3" s="19"/>
      <c r="Z3" s="18"/>
      <c r="AA3" s="18"/>
    </row>
    <row r="4" spans="1:27" s="22" customFormat="1" ht="15" x14ac:dyDescent="0.25">
      <c r="A4" s="71"/>
      <c r="B4" s="72"/>
      <c r="C4" s="8"/>
      <c r="D4" s="117"/>
      <c r="E4" s="117"/>
      <c r="F4" s="20"/>
      <c r="G4" s="21"/>
      <c r="H4" s="8"/>
      <c r="I4" s="8"/>
      <c r="J4" s="8"/>
      <c r="K4" s="12"/>
      <c r="L4" s="12"/>
      <c r="M4" s="12"/>
      <c r="N4" s="90"/>
      <c r="O4" s="93"/>
      <c r="P4" s="69"/>
      <c r="Q4" s="46"/>
      <c r="R4" s="47"/>
      <c r="S4" s="18"/>
      <c r="T4" s="18"/>
      <c r="U4" s="18"/>
      <c r="V4" s="18"/>
      <c r="W4" s="18"/>
      <c r="X4" s="18"/>
      <c r="Y4" s="19"/>
      <c r="Z4" s="18"/>
      <c r="AA4" s="18"/>
    </row>
    <row r="5" spans="1:27" s="22" customFormat="1" ht="17.45" customHeight="1" x14ac:dyDescent="0.2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46"/>
      <c r="R5" s="47"/>
      <c r="S5" s="18"/>
      <c r="T5" s="18"/>
      <c r="U5" s="18"/>
      <c r="V5" s="18"/>
      <c r="W5" s="18"/>
      <c r="X5" s="18"/>
      <c r="Y5" s="19"/>
      <c r="Z5" s="18"/>
      <c r="AA5" s="18"/>
    </row>
    <row r="6" spans="1:27" s="97" customFormat="1" ht="19.5" customHeight="1" x14ac:dyDescent="0.3">
      <c r="A6" s="145" t="s">
        <v>379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94"/>
      <c r="R6" s="95"/>
      <c r="S6" s="96"/>
      <c r="T6" s="95"/>
      <c r="U6" s="95"/>
      <c r="V6" s="95"/>
      <c r="W6" s="95"/>
      <c r="X6" s="95"/>
      <c r="Y6" s="95"/>
    </row>
    <row r="7" spans="1:27" s="101" customFormat="1" ht="18" customHeight="1" x14ac:dyDescent="0.25">
      <c r="A7" s="147" t="s">
        <v>381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98"/>
      <c r="R7" s="99"/>
      <c r="S7" s="100"/>
      <c r="T7" s="99"/>
      <c r="U7" s="99"/>
      <c r="V7" s="99"/>
      <c r="W7" s="99"/>
      <c r="X7" s="99"/>
      <c r="Y7" s="99"/>
    </row>
    <row r="8" spans="1:27" s="97" customFormat="1" ht="15.75" customHeight="1" x14ac:dyDescent="0.25">
      <c r="A8" s="102" t="s">
        <v>373</v>
      </c>
      <c r="B8" s="103"/>
      <c r="C8" s="104"/>
      <c r="D8" s="86"/>
      <c r="E8" s="105"/>
      <c r="F8" s="105"/>
      <c r="G8" s="105"/>
      <c r="H8" s="105"/>
      <c r="I8" s="105"/>
      <c r="J8" s="105"/>
      <c r="K8" s="105"/>
      <c r="L8" s="105"/>
      <c r="M8" s="105"/>
      <c r="O8" s="106"/>
      <c r="Q8" s="94"/>
      <c r="R8" s="95"/>
      <c r="S8" s="96"/>
      <c r="T8" s="95"/>
      <c r="U8" s="95"/>
      <c r="V8" s="95"/>
      <c r="W8" s="95"/>
      <c r="X8" s="95"/>
      <c r="Y8" s="95"/>
    </row>
    <row r="9" spans="1:27" s="97" customFormat="1" ht="15" customHeight="1" x14ac:dyDescent="0.25">
      <c r="A9" s="102" t="s">
        <v>380</v>
      </c>
      <c r="B9" s="107"/>
      <c r="C9" s="108"/>
      <c r="D9" s="109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1"/>
      <c r="P9" s="110"/>
      <c r="Q9" s="94"/>
      <c r="R9" s="95"/>
      <c r="S9" s="96"/>
      <c r="T9" s="95"/>
      <c r="U9" s="95"/>
      <c r="V9" s="95"/>
      <c r="W9" s="95"/>
      <c r="X9" s="95"/>
      <c r="Y9" s="95"/>
    </row>
    <row r="10" spans="1:27" s="22" customFormat="1" ht="15.75" customHeight="1" x14ac:dyDescent="0.2">
      <c r="A10" s="137" t="s">
        <v>2</v>
      </c>
      <c r="B10" s="137" t="s">
        <v>3</v>
      </c>
      <c r="C10" s="146" t="s">
        <v>4</v>
      </c>
      <c r="D10" s="137" t="s">
        <v>5</v>
      </c>
      <c r="E10" s="137"/>
      <c r="F10" s="137" t="s">
        <v>6</v>
      </c>
      <c r="G10" s="137"/>
      <c r="H10" s="137"/>
      <c r="I10" s="137"/>
      <c r="J10" s="137"/>
      <c r="K10" s="137"/>
      <c r="L10" s="137" t="s">
        <v>7</v>
      </c>
      <c r="M10" s="137"/>
      <c r="N10" s="137"/>
      <c r="O10" s="137" t="s">
        <v>8</v>
      </c>
      <c r="P10" s="137"/>
      <c r="Q10" s="46"/>
      <c r="R10" s="47"/>
      <c r="S10" s="18"/>
      <c r="T10" s="18"/>
      <c r="U10" s="18"/>
      <c r="V10" s="18"/>
      <c r="W10" s="18"/>
      <c r="X10" s="18"/>
      <c r="Y10" s="19"/>
      <c r="Z10" s="18"/>
      <c r="AA10" s="18"/>
    </row>
    <row r="11" spans="1:27" s="22" customFormat="1" ht="48" customHeight="1" x14ac:dyDescent="0.2">
      <c r="A11" s="137"/>
      <c r="B11" s="137"/>
      <c r="C11" s="146"/>
      <c r="D11" s="137"/>
      <c r="E11" s="137"/>
      <c r="F11" s="137" t="s">
        <v>9</v>
      </c>
      <c r="G11" s="137"/>
      <c r="H11" s="137" t="s">
        <v>10</v>
      </c>
      <c r="I11" s="137"/>
      <c r="J11" s="137" t="s">
        <v>11</v>
      </c>
      <c r="K11" s="137"/>
      <c r="L11" s="137"/>
      <c r="M11" s="137"/>
      <c r="N11" s="137"/>
      <c r="O11" s="137"/>
      <c r="P11" s="137"/>
      <c r="Q11" s="46"/>
      <c r="R11" s="47"/>
      <c r="S11" s="18"/>
      <c r="T11" s="18"/>
      <c r="U11" s="18"/>
      <c r="V11" s="18"/>
      <c r="W11" s="18"/>
      <c r="X11" s="18"/>
      <c r="Y11" s="19"/>
      <c r="Z11" s="18"/>
      <c r="AA11" s="18"/>
    </row>
    <row r="12" spans="1:27" s="22" customFormat="1" ht="28.5" customHeight="1" x14ac:dyDescent="0.2">
      <c r="A12" s="137"/>
      <c r="B12" s="137"/>
      <c r="C12" s="146"/>
      <c r="D12" s="137" t="s">
        <v>12</v>
      </c>
      <c r="E12" s="137" t="s">
        <v>13</v>
      </c>
      <c r="F12" s="137" t="s">
        <v>12</v>
      </c>
      <c r="G12" s="137" t="s">
        <v>13</v>
      </c>
      <c r="H12" s="137" t="s">
        <v>12</v>
      </c>
      <c r="I12" s="137" t="s">
        <v>13</v>
      </c>
      <c r="J12" s="137" t="s">
        <v>12</v>
      </c>
      <c r="K12" s="137" t="s">
        <v>13</v>
      </c>
      <c r="L12" s="137" t="s">
        <v>14</v>
      </c>
      <c r="M12" s="137" t="s">
        <v>15</v>
      </c>
      <c r="N12" s="137" t="s">
        <v>16</v>
      </c>
      <c r="O12" s="137" t="s">
        <v>17</v>
      </c>
      <c r="P12" s="137" t="s">
        <v>18</v>
      </c>
      <c r="Q12" s="46"/>
      <c r="R12" s="47"/>
      <c r="S12" s="18"/>
      <c r="T12" s="18"/>
      <c r="U12" s="18"/>
      <c r="V12" s="18"/>
      <c r="W12" s="18"/>
      <c r="X12" s="18"/>
      <c r="Y12" s="19"/>
      <c r="Z12" s="18"/>
      <c r="AA12" s="18"/>
    </row>
    <row r="13" spans="1:27" s="22" customFormat="1" ht="24.75" customHeight="1" x14ac:dyDescent="0.2">
      <c r="A13" s="137"/>
      <c r="B13" s="137"/>
      <c r="C13" s="146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46"/>
      <c r="R13" s="47"/>
      <c r="S13" s="18"/>
      <c r="T13" s="18"/>
      <c r="U13" s="18"/>
      <c r="V13" s="18"/>
      <c r="W13" s="18"/>
      <c r="X13" s="18"/>
      <c r="Y13" s="19"/>
      <c r="Z13" s="18"/>
      <c r="AA13" s="18"/>
    </row>
    <row r="14" spans="1:27" s="22" customFormat="1" ht="57" customHeight="1" x14ac:dyDescent="0.2">
      <c r="A14" s="137"/>
      <c r="B14" s="137"/>
      <c r="C14" s="146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46"/>
      <c r="R14" s="47"/>
      <c r="S14" s="18"/>
      <c r="T14" s="18"/>
      <c r="U14" s="18"/>
      <c r="V14" s="18"/>
      <c r="W14" s="18"/>
      <c r="X14" s="18"/>
      <c r="Y14" s="19"/>
      <c r="Z14" s="18"/>
      <c r="AA14" s="18"/>
    </row>
    <row r="15" spans="1:27" s="22" customFormat="1" ht="11.25" customHeight="1" x14ac:dyDescent="0.2">
      <c r="A15" s="73">
        <v>1</v>
      </c>
      <c r="B15" s="73">
        <v>2</v>
      </c>
      <c r="C15" s="31">
        <v>3</v>
      </c>
      <c r="D15" s="31">
        <v>4</v>
      </c>
      <c r="E15" s="31">
        <v>5</v>
      </c>
      <c r="F15" s="31">
        <v>6</v>
      </c>
      <c r="G15" s="31">
        <v>7</v>
      </c>
      <c r="H15" s="31">
        <v>8</v>
      </c>
      <c r="I15" s="31">
        <v>9</v>
      </c>
      <c r="J15" s="31">
        <v>10</v>
      </c>
      <c r="K15" s="75">
        <v>11</v>
      </c>
      <c r="L15" s="75">
        <v>12</v>
      </c>
      <c r="M15" s="75">
        <v>13</v>
      </c>
      <c r="N15" s="75">
        <v>14</v>
      </c>
      <c r="O15" s="75">
        <v>15</v>
      </c>
      <c r="P15" s="75">
        <v>16</v>
      </c>
      <c r="Q15" s="46"/>
      <c r="R15" s="47"/>
      <c r="S15" s="18"/>
      <c r="T15" s="18"/>
      <c r="U15" s="18"/>
      <c r="V15" s="18"/>
      <c r="W15" s="18"/>
      <c r="X15" s="18"/>
      <c r="Y15" s="19"/>
      <c r="Z15" s="18"/>
      <c r="AA15" s="18"/>
    </row>
    <row r="16" spans="1:27" s="116" customFormat="1" ht="29.25" customHeight="1" x14ac:dyDescent="0.25">
      <c r="A16" s="134" t="s">
        <v>19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12"/>
      <c r="R16" s="113"/>
      <c r="S16" s="114"/>
      <c r="T16" s="114"/>
      <c r="U16" s="114"/>
      <c r="V16" s="114"/>
      <c r="W16" s="114"/>
      <c r="X16" s="114"/>
      <c r="Y16" s="115"/>
      <c r="Z16" s="114"/>
      <c r="AA16" s="114"/>
    </row>
    <row r="17" spans="1:27" s="22" customFormat="1" ht="41.45" customHeight="1" x14ac:dyDescent="0.2">
      <c r="A17" s="35">
        <v>1</v>
      </c>
      <c r="B17" s="36" t="s">
        <v>20</v>
      </c>
      <c r="C17" s="35" t="s">
        <v>1</v>
      </c>
      <c r="D17" s="14">
        <f>F17+H17+J17</f>
        <v>6059920.4800000004</v>
      </c>
      <c r="E17" s="58">
        <f t="shared" ref="D17:E83" si="0">G17+I17+K17</f>
        <v>266191702.96000001</v>
      </c>
      <c r="F17" s="11">
        <v>6059920.4800000004</v>
      </c>
      <c r="G17" s="58">
        <f>ROUND(F17*B3,2)</f>
        <v>266191702.96000001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60">
        <v>16602698.890000001</v>
      </c>
      <c r="P17" s="11">
        <v>0</v>
      </c>
      <c r="Q17" s="46"/>
      <c r="R17" s="47"/>
      <c r="S17" s="18"/>
      <c r="T17" s="18"/>
      <c r="U17" s="18"/>
      <c r="V17" s="18"/>
      <c r="W17" s="18"/>
      <c r="X17" s="18"/>
      <c r="Y17" s="18"/>
      <c r="Z17" s="18"/>
      <c r="AA17" s="18"/>
    </row>
    <row r="18" spans="1:27" s="22" customFormat="1" ht="41.45" customHeight="1" x14ac:dyDescent="0.2">
      <c r="A18" s="35">
        <v>2</v>
      </c>
      <c r="B18" s="36" t="s">
        <v>21</v>
      </c>
      <c r="C18" s="35" t="s">
        <v>0</v>
      </c>
      <c r="D18" s="14">
        <f t="shared" ref="D18:D31" si="1">F18+H18+J18</f>
        <v>54897444.68</v>
      </c>
      <c r="E18" s="58">
        <f t="shared" si="0"/>
        <v>2307833676.9000001</v>
      </c>
      <c r="F18" s="11">
        <v>54897444.68</v>
      </c>
      <c r="G18" s="58">
        <f>ROUND(F18*B2,2)</f>
        <v>2307833676.9000001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60">
        <v>488564577.61000001</v>
      </c>
      <c r="P18" s="11">
        <v>0</v>
      </c>
      <c r="Q18" s="46"/>
      <c r="R18" s="47"/>
      <c r="S18" s="18"/>
      <c r="T18" s="18"/>
      <c r="U18" s="18"/>
      <c r="V18" s="18"/>
      <c r="W18" s="18"/>
      <c r="X18" s="18"/>
      <c r="Y18" s="18"/>
      <c r="Z18" s="18"/>
      <c r="AA18" s="18"/>
    </row>
    <row r="19" spans="1:27" s="22" customFormat="1" ht="41.45" customHeight="1" x14ac:dyDescent="0.2">
      <c r="A19" s="35">
        <v>3</v>
      </c>
      <c r="B19" s="36" t="s">
        <v>22</v>
      </c>
      <c r="C19" s="35" t="s">
        <v>1</v>
      </c>
      <c r="D19" s="14">
        <f t="shared" si="1"/>
        <v>7567980.7800000003</v>
      </c>
      <c r="E19" s="58">
        <f t="shared" si="0"/>
        <v>332435664.52999997</v>
      </c>
      <c r="F19" s="11">
        <v>7567980.7800000003</v>
      </c>
      <c r="G19" s="58">
        <f>ROUND(F19*B3,2)</f>
        <v>332435664.52999997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60">
        <v>64477909.479999997</v>
      </c>
      <c r="P19" s="11">
        <v>0</v>
      </c>
      <c r="Q19" s="46"/>
      <c r="R19" s="47"/>
      <c r="S19" s="18"/>
      <c r="T19" s="18"/>
      <c r="U19" s="18"/>
      <c r="V19" s="18"/>
      <c r="W19" s="18"/>
      <c r="X19" s="18"/>
      <c r="Y19" s="18"/>
      <c r="Z19" s="18"/>
      <c r="AA19" s="18"/>
    </row>
    <row r="20" spans="1:27" s="22" customFormat="1" ht="41.45" customHeight="1" x14ac:dyDescent="0.2">
      <c r="A20" s="35">
        <v>4</v>
      </c>
      <c r="B20" s="36" t="s">
        <v>23</v>
      </c>
      <c r="C20" s="35" t="s">
        <v>0</v>
      </c>
      <c r="D20" s="14">
        <f t="shared" si="1"/>
        <v>17041897.23</v>
      </c>
      <c r="E20" s="58">
        <f t="shared" si="0"/>
        <v>716424317.64999998</v>
      </c>
      <c r="F20" s="11">
        <v>17041897.23</v>
      </c>
      <c r="G20" s="58">
        <f>ROUND(F20*B2,2)</f>
        <v>716424317.64999998</v>
      </c>
      <c r="H20" s="11">
        <v>0</v>
      </c>
      <c r="I20" s="11">
        <v>0</v>
      </c>
      <c r="J20" s="11">
        <v>0</v>
      </c>
      <c r="K20" s="58">
        <v>0</v>
      </c>
      <c r="L20" s="11">
        <v>0</v>
      </c>
      <c r="M20" s="11">
        <v>0</v>
      </c>
      <c r="N20" s="11">
        <v>0</v>
      </c>
      <c r="O20" s="60">
        <v>211672676.90000001</v>
      </c>
      <c r="P20" s="11">
        <v>0</v>
      </c>
      <c r="Q20" s="46"/>
      <c r="R20" s="47"/>
      <c r="S20" s="18"/>
      <c r="T20" s="18"/>
      <c r="U20" s="18"/>
      <c r="V20" s="18"/>
      <c r="W20" s="18"/>
      <c r="X20" s="18"/>
      <c r="Y20" s="18"/>
      <c r="Z20" s="18"/>
      <c r="AA20" s="18"/>
    </row>
    <row r="21" spans="1:27" s="22" customFormat="1" ht="41.45" customHeight="1" x14ac:dyDescent="0.2">
      <c r="A21" s="35">
        <v>5</v>
      </c>
      <c r="B21" s="36" t="s">
        <v>24</v>
      </c>
      <c r="C21" s="35" t="s">
        <v>0</v>
      </c>
      <c r="D21" s="14">
        <f t="shared" si="1"/>
        <v>78341785.129999995</v>
      </c>
      <c r="E21" s="58">
        <f t="shared" si="0"/>
        <v>3293410305.0799999</v>
      </c>
      <c r="F21" s="11">
        <v>78341785.129999995</v>
      </c>
      <c r="G21" s="58">
        <f>ROUND(F21*B2,2)</f>
        <v>3293410305.0799999</v>
      </c>
      <c r="H21" s="11">
        <v>0</v>
      </c>
      <c r="I21" s="11">
        <v>0</v>
      </c>
      <c r="J21" s="11">
        <v>0</v>
      </c>
      <c r="K21" s="58">
        <v>0</v>
      </c>
      <c r="L21" s="11">
        <v>0</v>
      </c>
      <c r="M21" s="11">
        <v>0</v>
      </c>
      <c r="N21" s="11">
        <v>0</v>
      </c>
      <c r="O21" s="60">
        <v>577046325.96000004</v>
      </c>
      <c r="P21" s="11">
        <v>0</v>
      </c>
      <c r="Q21" s="46"/>
      <c r="R21" s="47"/>
      <c r="S21" s="18"/>
      <c r="T21" s="18"/>
      <c r="U21" s="18"/>
      <c r="V21" s="18"/>
      <c r="W21" s="18"/>
      <c r="X21" s="18"/>
      <c r="Y21" s="18"/>
      <c r="Z21" s="18"/>
      <c r="AA21" s="18"/>
    </row>
    <row r="22" spans="1:27" s="22" customFormat="1" ht="79.900000000000006" customHeight="1" x14ac:dyDescent="0.2">
      <c r="A22" s="35">
        <v>6</v>
      </c>
      <c r="B22" s="36" t="s">
        <v>25</v>
      </c>
      <c r="C22" s="35" t="s">
        <v>1</v>
      </c>
      <c r="D22" s="14">
        <f t="shared" si="1"/>
        <v>133129804.64</v>
      </c>
      <c r="E22" s="58">
        <f t="shared" si="0"/>
        <v>5847939676.5</v>
      </c>
      <c r="F22" s="11">
        <v>133129804.64</v>
      </c>
      <c r="G22" s="58">
        <f>ROUND(F22*B3,2)</f>
        <v>5847939676.5</v>
      </c>
      <c r="H22" s="11">
        <v>0</v>
      </c>
      <c r="I22" s="11">
        <v>0</v>
      </c>
      <c r="J22" s="11">
        <v>0</v>
      </c>
      <c r="K22" s="58">
        <v>0</v>
      </c>
      <c r="L22" s="11">
        <v>0</v>
      </c>
      <c r="M22" s="11">
        <v>0</v>
      </c>
      <c r="N22" s="11">
        <v>0</v>
      </c>
      <c r="O22" s="60">
        <v>749334187</v>
      </c>
      <c r="P22" s="11">
        <v>0</v>
      </c>
      <c r="Q22" s="46"/>
      <c r="R22" s="47"/>
      <c r="S22" s="18"/>
      <c r="T22" s="18"/>
      <c r="U22" s="18"/>
      <c r="V22" s="18"/>
      <c r="W22" s="18"/>
      <c r="X22" s="18"/>
      <c r="Y22" s="18"/>
      <c r="Z22" s="18"/>
      <c r="AA22" s="18"/>
    </row>
    <row r="23" spans="1:27" s="22" customFormat="1" ht="47.45" customHeight="1" x14ac:dyDescent="0.2">
      <c r="A23" s="35">
        <v>7</v>
      </c>
      <c r="B23" s="36" t="s">
        <v>26</v>
      </c>
      <c r="C23" s="35" t="s">
        <v>1</v>
      </c>
      <c r="D23" s="14">
        <f t="shared" si="1"/>
        <v>170337552.91</v>
      </c>
      <c r="E23" s="58">
        <f t="shared" si="0"/>
        <v>7482349551.6599998</v>
      </c>
      <c r="F23" s="11">
        <v>170337552.91</v>
      </c>
      <c r="G23" s="58">
        <f>ROUND(F23*B3,2)</f>
        <v>7482349551.6599998</v>
      </c>
      <c r="H23" s="11">
        <v>0</v>
      </c>
      <c r="I23" s="11">
        <v>0</v>
      </c>
      <c r="J23" s="11">
        <v>0</v>
      </c>
      <c r="K23" s="58">
        <v>0</v>
      </c>
      <c r="L23" s="11">
        <v>0</v>
      </c>
      <c r="M23" s="11">
        <v>0</v>
      </c>
      <c r="N23" s="11">
        <v>0</v>
      </c>
      <c r="O23" s="60">
        <v>249480699.81</v>
      </c>
      <c r="P23" s="11">
        <v>0</v>
      </c>
      <c r="Q23" s="46"/>
      <c r="R23" s="47"/>
      <c r="S23" s="18"/>
      <c r="T23" s="18"/>
      <c r="U23" s="18"/>
      <c r="V23" s="18"/>
      <c r="W23" s="18"/>
      <c r="X23" s="18"/>
      <c r="Y23" s="18"/>
      <c r="Z23" s="18"/>
      <c r="AA23" s="18"/>
    </row>
    <row r="24" spans="1:27" s="26" customFormat="1" ht="43.9" customHeight="1" x14ac:dyDescent="0.25">
      <c r="A24" s="127">
        <v>8</v>
      </c>
      <c r="B24" s="36" t="s">
        <v>27</v>
      </c>
      <c r="C24" s="35" t="s">
        <v>0</v>
      </c>
      <c r="D24" s="14">
        <f t="shared" si="1"/>
        <v>5558721.8100000005</v>
      </c>
      <c r="E24" s="58">
        <f t="shared" si="0"/>
        <v>233683106.16999999</v>
      </c>
      <c r="F24" s="11">
        <v>4863557.7300000004</v>
      </c>
      <c r="G24" s="58">
        <f>ROUND(F24*B2,2)</f>
        <v>204459103.41</v>
      </c>
      <c r="H24" s="11">
        <v>0</v>
      </c>
      <c r="I24" s="11">
        <v>0</v>
      </c>
      <c r="J24" s="11">
        <v>695164.08</v>
      </c>
      <c r="K24" s="58">
        <f>ROUND(J24*B2,2)</f>
        <v>29224002.760000002</v>
      </c>
      <c r="L24" s="11">
        <v>0</v>
      </c>
      <c r="M24" s="11">
        <v>0</v>
      </c>
      <c r="N24" s="11">
        <v>0</v>
      </c>
      <c r="O24" s="60">
        <v>306508908.76999998</v>
      </c>
      <c r="P24" s="11">
        <v>0</v>
      </c>
      <c r="Q24" s="46"/>
      <c r="R24" s="47"/>
      <c r="S24" s="25"/>
      <c r="T24" s="25"/>
      <c r="U24" s="25"/>
      <c r="V24" s="25"/>
      <c r="W24" s="25"/>
      <c r="X24" s="25"/>
      <c r="Y24" s="25"/>
      <c r="Z24" s="25"/>
      <c r="AA24" s="25"/>
    </row>
    <row r="25" spans="1:27" s="22" customFormat="1" ht="49.9" customHeight="1" x14ac:dyDescent="0.2">
      <c r="A25" s="127"/>
      <c r="B25" s="36" t="s">
        <v>28</v>
      </c>
      <c r="C25" s="35" t="s">
        <v>0</v>
      </c>
      <c r="D25" s="14">
        <f t="shared" si="1"/>
        <v>674608.03</v>
      </c>
      <c r="E25" s="58">
        <f t="shared" si="0"/>
        <v>28359846.969999999</v>
      </c>
      <c r="F25" s="11">
        <v>674608.03</v>
      </c>
      <c r="G25" s="58">
        <f>ROUND(F25*B2,2)</f>
        <v>28359846.969999999</v>
      </c>
      <c r="H25" s="11">
        <v>0</v>
      </c>
      <c r="I25" s="11">
        <v>0</v>
      </c>
      <c r="J25" s="11">
        <v>0</v>
      </c>
      <c r="K25" s="58">
        <v>0</v>
      </c>
      <c r="L25" s="11">
        <v>0</v>
      </c>
      <c r="M25" s="11">
        <v>0</v>
      </c>
      <c r="N25" s="11">
        <v>0</v>
      </c>
      <c r="O25" s="60">
        <v>43003964.340000004</v>
      </c>
      <c r="P25" s="11">
        <v>0</v>
      </c>
      <c r="Q25" s="46"/>
      <c r="R25" s="47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22" customFormat="1" ht="79.900000000000006" customHeight="1" x14ac:dyDescent="0.2">
      <c r="A26" s="35">
        <v>9</v>
      </c>
      <c r="B26" s="122" t="s">
        <v>385</v>
      </c>
      <c r="C26" s="35" t="s">
        <v>29</v>
      </c>
      <c r="D26" s="14">
        <f>F26+H26+J26</f>
        <v>8057220.71</v>
      </c>
      <c r="E26" s="11">
        <f t="shared" si="0"/>
        <v>8057220.71</v>
      </c>
      <c r="F26" s="11">
        <v>8057220.71</v>
      </c>
      <c r="G26" s="58">
        <v>8057220.71</v>
      </c>
      <c r="H26" s="11">
        <v>0</v>
      </c>
      <c r="I26" s="11">
        <v>0</v>
      </c>
      <c r="J26" s="11">
        <v>0</v>
      </c>
      <c r="K26" s="58">
        <v>0</v>
      </c>
      <c r="L26" s="11">
        <v>0</v>
      </c>
      <c r="M26" s="11">
        <v>0</v>
      </c>
      <c r="N26" s="11">
        <v>0</v>
      </c>
      <c r="O26" s="60">
        <v>11329562.380000001</v>
      </c>
      <c r="P26" s="11">
        <v>0</v>
      </c>
      <c r="Q26" s="46"/>
      <c r="R26" s="47"/>
      <c r="S26" s="18"/>
      <c r="T26" s="18"/>
      <c r="U26" s="18"/>
      <c r="V26" s="18"/>
      <c r="W26" s="18"/>
      <c r="X26" s="18"/>
      <c r="Y26" s="18"/>
      <c r="Z26" s="18"/>
      <c r="AA26" s="18"/>
    </row>
    <row r="27" spans="1:27" s="22" customFormat="1" ht="47.45" customHeight="1" x14ac:dyDescent="0.2">
      <c r="A27" s="35">
        <v>10</v>
      </c>
      <c r="B27" s="36" t="s">
        <v>30</v>
      </c>
      <c r="C27" s="35" t="s">
        <v>1</v>
      </c>
      <c r="D27" s="14">
        <f t="shared" si="1"/>
        <v>16048822.68</v>
      </c>
      <c r="E27" s="11">
        <f t="shared" si="0"/>
        <v>704970214.33000004</v>
      </c>
      <c r="F27" s="11">
        <v>15209289.32</v>
      </c>
      <c r="G27" s="58">
        <f>ROUND(F27*B3,2)</f>
        <v>668092368.24000001</v>
      </c>
      <c r="H27" s="11">
        <v>0</v>
      </c>
      <c r="I27" s="11">
        <v>0</v>
      </c>
      <c r="J27" s="11">
        <v>839533.36</v>
      </c>
      <c r="K27" s="58">
        <f>ROUND(J27*B3,2)</f>
        <v>36877846.090000004</v>
      </c>
      <c r="L27" s="11">
        <v>0</v>
      </c>
      <c r="M27" s="11">
        <v>0</v>
      </c>
      <c r="N27" s="11">
        <v>0</v>
      </c>
      <c r="O27" s="60">
        <v>1052465002.26</v>
      </c>
      <c r="P27" s="11">
        <v>0</v>
      </c>
      <c r="Q27" s="46"/>
      <c r="R27" s="47"/>
      <c r="S27" s="18"/>
      <c r="T27" s="18"/>
      <c r="U27" s="18"/>
      <c r="V27" s="18"/>
      <c r="W27" s="18"/>
      <c r="X27" s="18"/>
      <c r="Y27" s="18"/>
      <c r="Z27" s="18"/>
      <c r="AA27" s="18"/>
    </row>
    <row r="28" spans="1:27" s="22" customFormat="1" ht="39" customHeight="1" x14ac:dyDescent="0.2">
      <c r="A28" s="135">
        <v>11</v>
      </c>
      <c r="B28" s="36" t="s">
        <v>31</v>
      </c>
      <c r="C28" s="35" t="s">
        <v>0</v>
      </c>
      <c r="D28" s="14">
        <f t="shared" si="1"/>
        <v>8764669.6999999993</v>
      </c>
      <c r="E28" s="11">
        <f t="shared" si="0"/>
        <v>368457949.52000004</v>
      </c>
      <c r="F28" s="11">
        <v>7737725.29</v>
      </c>
      <c r="G28" s="58">
        <f>ROUND(F28*B2,2)</f>
        <v>325286233.47000003</v>
      </c>
      <c r="H28" s="11">
        <v>0</v>
      </c>
      <c r="I28" s="11">
        <v>0</v>
      </c>
      <c r="J28" s="11">
        <v>1026944.41</v>
      </c>
      <c r="K28" s="58">
        <f>ROUND(J28*B2,2)</f>
        <v>43171716.049999997</v>
      </c>
      <c r="L28" s="11">
        <v>0</v>
      </c>
      <c r="M28" s="11">
        <v>0</v>
      </c>
      <c r="N28" s="11">
        <v>0</v>
      </c>
      <c r="O28" s="60">
        <v>247474791.37</v>
      </c>
      <c r="P28" s="11">
        <v>0</v>
      </c>
      <c r="Q28" s="46"/>
      <c r="R28" s="47"/>
      <c r="S28" s="18"/>
      <c r="T28" s="18"/>
      <c r="U28" s="18"/>
      <c r="V28" s="18"/>
      <c r="W28" s="18"/>
      <c r="X28" s="18"/>
      <c r="Y28" s="18"/>
      <c r="Z28" s="18"/>
      <c r="AA28" s="18"/>
    </row>
    <row r="29" spans="1:27" s="26" customFormat="1" ht="46.5" customHeight="1" x14ac:dyDescent="0.25">
      <c r="A29" s="136"/>
      <c r="B29" s="122" t="s">
        <v>384</v>
      </c>
      <c r="C29" s="121" t="s">
        <v>0</v>
      </c>
      <c r="D29" s="124">
        <f t="shared" si="1"/>
        <v>1006897.92</v>
      </c>
      <c r="E29" s="123">
        <f t="shared" si="0"/>
        <v>42328981.659999996</v>
      </c>
      <c r="F29" s="123">
        <v>1006897.92</v>
      </c>
      <c r="G29" s="123">
        <f>ROUND(F29*B2,2)</f>
        <v>42328981.659999996</v>
      </c>
      <c r="H29" s="123">
        <v>0</v>
      </c>
      <c r="I29" s="123">
        <v>0</v>
      </c>
      <c r="J29" s="123">
        <v>0</v>
      </c>
      <c r="K29" s="123">
        <v>0</v>
      </c>
      <c r="L29" s="123">
        <v>0</v>
      </c>
      <c r="M29" s="123">
        <v>0</v>
      </c>
      <c r="N29" s="123">
        <v>0</v>
      </c>
      <c r="O29" s="123">
        <v>0</v>
      </c>
      <c r="P29" s="123">
        <v>0</v>
      </c>
      <c r="Q29" s="46"/>
      <c r="R29" s="47"/>
      <c r="S29" s="25"/>
      <c r="T29" s="25"/>
      <c r="U29" s="25"/>
      <c r="V29" s="25"/>
      <c r="W29" s="25"/>
      <c r="X29" s="25"/>
      <c r="Y29" s="25"/>
      <c r="Z29" s="25"/>
      <c r="AA29" s="25"/>
    </row>
    <row r="30" spans="1:27" s="22" customFormat="1" ht="51" customHeight="1" x14ac:dyDescent="0.2">
      <c r="A30" s="35">
        <v>12</v>
      </c>
      <c r="B30" s="36" t="s">
        <v>32</v>
      </c>
      <c r="C30" s="35" t="s">
        <v>0</v>
      </c>
      <c r="D30" s="14">
        <f t="shared" si="1"/>
        <v>27424919.16</v>
      </c>
      <c r="E30" s="11">
        <f t="shared" si="0"/>
        <v>1152916176.5799999</v>
      </c>
      <c r="F30" s="11">
        <v>27424919.16</v>
      </c>
      <c r="G30" s="58">
        <f>ROUND(F30*B2,2)+0.01</f>
        <v>1152916176.5799999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60">
        <v>278495295.39999998</v>
      </c>
      <c r="P30" s="11">
        <v>0</v>
      </c>
      <c r="Q30" s="46"/>
      <c r="R30" s="47"/>
      <c r="S30" s="18"/>
      <c r="T30" s="18"/>
      <c r="U30" s="18"/>
      <c r="V30" s="18"/>
      <c r="W30" s="18"/>
      <c r="X30" s="18"/>
      <c r="Y30" s="18"/>
      <c r="Z30" s="18"/>
      <c r="AA30" s="18"/>
    </row>
    <row r="31" spans="1:27" s="22" customFormat="1" ht="79.900000000000006" customHeight="1" x14ac:dyDescent="0.2">
      <c r="A31" s="35">
        <v>13</v>
      </c>
      <c r="B31" s="36" t="s">
        <v>261</v>
      </c>
      <c r="C31" s="35" t="s">
        <v>0</v>
      </c>
      <c r="D31" s="14">
        <f t="shared" si="1"/>
        <v>73531290.069999993</v>
      </c>
      <c r="E31" s="11">
        <f t="shared" si="0"/>
        <v>3091181903.2399998</v>
      </c>
      <c r="F31" s="11">
        <v>73531290.069999993</v>
      </c>
      <c r="G31" s="58">
        <f>ROUND(F31*B2,2)-0.01</f>
        <v>3091181903.2399998</v>
      </c>
      <c r="H31" s="11">
        <v>0</v>
      </c>
      <c r="I31" s="11">
        <v>0</v>
      </c>
      <c r="J31" s="11">
        <v>0</v>
      </c>
      <c r="K31" s="11">
        <v>0</v>
      </c>
      <c r="L31" s="58">
        <v>0</v>
      </c>
      <c r="M31" s="58">
        <v>0</v>
      </c>
      <c r="N31" s="58">
        <v>0</v>
      </c>
      <c r="O31" s="60">
        <v>290125389.38999999</v>
      </c>
      <c r="P31" s="11">
        <v>0</v>
      </c>
      <c r="Q31" s="46"/>
      <c r="R31" s="47"/>
      <c r="S31" s="18"/>
      <c r="T31" s="18"/>
      <c r="U31" s="18"/>
      <c r="V31" s="18"/>
      <c r="W31" s="18"/>
      <c r="X31" s="18"/>
      <c r="Y31" s="18"/>
      <c r="Z31" s="18"/>
      <c r="AA31" s="18"/>
    </row>
    <row r="32" spans="1:27" s="22" customFormat="1" ht="58.15" customHeight="1" x14ac:dyDescent="0.2">
      <c r="A32" s="35">
        <v>14</v>
      </c>
      <c r="B32" s="36" t="s">
        <v>33</v>
      </c>
      <c r="C32" s="35" t="s">
        <v>1</v>
      </c>
      <c r="D32" s="11">
        <f t="shared" si="0"/>
        <v>29438487.109999999</v>
      </c>
      <c r="E32" s="11">
        <f>ROUND(D32*B3,2)</f>
        <v>1293132647.8900001</v>
      </c>
      <c r="F32" s="11">
        <v>29438487.109999999</v>
      </c>
      <c r="G32" s="58">
        <f>ROUND(F32*B3,2)</f>
        <v>1293132647.8900001</v>
      </c>
      <c r="H32" s="11">
        <v>0</v>
      </c>
      <c r="I32" s="11">
        <v>0</v>
      </c>
      <c r="J32" s="11">
        <v>0</v>
      </c>
      <c r="K32" s="11">
        <v>0</v>
      </c>
      <c r="L32" s="58">
        <v>0</v>
      </c>
      <c r="M32" s="58">
        <v>0</v>
      </c>
      <c r="N32" s="58">
        <v>0</v>
      </c>
      <c r="O32" s="60">
        <v>337819841.94</v>
      </c>
      <c r="P32" s="11">
        <v>0</v>
      </c>
      <c r="Q32" s="46"/>
      <c r="R32" s="47"/>
      <c r="S32" s="18"/>
      <c r="T32" s="18"/>
      <c r="U32" s="18"/>
      <c r="V32" s="18"/>
      <c r="W32" s="18"/>
      <c r="X32" s="18"/>
      <c r="Y32" s="18"/>
      <c r="Z32" s="18"/>
      <c r="AA32" s="18"/>
    </row>
    <row r="33" spans="1:27" s="22" customFormat="1" ht="87" customHeight="1" x14ac:dyDescent="0.2">
      <c r="A33" s="35">
        <v>15</v>
      </c>
      <c r="B33" s="36" t="s">
        <v>262</v>
      </c>
      <c r="C33" s="35" t="s">
        <v>29</v>
      </c>
      <c r="D33" s="11">
        <f t="shared" si="0"/>
        <v>77607290.909999996</v>
      </c>
      <c r="E33" s="11">
        <f t="shared" si="0"/>
        <v>77607290.909999996</v>
      </c>
      <c r="F33" s="11">
        <v>77607290.909999996</v>
      </c>
      <c r="G33" s="58">
        <v>77607290.909999996</v>
      </c>
      <c r="H33" s="11">
        <v>0</v>
      </c>
      <c r="I33" s="11">
        <v>0</v>
      </c>
      <c r="J33" s="11">
        <v>0</v>
      </c>
      <c r="K33" s="11">
        <v>0</v>
      </c>
      <c r="L33" s="58">
        <v>0</v>
      </c>
      <c r="M33" s="58">
        <v>0</v>
      </c>
      <c r="N33" s="58">
        <v>0</v>
      </c>
      <c r="O33" s="60">
        <v>63088365.310000002</v>
      </c>
      <c r="P33" s="11">
        <v>0</v>
      </c>
      <c r="Q33" s="46"/>
      <c r="R33" s="47"/>
      <c r="S33" s="18"/>
      <c r="T33" s="18"/>
      <c r="U33" s="18"/>
      <c r="V33" s="18"/>
      <c r="W33" s="18"/>
      <c r="X33" s="18"/>
      <c r="Y33" s="18"/>
      <c r="Z33" s="18"/>
      <c r="AA33" s="18"/>
    </row>
    <row r="34" spans="1:27" s="22" customFormat="1" ht="45" customHeight="1" x14ac:dyDescent="0.2">
      <c r="A34" s="35">
        <v>16</v>
      </c>
      <c r="B34" s="36" t="s">
        <v>34</v>
      </c>
      <c r="C34" s="35" t="s">
        <v>0</v>
      </c>
      <c r="D34" s="11">
        <f t="shared" si="0"/>
        <v>61780890.530000001</v>
      </c>
      <c r="E34" s="11">
        <f t="shared" si="0"/>
        <v>2597206856.9899998</v>
      </c>
      <c r="F34" s="11">
        <v>61780890.530000001</v>
      </c>
      <c r="G34" s="58">
        <f>ROUND(F34*B2,2)</f>
        <v>2597206856.9899998</v>
      </c>
      <c r="H34" s="11">
        <v>0</v>
      </c>
      <c r="I34" s="11">
        <v>0</v>
      </c>
      <c r="J34" s="11">
        <v>0</v>
      </c>
      <c r="K34" s="11">
        <v>0</v>
      </c>
      <c r="L34" s="58">
        <v>0</v>
      </c>
      <c r="M34" s="58">
        <v>0</v>
      </c>
      <c r="N34" s="58">
        <v>0</v>
      </c>
      <c r="O34" s="60">
        <v>2110382262.75</v>
      </c>
      <c r="P34" s="11">
        <v>0</v>
      </c>
      <c r="Q34" s="46"/>
      <c r="R34" s="47"/>
      <c r="S34" s="18"/>
      <c r="T34" s="18"/>
      <c r="U34" s="18"/>
      <c r="V34" s="18"/>
      <c r="W34" s="18"/>
      <c r="X34" s="18"/>
      <c r="Y34" s="18"/>
      <c r="Z34" s="18"/>
      <c r="AA34" s="18"/>
    </row>
    <row r="35" spans="1:27" s="22" customFormat="1" ht="48.6" customHeight="1" x14ac:dyDescent="0.2">
      <c r="A35" s="35">
        <v>17</v>
      </c>
      <c r="B35" s="36" t="s">
        <v>35</v>
      </c>
      <c r="C35" s="35" t="s">
        <v>0</v>
      </c>
      <c r="D35" s="11">
        <f t="shared" si="0"/>
        <v>120986929.8</v>
      </c>
      <c r="E35" s="11">
        <f t="shared" si="0"/>
        <v>5086169541.8599997</v>
      </c>
      <c r="F35" s="11">
        <v>120986929.8</v>
      </c>
      <c r="G35" s="58">
        <f>ROUND(F35*B2,2)</f>
        <v>5086169541.8599997</v>
      </c>
      <c r="H35" s="11">
        <v>0</v>
      </c>
      <c r="I35" s="11">
        <v>0</v>
      </c>
      <c r="J35" s="11">
        <v>0</v>
      </c>
      <c r="K35" s="58">
        <v>0</v>
      </c>
      <c r="L35" s="58">
        <v>0</v>
      </c>
      <c r="M35" s="58">
        <v>0</v>
      </c>
      <c r="N35" s="58">
        <v>0</v>
      </c>
      <c r="O35" s="60">
        <v>0</v>
      </c>
      <c r="P35" s="11">
        <v>0</v>
      </c>
      <c r="Q35" s="46"/>
      <c r="R35" s="47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22" customFormat="1" ht="59.25" customHeight="1" x14ac:dyDescent="0.2">
      <c r="A36" s="35">
        <v>18</v>
      </c>
      <c r="B36" s="36" t="s">
        <v>302</v>
      </c>
      <c r="C36" s="35" t="s">
        <v>1</v>
      </c>
      <c r="D36" s="11">
        <f t="shared" si="0"/>
        <v>3990620.06</v>
      </c>
      <c r="E36" s="11">
        <f t="shared" si="0"/>
        <v>175294371.13</v>
      </c>
      <c r="F36" s="11">
        <v>3990620.06</v>
      </c>
      <c r="G36" s="58">
        <f>ROUND(F36*B3,2)</f>
        <v>175294371.13</v>
      </c>
      <c r="H36" s="11">
        <v>0</v>
      </c>
      <c r="I36" s="11">
        <v>0</v>
      </c>
      <c r="J36" s="11">
        <v>0</v>
      </c>
      <c r="K36" s="58">
        <v>0</v>
      </c>
      <c r="L36" s="58">
        <v>0</v>
      </c>
      <c r="M36" s="58">
        <v>0</v>
      </c>
      <c r="N36" s="58">
        <v>0</v>
      </c>
      <c r="O36" s="60">
        <v>9021661.3800000008</v>
      </c>
      <c r="P36" s="11">
        <v>0</v>
      </c>
      <c r="Q36" s="46"/>
      <c r="R36" s="47"/>
      <c r="S36" s="18"/>
      <c r="T36" s="18"/>
      <c r="U36" s="18"/>
      <c r="V36" s="18"/>
      <c r="W36" s="18"/>
      <c r="X36" s="18"/>
      <c r="Y36" s="18"/>
      <c r="Z36" s="18"/>
      <c r="AA36" s="18"/>
    </row>
    <row r="37" spans="1:27" s="22" customFormat="1" ht="48.6" customHeight="1" x14ac:dyDescent="0.2">
      <c r="A37" s="127">
        <v>19</v>
      </c>
      <c r="B37" s="36" t="s">
        <v>36</v>
      </c>
      <c r="C37" s="35" t="s">
        <v>29</v>
      </c>
      <c r="D37" s="11">
        <f t="shared" si="0"/>
        <v>0</v>
      </c>
      <c r="E37" s="11">
        <f t="shared" si="0"/>
        <v>0</v>
      </c>
      <c r="F37" s="11">
        <v>0</v>
      </c>
      <c r="G37" s="58">
        <v>0</v>
      </c>
      <c r="H37" s="11">
        <v>0</v>
      </c>
      <c r="I37" s="11">
        <v>0</v>
      </c>
      <c r="J37" s="11">
        <v>0</v>
      </c>
      <c r="K37" s="58">
        <v>0</v>
      </c>
      <c r="L37" s="58">
        <v>33575896</v>
      </c>
      <c r="M37" s="58">
        <v>0</v>
      </c>
      <c r="N37" s="58">
        <v>0</v>
      </c>
      <c r="O37" s="60">
        <v>0</v>
      </c>
      <c r="P37" s="11">
        <v>0</v>
      </c>
      <c r="Q37" s="46"/>
      <c r="R37" s="47"/>
      <c r="S37" s="18"/>
      <c r="T37" s="18"/>
      <c r="U37" s="18"/>
      <c r="V37" s="18"/>
      <c r="W37" s="18"/>
      <c r="X37" s="18"/>
      <c r="Y37" s="18"/>
      <c r="Z37" s="18"/>
      <c r="AA37" s="18"/>
    </row>
    <row r="38" spans="1:27" s="22" customFormat="1" ht="48.6" customHeight="1" x14ac:dyDescent="0.2">
      <c r="A38" s="127"/>
      <c r="B38" s="36" t="s">
        <v>37</v>
      </c>
      <c r="C38" s="35" t="s">
        <v>29</v>
      </c>
      <c r="D38" s="11">
        <f t="shared" si="0"/>
        <v>0</v>
      </c>
      <c r="E38" s="11">
        <f t="shared" si="0"/>
        <v>0</v>
      </c>
      <c r="F38" s="11">
        <v>0</v>
      </c>
      <c r="G38" s="58">
        <v>0</v>
      </c>
      <c r="H38" s="11">
        <v>0</v>
      </c>
      <c r="I38" s="11">
        <v>0</v>
      </c>
      <c r="J38" s="11">
        <v>0</v>
      </c>
      <c r="K38" s="58">
        <v>0</v>
      </c>
      <c r="L38" s="58">
        <v>0</v>
      </c>
      <c r="M38" s="58">
        <v>0</v>
      </c>
      <c r="N38" s="58">
        <v>6272.91</v>
      </c>
      <c r="O38" s="60">
        <v>0</v>
      </c>
      <c r="P38" s="11">
        <v>0</v>
      </c>
      <c r="Q38" s="46"/>
      <c r="R38" s="47"/>
      <c r="S38" s="18"/>
      <c r="T38" s="18"/>
      <c r="U38" s="18"/>
      <c r="V38" s="18"/>
      <c r="W38" s="18"/>
      <c r="X38" s="18"/>
      <c r="Y38" s="18"/>
      <c r="Z38" s="18"/>
      <c r="AA38" s="18"/>
    </row>
    <row r="39" spans="1:27" s="22" customFormat="1" ht="48.6" customHeight="1" x14ac:dyDescent="0.2">
      <c r="A39" s="127"/>
      <c r="B39" s="36" t="s">
        <v>38</v>
      </c>
      <c r="C39" s="35" t="s">
        <v>29</v>
      </c>
      <c r="D39" s="11">
        <f t="shared" si="0"/>
        <v>0</v>
      </c>
      <c r="E39" s="11">
        <f t="shared" si="0"/>
        <v>0</v>
      </c>
      <c r="F39" s="11">
        <v>0</v>
      </c>
      <c r="G39" s="58">
        <v>0</v>
      </c>
      <c r="H39" s="11">
        <v>0</v>
      </c>
      <c r="I39" s="11">
        <v>0</v>
      </c>
      <c r="J39" s="11">
        <v>0</v>
      </c>
      <c r="K39" s="58">
        <v>0</v>
      </c>
      <c r="L39" s="11">
        <v>0</v>
      </c>
      <c r="M39" s="11">
        <v>0</v>
      </c>
      <c r="N39" s="11">
        <v>0</v>
      </c>
      <c r="O39" s="60">
        <v>0</v>
      </c>
      <c r="P39" s="11">
        <v>0</v>
      </c>
      <c r="Q39" s="46"/>
      <c r="R39" s="47"/>
      <c r="S39" s="18"/>
      <c r="T39" s="18"/>
      <c r="U39" s="18"/>
      <c r="V39" s="18"/>
      <c r="W39" s="18"/>
      <c r="X39" s="18"/>
      <c r="Y39" s="18"/>
      <c r="Z39" s="18"/>
      <c r="AA39" s="18"/>
    </row>
    <row r="40" spans="1:27" s="22" customFormat="1" ht="41.45" customHeight="1" x14ac:dyDescent="0.2">
      <c r="A40" s="35">
        <v>20</v>
      </c>
      <c r="B40" s="36" t="s">
        <v>263</v>
      </c>
      <c r="C40" s="35" t="s">
        <v>1</v>
      </c>
      <c r="D40" s="11">
        <f t="shared" si="0"/>
        <v>6946540.9100000001</v>
      </c>
      <c r="E40" s="11">
        <f>ROUND(D40*B3,2)</f>
        <v>305137923.94</v>
      </c>
      <c r="F40" s="11">
        <v>6946540.9100000001</v>
      </c>
      <c r="G40" s="58">
        <f>ROUND(F40*B3,2)</f>
        <v>305137923.94</v>
      </c>
      <c r="H40" s="11">
        <v>0</v>
      </c>
      <c r="I40" s="11">
        <v>0</v>
      </c>
      <c r="J40" s="11">
        <v>0</v>
      </c>
      <c r="K40" s="58">
        <v>0</v>
      </c>
      <c r="L40" s="11">
        <v>0</v>
      </c>
      <c r="M40" s="11">
        <v>0</v>
      </c>
      <c r="N40" s="11">
        <v>0</v>
      </c>
      <c r="O40" s="60">
        <v>105184060.66</v>
      </c>
      <c r="P40" s="11">
        <v>0</v>
      </c>
      <c r="Q40" s="46"/>
      <c r="R40" s="47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22" customFormat="1" ht="41.45" customHeight="1" x14ac:dyDescent="0.2">
      <c r="A41" s="127">
        <v>21</v>
      </c>
      <c r="B41" s="131" t="s">
        <v>39</v>
      </c>
      <c r="C41" s="35" t="s">
        <v>0</v>
      </c>
      <c r="D41" s="11">
        <f t="shared" si="0"/>
        <v>92407007.329999998</v>
      </c>
      <c r="E41" s="11">
        <f t="shared" si="0"/>
        <v>3884698181.1399999</v>
      </c>
      <c r="F41" s="11">
        <v>89564504.989999995</v>
      </c>
      <c r="G41" s="58">
        <f>ROUND(F41*B2,2)</f>
        <v>3765202225.27</v>
      </c>
      <c r="H41" s="11">
        <v>0</v>
      </c>
      <c r="I41" s="11">
        <v>0</v>
      </c>
      <c r="J41" s="11">
        <v>2842502.34</v>
      </c>
      <c r="K41" s="58">
        <f>ROUND(J41*B2,2)</f>
        <v>119495955.87</v>
      </c>
      <c r="L41" s="11">
        <v>0</v>
      </c>
      <c r="M41" s="11">
        <v>0</v>
      </c>
      <c r="N41" s="11">
        <v>0</v>
      </c>
      <c r="O41" s="60">
        <v>97301975.739999995</v>
      </c>
      <c r="P41" s="11">
        <v>0</v>
      </c>
      <c r="Q41" s="46"/>
      <c r="R41" s="47"/>
      <c r="S41" s="18"/>
      <c r="T41" s="18"/>
      <c r="U41" s="18"/>
      <c r="V41" s="18"/>
      <c r="W41" s="18"/>
      <c r="X41" s="18"/>
      <c r="Y41" s="18"/>
      <c r="Z41" s="18"/>
      <c r="AA41" s="18"/>
    </row>
    <row r="42" spans="1:27" s="22" customFormat="1" ht="41.45" customHeight="1" x14ac:dyDescent="0.2">
      <c r="A42" s="127"/>
      <c r="B42" s="131"/>
      <c r="C42" s="35" t="s">
        <v>1</v>
      </c>
      <c r="D42" s="11">
        <f t="shared" si="0"/>
        <v>229423071.59</v>
      </c>
      <c r="E42" s="11">
        <f t="shared" si="0"/>
        <v>10077775496.51</v>
      </c>
      <c r="F42" s="11">
        <v>229423071.59</v>
      </c>
      <c r="G42" s="58">
        <f>ROUND(F42*B3,2)</f>
        <v>10077775496.51</v>
      </c>
      <c r="H42" s="11">
        <v>0</v>
      </c>
      <c r="I42" s="11">
        <v>0</v>
      </c>
      <c r="J42" s="11">
        <v>0</v>
      </c>
      <c r="K42" s="58">
        <v>0</v>
      </c>
      <c r="L42" s="11">
        <v>0</v>
      </c>
      <c r="M42" s="11">
        <v>0</v>
      </c>
      <c r="N42" s="11">
        <v>0</v>
      </c>
      <c r="O42" s="60">
        <v>102899937.59999999</v>
      </c>
      <c r="P42" s="11">
        <v>0</v>
      </c>
      <c r="Q42" s="46"/>
      <c r="R42" s="47"/>
      <c r="S42" s="18"/>
      <c r="T42" s="18"/>
      <c r="U42" s="18"/>
      <c r="V42" s="18"/>
      <c r="W42" s="18"/>
      <c r="X42" s="18"/>
      <c r="Y42" s="18"/>
      <c r="Z42" s="18"/>
      <c r="AA42" s="18"/>
    </row>
    <row r="43" spans="1:27" s="22" customFormat="1" ht="61.9" customHeight="1" x14ac:dyDescent="0.2">
      <c r="A43" s="127"/>
      <c r="B43" s="36" t="s">
        <v>40</v>
      </c>
      <c r="C43" s="35" t="s">
        <v>0</v>
      </c>
      <c r="D43" s="11">
        <f t="shared" si="0"/>
        <v>2550000</v>
      </c>
      <c r="E43" s="11">
        <f t="shared" si="0"/>
        <v>107199450</v>
      </c>
      <c r="F43" s="11">
        <v>2550000</v>
      </c>
      <c r="G43" s="58">
        <f>ROUND(F43*B2,2)</f>
        <v>107199450</v>
      </c>
      <c r="H43" s="11">
        <v>0</v>
      </c>
      <c r="I43" s="11">
        <v>0</v>
      </c>
      <c r="J43" s="11">
        <v>0</v>
      </c>
      <c r="K43" s="58">
        <v>0</v>
      </c>
      <c r="L43" s="11">
        <v>0</v>
      </c>
      <c r="M43" s="11">
        <v>0</v>
      </c>
      <c r="N43" s="11">
        <v>0</v>
      </c>
      <c r="O43" s="60">
        <v>0</v>
      </c>
      <c r="P43" s="11">
        <v>0</v>
      </c>
      <c r="Q43" s="46"/>
      <c r="R43" s="47"/>
      <c r="S43" s="18"/>
      <c r="T43" s="18"/>
      <c r="U43" s="18"/>
      <c r="V43" s="18"/>
      <c r="W43" s="18"/>
      <c r="X43" s="18"/>
      <c r="Y43" s="18"/>
      <c r="Z43" s="18"/>
      <c r="AA43" s="18"/>
    </row>
    <row r="44" spans="1:27" s="22" customFormat="1" ht="61.9" customHeight="1" x14ac:dyDescent="0.2">
      <c r="A44" s="35">
        <v>22</v>
      </c>
      <c r="B44" s="36" t="s">
        <v>264</v>
      </c>
      <c r="C44" s="35" t="s">
        <v>0</v>
      </c>
      <c r="D44" s="11">
        <f t="shared" si="0"/>
        <v>16882516.719999999</v>
      </c>
      <c r="E44" s="11">
        <f t="shared" si="0"/>
        <v>709724120.38999999</v>
      </c>
      <c r="F44" s="11">
        <v>16882516.719999999</v>
      </c>
      <c r="G44" s="58">
        <f>ROUND(F44*B2,2)</f>
        <v>709724120.38999999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60">
        <v>0</v>
      </c>
      <c r="P44" s="11">
        <v>0</v>
      </c>
      <c r="Q44" s="46"/>
      <c r="R44" s="47"/>
      <c r="S44" s="18"/>
      <c r="T44" s="18"/>
      <c r="U44" s="18"/>
      <c r="V44" s="18"/>
      <c r="W44" s="18"/>
      <c r="X44" s="18"/>
      <c r="Y44" s="18"/>
      <c r="Z44" s="18"/>
      <c r="AA44" s="18"/>
    </row>
    <row r="45" spans="1:27" s="22" customFormat="1" ht="45.6" customHeight="1" x14ac:dyDescent="0.2">
      <c r="A45" s="35">
        <v>23</v>
      </c>
      <c r="B45" s="36" t="s">
        <v>41</v>
      </c>
      <c r="C45" s="35" t="s">
        <v>29</v>
      </c>
      <c r="D45" s="11">
        <f t="shared" si="0"/>
        <v>147942.33000000002</v>
      </c>
      <c r="E45" s="11">
        <f t="shared" si="0"/>
        <v>147942.33000000002</v>
      </c>
      <c r="F45" s="11">
        <v>147942.33000000002</v>
      </c>
      <c r="G45" s="58">
        <v>147942.33000000002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60">
        <v>350681.86</v>
      </c>
      <c r="P45" s="11">
        <v>0</v>
      </c>
      <c r="Q45" s="46"/>
      <c r="R45" s="47"/>
      <c r="S45" s="18"/>
      <c r="T45" s="18"/>
      <c r="U45" s="18"/>
      <c r="V45" s="18"/>
      <c r="W45" s="18"/>
      <c r="X45" s="18"/>
      <c r="Y45" s="18"/>
      <c r="Z45" s="18"/>
      <c r="AA45" s="18"/>
    </row>
    <row r="46" spans="1:27" s="22" customFormat="1" ht="72.599999999999994" customHeight="1" x14ac:dyDescent="0.2">
      <c r="A46" s="127">
        <v>24</v>
      </c>
      <c r="B46" s="36" t="s">
        <v>303</v>
      </c>
      <c r="C46" s="127" t="s">
        <v>1</v>
      </c>
      <c r="D46" s="132">
        <f t="shared" si="0"/>
        <v>1352057.45</v>
      </c>
      <c r="E46" s="133">
        <f t="shared" si="0"/>
        <v>59391286.780000001</v>
      </c>
      <c r="F46" s="132">
        <v>1352057.45</v>
      </c>
      <c r="G46" s="133">
        <f>ROUND(F46*B3,2)</f>
        <v>59391286.780000001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60">
        <v>22431935.780000001</v>
      </c>
      <c r="P46" s="11">
        <v>0</v>
      </c>
      <c r="Q46" s="46"/>
      <c r="R46" s="47"/>
      <c r="S46" s="18"/>
      <c r="T46" s="18"/>
      <c r="U46" s="18"/>
      <c r="V46" s="18"/>
      <c r="W46" s="18"/>
      <c r="X46" s="18"/>
      <c r="Y46" s="18"/>
      <c r="Z46" s="18"/>
      <c r="AA46" s="18"/>
    </row>
    <row r="47" spans="1:27" s="22" customFormat="1" ht="73.900000000000006" customHeight="1" x14ac:dyDescent="0.2">
      <c r="A47" s="127"/>
      <c r="B47" s="36" t="s">
        <v>304</v>
      </c>
      <c r="C47" s="127"/>
      <c r="D47" s="132">
        <f t="shared" si="0"/>
        <v>0</v>
      </c>
      <c r="E47" s="133"/>
      <c r="F47" s="132"/>
      <c r="G47" s="133"/>
      <c r="H47" s="11">
        <v>0</v>
      </c>
      <c r="I47" s="11">
        <v>0</v>
      </c>
      <c r="J47" s="11">
        <v>0</v>
      </c>
      <c r="K47" s="58">
        <v>0</v>
      </c>
      <c r="L47" s="11">
        <v>0</v>
      </c>
      <c r="M47" s="11">
        <v>0</v>
      </c>
      <c r="N47" s="11">
        <v>0</v>
      </c>
      <c r="O47" s="61">
        <v>17306991.629999999</v>
      </c>
      <c r="P47" s="11">
        <v>0</v>
      </c>
      <c r="Q47" s="46"/>
      <c r="R47" s="47"/>
      <c r="S47" s="18"/>
      <c r="T47" s="18"/>
      <c r="U47" s="18"/>
      <c r="V47" s="18"/>
      <c r="W47" s="18"/>
      <c r="X47" s="18"/>
      <c r="Y47" s="18"/>
      <c r="Z47" s="18"/>
      <c r="AA47" s="18"/>
    </row>
    <row r="48" spans="1:27" s="22" customFormat="1" ht="58.15" customHeight="1" x14ac:dyDescent="0.2">
      <c r="A48" s="35">
        <v>25</v>
      </c>
      <c r="B48" s="36" t="s">
        <v>265</v>
      </c>
      <c r="C48" s="35" t="s">
        <v>1</v>
      </c>
      <c r="D48" s="11">
        <f t="shared" si="0"/>
        <v>2288720.9900000002</v>
      </c>
      <c r="E48" s="11">
        <f t="shared" si="0"/>
        <v>100535731.44</v>
      </c>
      <c r="F48" s="11">
        <v>2288720.9900000002</v>
      </c>
      <c r="G48" s="58">
        <f>ROUND(F48*B3,2)</f>
        <v>100535731.44</v>
      </c>
      <c r="H48" s="11">
        <v>0</v>
      </c>
      <c r="I48" s="11">
        <v>0</v>
      </c>
      <c r="J48" s="11">
        <v>0</v>
      </c>
      <c r="K48" s="58">
        <v>0</v>
      </c>
      <c r="L48" s="11">
        <v>0</v>
      </c>
      <c r="M48" s="11">
        <v>0</v>
      </c>
      <c r="N48" s="11">
        <v>0</v>
      </c>
      <c r="O48" s="60">
        <v>7018311.3399999999</v>
      </c>
      <c r="P48" s="11">
        <v>0</v>
      </c>
      <c r="Q48" s="46"/>
      <c r="R48" s="47"/>
      <c r="S48" s="18"/>
      <c r="T48" s="18"/>
      <c r="U48" s="18"/>
      <c r="V48" s="18"/>
      <c r="W48" s="18"/>
      <c r="X48" s="18"/>
      <c r="Y48" s="18"/>
      <c r="Z48" s="18"/>
      <c r="AA48" s="18"/>
    </row>
    <row r="49" spans="1:27" s="22" customFormat="1" ht="49.15" customHeight="1" x14ac:dyDescent="0.2">
      <c r="A49" s="35">
        <v>26</v>
      </c>
      <c r="B49" s="36" t="s">
        <v>42</v>
      </c>
      <c r="C49" s="35" t="s">
        <v>1</v>
      </c>
      <c r="D49" s="11">
        <f t="shared" si="0"/>
        <v>1041637.81</v>
      </c>
      <c r="E49" s="11">
        <f t="shared" si="0"/>
        <v>45755607.420000002</v>
      </c>
      <c r="F49" s="11">
        <v>1041637.81</v>
      </c>
      <c r="G49" s="58">
        <f>ROUND(F49*B3,2)</f>
        <v>45755607.420000002</v>
      </c>
      <c r="H49" s="11">
        <v>0</v>
      </c>
      <c r="I49" s="11">
        <v>0</v>
      </c>
      <c r="J49" s="11">
        <v>0</v>
      </c>
      <c r="K49" s="58">
        <v>0</v>
      </c>
      <c r="L49" s="11">
        <v>0</v>
      </c>
      <c r="M49" s="11">
        <v>0</v>
      </c>
      <c r="N49" s="11">
        <v>0</v>
      </c>
      <c r="O49" s="60">
        <v>6145495.8899999997</v>
      </c>
      <c r="P49" s="11">
        <v>0</v>
      </c>
      <c r="Q49" s="46"/>
      <c r="R49" s="47"/>
      <c r="S49" s="18"/>
      <c r="T49" s="18"/>
      <c r="U49" s="18"/>
      <c r="V49" s="18"/>
      <c r="W49" s="18"/>
      <c r="X49" s="18"/>
      <c r="Y49" s="18"/>
      <c r="Z49" s="18"/>
      <c r="AA49" s="18"/>
    </row>
    <row r="50" spans="1:27" s="22" customFormat="1" ht="49.15" customHeight="1" x14ac:dyDescent="0.2">
      <c r="A50" s="35">
        <v>27</v>
      </c>
      <c r="B50" s="36" t="s">
        <v>43</v>
      </c>
      <c r="C50" s="35" t="s">
        <v>0</v>
      </c>
      <c r="D50" s="11">
        <f t="shared" si="0"/>
        <v>112557542.16000001</v>
      </c>
      <c r="E50" s="11">
        <f t="shared" si="0"/>
        <v>4731806514.8699999</v>
      </c>
      <c r="F50" s="11">
        <v>112368450.90000001</v>
      </c>
      <c r="G50" s="58">
        <f>ROUND(F50*B2,2)</f>
        <v>4723857307.3900003</v>
      </c>
      <c r="H50" s="11">
        <v>0</v>
      </c>
      <c r="I50" s="11">
        <v>0</v>
      </c>
      <c r="J50" s="11">
        <v>189091.26</v>
      </c>
      <c r="K50" s="58">
        <f>ROUND(J50*B2,2)</f>
        <v>7949207.4800000004</v>
      </c>
      <c r="L50" s="11">
        <v>0</v>
      </c>
      <c r="M50" s="11">
        <v>0</v>
      </c>
      <c r="N50" s="11">
        <v>0</v>
      </c>
      <c r="O50" s="60">
        <v>4527136823.9700003</v>
      </c>
      <c r="P50" s="11">
        <v>0</v>
      </c>
      <c r="Q50" s="46"/>
      <c r="R50" s="47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22" customFormat="1" ht="49.15" customHeight="1" x14ac:dyDescent="0.2">
      <c r="A51" s="35">
        <v>28</v>
      </c>
      <c r="B51" s="36" t="s">
        <v>256</v>
      </c>
      <c r="C51" s="35" t="s">
        <v>1</v>
      </c>
      <c r="D51" s="11">
        <f t="shared" si="0"/>
        <v>19405179.41</v>
      </c>
      <c r="E51" s="11">
        <f t="shared" si="0"/>
        <v>852403553.87</v>
      </c>
      <c r="F51" s="11">
        <v>19405179.41</v>
      </c>
      <c r="G51" s="58">
        <f>ROUND(F51*B3,2)</f>
        <v>852403553.87</v>
      </c>
      <c r="H51" s="11">
        <v>0</v>
      </c>
      <c r="I51" s="11">
        <v>0</v>
      </c>
      <c r="J51" s="11">
        <v>0</v>
      </c>
      <c r="K51" s="58">
        <v>0</v>
      </c>
      <c r="L51" s="11">
        <v>0</v>
      </c>
      <c r="M51" s="11">
        <v>0</v>
      </c>
      <c r="N51" s="11">
        <v>0</v>
      </c>
      <c r="O51" s="60">
        <v>209077934.62</v>
      </c>
      <c r="P51" s="11">
        <v>0</v>
      </c>
      <c r="Q51" s="46"/>
      <c r="R51" s="47"/>
      <c r="S51" s="18"/>
      <c r="T51" s="18"/>
      <c r="U51" s="18"/>
      <c r="V51" s="18"/>
      <c r="W51" s="18"/>
      <c r="X51" s="18"/>
      <c r="Y51" s="18"/>
      <c r="Z51" s="18"/>
      <c r="AA51" s="18"/>
    </row>
    <row r="52" spans="1:27" s="22" customFormat="1" ht="49.15" customHeight="1" x14ac:dyDescent="0.2">
      <c r="A52" s="35">
        <v>29</v>
      </c>
      <c r="B52" s="36" t="s">
        <v>44</v>
      </c>
      <c r="C52" s="35" t="s">
        <v>29</v>
      </c>
      <c r="D52" s="11">
        <f t="shared" si="0"/>
        <v>2129053849.5999999</v>
      </c>
      <c r="E52" s="11">
        <f t="shared" si="0"/>
        <v>2129053849.5999999</v>
      </c>
      <c r="F52" s="11">
        <v>2129053849.5999999</v>
      </c>
      <c r="G52" s="58">
        <v>2129053849.5999999</v>
      </c>
      <c r="H52" s="11">
        <v>0</v>
      </c>
      <c r="I52" s="11">
        <v>0</v>
      </c>
      <c r="J52" s="11">
        <v>0</v>
      </c>
      <c r="K52" s="58">
        <v>0</v>
      </c>
      <c r="L52" s="58">
        <v>0</v>
      </c>
      <c r="M52" s="58">
        <v>0</v>
      </c>
      <c r="N52" s="58">
        <v>0</v>
      </c>
      <c r="O52" s="60">
        <v>9635453.2599999998</v>
      </c>
      <c r="P52" s="11">
        <v>0</v>
      </c>
      <c r="Q52" s="46"/>
      <c r="R52" s="47"/>
      <c r="S52" s="18"/>
      <c r="T52" s="18"/>
      <c r="U52" s="18"/>
      <c r="V52" s="18"/>
      <c r="W52" s="18"/>
      <c r="X52" s="18"/>
      <c r="Y52" s="18"/>
      <c r="Z52" s="18"/>
      <c r="AA52" s="18"/>
    </row>
    <row r="53" spans="1:27" s="22" customFormat="1" ht="49.15" customHeight="1" x14ac:dyDescent="0.2">
      <c r="A53" s="35">
        <v>30</v>
      </c>
      <c r="B53" s="89" t="s">
        <v>45</v>
      </c>
      <c r="C53" s="87" t="s">
        <v>29</v>
      </c>
      <c r="D53" s="88">
        <f t="shared" si="0"/>
        <v>11229335.300000001</v>
      </c>
      <c r="E53" s="88">
        <f t="shared" si="0"/>
        <v>11229335.300000001</v>
      </c>
      <c r="F53" s="88">
        <v>0</v>
      </c>
      <c r="G53" s="88">
        <v>0</v>
      </c>
      <c r="H53" s="88">
        <v>0</v>
      </c>
      <c r="I53" s="88">
        <v>0</v>
      </c>
      <c r="J53" s="88">
        <v>11229335.300000001</v>
      </c>
      <c r="K53" s="88">
        <v>11229335.300000001</v>
      </c>
      <c r="L53" s="58">
        <v>0</v>
      </c>
      <c r="M53" s="58">
        <v>0</v>
      </c>
      <c r="N53" s="58">
        <v>0</v>
      </c>
      <c r="O53" s="60">
        <v>0</v>
      </c>
      <c r="P53" s="11">
        <v>0</v>
      </c>
      <c r="Q53" s="46"/>
      <c r="R53" s="47"/>
      <c r="S53" s="84"/>
      <c r="T53" s="18"/>
      <c r="U53" s="18"/>
      <c r="V53" s="18"/>
      <c r="W53" s="18"/>
      <c r="X53" s="18"/>
      <c r="Y53" s="18"/>
      <c r="Z53" s="18"/>
      <c r="AA53" s="18"/>
    </row>
    <row r="54" spans="1:27" s="22" customFormat="1" ht="49.15" customHeight="1" x14ac:dyDescent="0.2">
      <c r="A54" s="35">
        <v>31</v>
      </c>
      <c r="B54" s="36" t="s">
        <v>46</v>
      </c>
      <c r="C54" s="35" t="s">
        <v>0</v>
      </c>
      <c r="D54" s="11">
        <f t="shared" si="0"/>
        <v>0</v>
      </c>
      <c r="E54" s="11">
        <f t="shared" si="0"/>
        <v>0</v>
      </c>
      <c r="F54" s="11">
        <v>0</v>
      </c>
      <c r="G54" s="58">
        <f>ROUND(F54*B2,2)</f>
        <v>0</v>
      </c>
      <c r="H54" s="11">
        <v>0</v>
      </c>
      <c r="I54" s="11">
        <v>0</v>
      </c>
      <c r="J54" s="11">
        <v>0</v>
      </c>
      <c r="K54" s="58">
        <v>0</v>
      </c>
      <c r="L54" s="58">
        <v>284355435.58999997</v>
      </c>
      <c r="M54" s="58">
        <v>0</v>
      </c>
      <c r="N54" s="58">
        <v>0</v>
      </c>
      <c r="O54" s="60">
        <v>523519037.00999999</v>
      </c>
      <c r="P54" s="11">
        <v>0</v>
      </c>
      <c r="Q54" s="46"/>
      <c r="R54" s="47"/>
      <c r="S54" s="18"/>
      <c r="T54" s="18"/>
      <c r="U54" s="18"/>
      <c r="V54" s="18"/>
      <c r="W54" s="18"/>
      <c r="X54" s="18"/>
      <c r="Y54" s="18"/>
      <c r="Z54" s="18"/>
      <c r="AA54" s="18"/>
    </row>
    <row r="55" spans="1:27" s="22" customFormat="1" ht="49.15" customHeight="1" x14ac:dyDescent="0.2">
      <c r="A55" s="35">
        <v>32</v>
      </c>
      <c r="B55" s="36" t="s">
        <v>47</v>
      </c>
      <c r="C55" s="35" t="s">
        <v>1</v>
      </c>
      <c r="D55" s="11">
        <f t="shared" si="0"/>
        <v>0</v>
      </c>
      <c r="E55" s="11">
        <f t="shared" si="0"/>
        <v>0</v>
      </c>
      <c r="F55" s="11">
        <v>0</v>
      </c>
      <c r="G55" s="58">
        <f>ROUND(F55*B3,2)</f>
        <v>0</v>
      </c>
      <c r="H55" s="11">
        <v>0</v>
      </c>
      <c r="I55" s="11">
        <v>0</v>
      </c>
      <c r="J55" s="11">
        <v>0</v>
      </c>
      <c r="K55" s="11">
        <v>0</v>
      </c>
      <c r="L55" s="58">
        <v>0</v>
      </c>
      <c r="M55" s="58">
        <v>0</v>
      </c>
      <c r="N55" s="58">
        <v>0</v>
      </c>
      <c r="O55" s="60">
        <v>4753481.16</v>
      </c>
      <c r="P55" s="11">
        <v>0</v>
      </c>
      <c r="Q55" s="46"/>
      <c r="R55" s="47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22" customFormat="1" ht="49.15" customHeight="1" x14ac:dyDescent="0.2">
      <c r="A56" s="35">
        <v>33</v>
      </c>
      <c r="B56" s="36" t="s">
        <v>48</v>
      </c>
      <c r="C56" s="35" t="s">
        <v>0</v>
      </c>
      <c r="D56" s="11">
        <f t="shared" si="0"/>
        <v>218529814</v>
      </c>
      <c r="E56" s="11">
        <f t="shared" si="0"/>
        <v>9186774850.75</v>
      </c>
      <c r="F56" s="11">
        <v>218529814</v>
      </c>
      <c r="G56" s="58">
        <f>ROUND(F56*B2,2)</f>
        <v>9186774850.75</v>
      </c>
      <c r="H56" s="11">
        <v>0</v>
      </c>
      <c r="I56" s="11">
        <v>0</v>
      </c>
      <c r="J56" s="11">
        <v>0</v>
      </c>
      <c r="K56" s="11">
        <v>0</v>
      </c>
      <c r="L56" s="58">
        <v>0</v>
      </c>
      <c r="M56" s="58">
        <v>0</v>
      </c>
      <c r="N56" s="58">
        <v>0</v>
      </c>
      <c r="O56" s="60">
        <v>6246241743.5699997</v>
      </c>
      <c r="P56" s="11">
        <v>0</v>
      </c>
      <c r="Q56" s="46"/>
      <c r="R56" s="47"/>
      <c r="S56" s="18"/>
      <c r="T56" s="18"/>
      <c r="U56" s="18"/>
      <c r="V56" s="18"/>
      <c r="W56" s="18"/>
      <c r="X56" s="18"/>
      <c r="Y56" s="18"/>
      <c r="Z56" s="18"/>
      <c r="AA56" s="18"/>
    </row>
    <row r="57" spans="1:27" s="22" customFormat="1" ht="49.15" customHeight="1" x14ac:dyDescent="0.2">
      <c r="A57" s="35">
        <v>34</v>
      </c>
      <c r="B57" s="36" t="s">
        <v>266</v>
      </c>
      <c r="C57" s="35" t="s">
        <v>0</v>
      </c>
      <c r="D57" s="11">
        <f t="shared" si="0"/>
        <v>87659560.359999999</v>
      </c>
      <c r="E57" s="11">
        <f t="shared" si="0"/>
        <v>3685120257.9699998</v>
      </c>
      <c r="F57" s="11">
        <v>87659560.359999999</v>
      </c>
      <c r="G57" s="58">
        <f>ROUND(F57*B2,2)</f>
        <v>3685120257.9699998</v>
      </c>
      <c r="H57" s="11">
        <v>0</v>
      </c>
      <c r="I57" s="11">
        <v>0</v>
      </c>
      <c r="J57" s="11">
        <v>0</v>
      </c>
      <c r="K57" s="11">
        <v>0</v>
      </c>
      <c r="L57" s="58">
        <v>0</v>
      </c>
      <c r="M57" s="58">
        <v>0</v>
      </c>
      <c r="N57" s="58">
        <v>0</v>
      </c>
      <c r="O57" s="60">
        <v>2051976158.53</v>
      </c>
      <c r="P57" s="11">
        <v>0</v>
      </c>
      <c r="Q57" s="46"/>
      <c r="R57" s="47"/>
      <c r="S57" s="18"/>
      <c r="T57" s="18"/>
      <c r="U57" s="18"/>
      <c r="V57" s="18"/>
      <c r="W57" s="18"/>
      <c r="X57" s="18"/>
      <c r="Y57" s="18"/>
      <c r="Z57" s="18"/>
      <c r="AA57" s="18"/>
    </row>
    <row r="58" spans="1:27" s="22" customFormat="1" ht="49.15" customHeight="1" x14ac:dyDescent="0.2">
      <c r="A58" s="35">
        <v>35</v>
      </c>
      <c r="B58" s="36" t="s">
        <v>49</v>
      </c>
      <c r="C58" s="35" t="s">
        <v>29</v>
      </c>
      <c r="D58" s="11">
        <f t="shared" si="0"/>
        <v>0</v>
      </c>
      <c r="E58" s="11">
        <f t="shared" si="0"/>
        <v>0</v>
      </c>
      <c r="F58" s="11">
        <v>0</v>
      </c>
      <c r="G58" s="58">
        <v>0</v>
      </c>
      <c r="H58" s="11">
        <v>0</v>
      </c>
      <c r="I58" s="11">
        <v>0</v>
      </c>
      <c r="J58" s="11">
        <v>0</v>
      </c>
      <c r="K58" s="11">
        <v>0</v>
      </c>
      <c r="L58" s="58">
        <v>0</v>
      </c>
      <c r="M58" s="58">
        <v>0</v>
      </c>
      <c r="N58" s="58">
        <v>1805207.38</v>
      </c>
      <c r="O58" s="60">
        <v>0</v>
      </c>
      <c r="P58" s="11">
        <v>0</v>
      </c>
      <c r="Q58" s="46"/>
      <c r="R58" s="47"/>
      <c r="S58" s="18"/>
      <c r="T58" s="18"/>
      <c r="U58" s="18"/>
      <c r="V58" s="18"/>
      <c r="W58" s="18"/>
      <c r="X58" s="18"/>
      <c r="Y58" s="18"/>
      <c r="Z58" s="18"/>
      <c r="AA58" s="18"/>
    </row>
    <row r="59" spans="1:27" s="22" customFormat="1" ht="49.15" customHeight="1" x14ac:dyDescent="0.2">
      <c r="A59" s="127">
        <v>36</v>
      </c>
      <c r="B59" s="36" t="s">
        <v>50</v>
      </c>
      <c r="C59" s="35" t="s">
        <v>29</v>
      </c>
      <c r="D59" s="11">
        <f t="shared" si="0"/>
        <v>1676400000</v>
      </c>
      <c r="E59" s="11">
        <f t="shared" si="0"/>
        <v>1676400000</v>
      </c>
      <c r="F59" s="11">
        <v>1676400000</v>
      </c>
      <c r="G59" s="58">
        <v>1676400000</v>
      </c>
      <c r="H59" s="11">
        <v>0</v>
      </c>
      <c r="I59" s="11">
        <v>0</v>
      </c>
      <c r="J59" s="11">
        <v>0</v>
      </c>
      <c r="K59" s="11">
        <v>0</v>
      </c>
      <c r="L59" s="58">
        <v>0</v>
      </c>
      <c r="M59" s="58">
        <v>0</v>
      </c>
      <c r="N59" s="58">
        <v>0</v>
      </c>
      <c r="O59" s="60">
        <v>1216715562.5799999</v>
      </c>
      <c r="P59" s="11">
        <v>0</v>
      </c>
      <c r="Q59" s="46"/>
      <c r="R59" s="47"/>
      <c r="S59" s="18"/>
      <c r="T59" s="18"/>
      <c r="U59" s="18"/>
      <c r="V59" s="18"/>
      <c r="W59" s="18"/>
      <c r="X59" s="18"/>
      <c r="Y59" s="18"/>
      <c r="Z59" s="18"/>
      <c r="AA59" s="18"/>
    </row>
    <row r="60" spans="1:27" s="22" customFormat="1" ht="49.15" customHeight="1" x14ac:dyDescent="0.2">
      <c r="A60" s="127"/>
      <c r="B60" s="36" t="s">
        <v>51</v>
      </c>
      <c r="C60" s="35" t="s">
        <v>29</v>
      </c>
      <c r="D60" s="11">
        <f t="shared" si="0"/>
        <v>90721936.799999997</v>
      </c>
      <c r="E60" s="11">
        <f t="shared" si="0"/>
        <v>90721936.799999997</v>
      </c>
      <c r="F60" s="11">
        <v>90721936.799999997</v>
      </c>
      <c r="G60" s="58">
        <f>F60</f>
        <v>90721936.799999997</v>
      </c>
      <c r="H60" s="11">
        <v>0</v>
      </c>
      <c r="I60" s="11">
        <v>0</v>
      </c>
      <c r="J60" s="11">
        <v>0</v>
      </c>
      <c r="K60" s="58">
        <v>0</v>
      </c>
      <c r="L60" s="58">
        <v>0</v>
      </c>
      <c r="M60" s="58">
        <v>0</v>
      </c>
      <c r="N60" s="58">
        <v>119671.24</v>
      </c>
      <c r="O60" s="60">
        <v>45334245.57</v>
      </c>
      <c r="P60" s="11">
        <v>0</v>
      </c>
      <c r="Q60" s="46"/>
      <c r="R60" s="47"/>
      <c r="S60" s="18"/>
      <c r="T60" s="18"/>
      <c r="U60" s="18"/>
      <c r="V60" s="18"/>
      <c r="W60" s="18"/>
      <c r="X60" s="18"/>
      <c r="Y60" s="18"/>
      <c r="Z60" s="18"/>
      <c r="AA60" s="18"/>
    </row>
    <row r="61" spans="1:27" s="22" customFormat="1" ht="49.15" customHeight="1" x14ac:dyDescent="0.2">
      <c r="A61" s="127"/>
      <c r="B61" s="36" t="s">
        <v>52</v>
      </c>
      <c r="C61" s="35" t="s">
        <v>29</v>
      </c>
      <c r="D61" s="11">
        <f t="shared" si="0"/>
        <v>310385245.5</v>
      </c>
      <c r="E61" s="11">
        <f t="shared" si="0"/>
        <v>310385245.5</v>
      </c>
      <c r="F61" s="11">
        <v>310385245.5</v>
      </c>
      <c r="G61" s="58">
        <f>F61</f>
        <v>310385245.5</v>
      </c>
      <c r="H61" s="11">
        <v>0</v>
      </c>
      <c r="I61" s="11">
        <v>0</v>
      </c>
      <c r="J61" s="11">
        <v>0</v>
      </c>
      <c r="K61" s="58">
        <v>0</v>
      </c>
      <c r="L61" s="58">
        <v>0</v>
      </c>
      <c r="M61" s="58">
        <v>0</v>
      </c>
      <c r="N61" s="58">
        <v>129643.84</v>
      </c>
      <c r="O61" s="60">
        <v>128121925.98</v>
      </c>
      <c r="P61" s="11">
        <v>0</v>
      </c>
      <c r="Q61" s="46"/>
      <c r="R61" s="47"/>
      <c r="S61" s="18"/>
      <c r="T61" s="18"/>
      <c r="U61" s="18"/>
      <c r="V61" s="18"/>
      <c r="W61" s="18"/>
      <c r="X61" s="18"/>
      <c r="Y61" s="18"/>
      <c r="Z61" s="18"/>
      <c r="AA61" s="18"/>
    </row>
    <row r="62" spans="1:27" s="22" customFormat="1" ht="36" customHeight="1" x14ac:dyDescent="0.2">
      <c r="A62" s="127">
        <v>37</v>
      </c>
      <c r="B62" s="131" t="s">
        <v>240</v>
      </c>
      <c r="C62" s="35" t="s">
        <v>1</v>
      </c>
      <c r="D62" s="11">
        <f t="shared" si="0"/>
        <v>0</v>
      </c>
      <c r="E62" s="11">
        <f t="shared" si="0"/>
        <v>0</v>
      </c>
      <c r="F62" s="11">
        <v>0</v>
      </c>
      <c r="G62" s="58">
        <v>0</v>
      </c>
      <c r="H62" s="11">
        <v>0</v>
      </c>
      <c r="I62" s="11">
        <f>ROUND(H62*B3,2)</f>
        <v>0</v>
      </c>
      <c r="J62" s="11">
        <v>0</v>
      </c>
      <c r="K62" s="58">
        <f>ROUND(J62*B3,2)</f>
        <v>0</v>
      </c>
      <c r="L62" s="58">
        <v>0</v>
      </c>
      <c r="M62" s="58">
        <f>10675545.65+6359.14</f>
        <v>10681904.790000001</v>
      </c>
      <c r="N62" s="58">
        <v>17494.21</v>
      </c>
      <c r="O62" s="60">
        <v>0</v>
      </c>
      <c r="P62" s="11">
        <v>0</v>
      </c>
      <c r="Q62" s="46"/>
      <c r="R62" s="47"/>
      <c r="S62" s="18"/>
      <c r="T62" s="18"/>
      <c r="U62" s="18"/>
      <c r="V62" s="18"/>
      <c r="W62" s="18"/>
      <c r="X62" s="18"/>
      <c r="Y62" s="18"/>
      <c r="Z62" s="18"/>
      <c r="AA62" s="18"/>
    </row>
    <row r="63" spans="1:27" s="22" customFormat="1" ht="36" customHeight="1" x14ac:dyDescent="0.2">
      <c r="A63" s="127"/>
      <c r="B63" s="131"/>
      <c r="C63" s="35" t="s">
        <v>0</v>
      </c>
      <c r="D63" s="11">
        <f t="shared" si="0"/>
        <v>0</v>
      </c>
      <c r="E63" s="11">
        <f t="shared" si="0"/>
        <v>0</v>
      </c>
      <c r="F63" s="11">
        <v>0</v>
      </c>
      <c r="G63" s="58">
        <v>0</v>
      </c>
      <c r="H63" s="11">
        <v>0</v>
      </c>
      <c r="I63" s="11">
        <v>0</v>
      </c>
      <c r="J63" s="11">
        <v>0</v>
      </c>
      <c r="K63" s="58">
        <f>ROUND(J63*B2,2)</f>
        <v>0</v>
      </c>
      <c r="L63" s="58">
        <v>0</v>
      </c>
      <c r="M63" s="58">
        <f>1096527.43+311257.9</f>
        <v>1407785.33</v>
      </c>
      <c r="N63" s="58">
        <v>0</v>
      </c>
      <c r="O63" s="60">
        <v>0</v>
      </c>
      <c r="P63" s="11">
        <v>0</v>
      </c>
      <c r="Q63" s="46"/>
      <c r="R63" s="47"/>
      <c r="S63" s="18"/>
      <c r="T63" s="18"/>
      <c r="U63" s="18"/>
      <c r="V63" s="18"/>
      <c r="W63" s="18"/>
      <c r="X63" s="18"/>
      <c r="Y63" s="18"/>
      <c r="Z63" s="18"/>
      <c r="AA63" s="18"/>
    </row>
    <row r="64" spans="1:27" s="22" customFormat="1" ht="36" customHeight="1" x14ac:dyDescent="0.2">
      <c r="A64" s="127"/>
      <c r="B64" s="131"/>
      <c r="C64" s="35" t="s">
        <v>268</v>
      </c>
      <c r="D64" s="11">
        <f t="shared" si="0"/>
        <v>0</v>
      </c>
      <c r="E64" s="11">
        <f t="shared" si="0"/>
        <v>0</v>
      </c>
      <c r="F64" s="11">
        <v>0</v>
      </c>
      <c r="G64" s="58">
        <v>0</v>
      </c>
      <c r="H64" s="11">
        <v>0</v>
      </c>
      <c r="I64" s="11">
        <v>0</v>
      </c>
      <c r="J64" s="11">
        <v>0</v>
      </c>
      <c r="K64" s="58">
        <v>0</v>
      </c>
      <c r="L64" s="58">
        <v>0</v>
      </c>
      <c r="M64" s="58">
        <v>3354661.48</v>
      </c>
      <c r="N64" s="58">
        <v>0</v>
      </c>
      <c r="O64" s="60">
        <v>0</v>
      </c>
      <c r="P64" s="11">
        <v>0</v>
      </c>
      <c r="Q64" s="46"/>
      <c r="R64" s="47"/>
      <c r="S64" s="18"/>
      <c r="T64" s="18"/>
      <c r="U64" s="18"/>
      <c r="V64" s="18"/>
      <c r="W64" s="18"/>
      <c r="X64" s="18"/>
      <c r="Y64" s="18"/>
      <c r="Z64" s="18"/>
      <c r="AA64" s="18"/>
    </row>
    <row r="65" spans="1:27" s="22" customFormat="1" ht="45" customHeight="1" x14ac:dyDescent="0.2">
      <c r="A65" s="35">
        <v>38</v>
      </c>
      <c r="B65" s="36" t="s">
        <v>53</v>
      </c>
      <c r="C65" s="35" t="s">
        <v>29</v>
      </c>
      <c r="D65" s="11">
        <f t="shared" si="0"/>
        <v>0</v>
      </c>
      <c r="E65" s="11">
        <f t="shared" si="0"/>
        <v>0</v>
      </c>
      <c r="F65" s="11">
        <v>0</v>
      </c>
      <c r="G65" s="58">
        <v>0</v>
      </c>
      <c r="H65" s="11">
        <v>0</v>
      </c>
      <c r="I65" s="11">
        <v>0</v>
      </c>
      <c r="J65" s="11">
        <v>0</v>
      </c>
      <c r="K65" s="58">
        <v>0</v>
      </c>
      <c r="L65" s="58">
        <v>0</v>
      </c>
      <c r="M65" s="58">
        <v>0</v>
      </c>
      <c r="N65" s="58">
        <v>0</v>
      </c>
      <c r="O65" s="60">
        <v>0</v>
      </c>
      <c r="P65" s="11">
        <v>0</v>
      </c>
      <c r="Q65" s="46"/>
      <c r="R65" s="47"/>
      <c r="S65" s="18"/>
      <c r="T65" s="18"/>
      <c r="U65" s="18"/>
      <c r="V65" s="18"/>
      <c r="W65" s="18"/>
      <c r="X65" s="18"/>
      <c r="Y65" s="18"/>
      <c r="Z65" s="18"/>
      <c r="AA65" s="18"/>
    </row>
    <row r="66" spans="1:27" s="22" customFormat="1" ht="45" customHeight="1" x14ac:dyDescent="0.2">
      <c r="A66" s="35">
        <v>39</v>
      </c>
      <c r="B66" s="36" t="s">
        <v>54</v>
      </c>
      <c r="C66" s="35" t="s">
        <v>29</v>
      </c>
      <c r="D66" s="11">
        <f t="shared" si="0"/>
        <v>0</v>
      </c>
      <c r="E66" s="11">
        <f t="shared" si="0"/>
        <v>0</v>
      </c>
      <c r="F66" s="11">
        <v>0</v>
      </c>
      <c r="G66" s="58">
        <v>0</v>
      </c>
      <c r="H66" s="11">
        <v>0</v>
      </c>
      <c r="I66" s="11">
        <v>0</v>
      </c>
      <c r="J66" s="11">
        <v>0</v>
      </c>
      <c r="K66" s="58">
        <v>0</v>
      </c>
      <c r="L66" s="58">
        <v>0</v>
      </c>
      <c r="M66" s="58">
        <v>0</v>
      </c>
      <c r="N66" s="58">
        <v>0</v>
      </c>
      <c r="O66" s="60">
        <v>0</v>
      </c>
      <c r="P66" s="11">
        <v>0</v>
      </c>
      <c r="Q66" s="46"/>
      <c r="R66" s="47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22" customFormat="1" ht="45" customHeight="1" x14ac:dyDescent="0.2">
      <c r="A67" s="35">
        <v>40</v>
      </c>
      <c r="B67" s="36" t="s">
        <v>305</v>
      </c>
      <c r="C67" s="35" t="s">
        <v>1</v>
      </c>
      <c r="D67" s="11">
        <f t="shared" si="0"/>
        <v>0</v>
      </c>
      <c r="E67" s="11">
        <f>ROUND(D67*B3,2)</f>
        <v>0</v>
      </c>
      <c r="F67" s="11">
        <v>0</v>
      </c>
      <c r="G67" s="58">
        <f>ROUND(F67*B3,2)</f>
        <v>0</v>
      </c>
      <c r="H67" s="11">
        <v>0</v>
      </c>
      <c r="I67" s="11">
        <v>0</v>
      </c>
      <c r="J67" s="11">
        <v>0</v>
      </c>
      <c r="K67" s="58">
        <v>0</v>
      </c>
      <c r="L67" s="58">
        <v>0</v>
      </c>
      <c r="M67" s="58">
        <v>0</v>
      </c>
      <c r="N67" s="58">
        <v>0</v>
      </c>
      <c r="O67" s="60">
        <v>0</v>
      </c>
      <c r="P67" s="11">
        <v>0</v>
      </c>
      <c r="Q67" s="46"/>
      <c r="R67" s="47"/>
      <c r="S67" s="18"/>
      <c r="T67" s="18"/>
      <c r="U67" s="18"/>
      <c r="V67" s="18"/>
      <c r="W67" s="18"/>
      <c r="X67" s="18"/>
      <c r="Y67" s="18"/>
      <c r="Z67" s="18"/>
      <c r="AA67" s="18"/>
    </row>
    <row r="68" spans="1:27" s="22" customFormat="1" ht="45" customHeight="1" x14ac:dyDescent="0.2">
      <c r="A68" s="56">
        <v>41</v>
      </c>
      <c r="B68" s="57" t="s">
        <v>306</v>
      </c>
      <c r="C68" s="56" t="s">
        <v>1</v>
      </c>
      <c r="D68" s="58">
        <f t="shared" si="0"/>
        <v>140875</v>
      </c>
      <c r="E68" s="58">
        <f>ROUND(D68*B3,2)-0.01</f>
        <v>6188159.7700000005</v>
      </c>
      <c r="F68" s="58">
        <v>134406.25</v>
      </c>
      <c r="G68" s="58">
        <f>ROUND(F68*B3,2)</f>
        <v>5904009.5800000001</v>
      </c>
      <c r="H68" s="58">
        <v>0</v>
      </c>
      <c r="I68" s="58">
        <v>0</v>
      </c>
      <c r="J68" s="58">
        <v>6468.75</v>
      </c>
      <c r="K68" s="58">
        <f>ROUND(J68*B3,2)</f>
        <v>284150.19</v>
      </c>
      <c r="L68" s="58">
        <v>5858500.5999999996</v>
      </c>
      <c r="M68" s="58">
        <v>0</v>
      </c>
      <c r="N68" s="58">
        <v>287303.87</v>
      </c>
      <c r="O68" s="60">
        <v>0</v>
      </c>
      <c r="P68" s="58">
        <v>0</v>
      </c>
      <c r="Q68" s="46"/>
      <c r="R68" s="47"/>
      <c r="S68" s="18"/>
      <c r="T68" s="18"/>
      <c r="U68" s="18"/>
      <c r="V68" s="18"/>
      <c r="W68" s="18"/>
      <c r="X68" s="18"/>
      <c r="Y68" s="18"/>
      <c r="Z68" s="18"/>
      <c r="AA68" s="18"/>
    </row>
    <row r="69" spans="1:27" s="22" customFormat="1" ht="45" customHeight="1" x14ac:dyDescent="0.2">
      <c r="A69" s="35">
        <v>42</v>
      </c>
      <c r="B69" s="36" t="s">
        <v>55</v>
      </c>
      <c r="C69" s="35" t="s">
        <v>29</v>
      </c>
      <c r="D69" s="11">
        <f t="shared" si="0"/>
        <v>12827007.16</v>
      </c>
      <c r="E69" s="11">
        <f t="shared" si="0"/>
        <v>12827007.16</v>
      </c>
      <c r="F69" s="11">
        <v>12827007.16</v>
      </c>
      <c r="G69" s="58">
        <f t="shared" ref="G69:G71" si="2">F69</f>
        <v>12827007.16</v>
      </c>
      <c r="H69" s="11">
        <v>0</v>
      </c>
      <c r="I69" s="11">
        <v>0</v>
      </c>
      <c r="J69" s="11">
        <v>0</v>
      </c>
      <c r="K69" s="58">
        <v>0</v>
      </c>
      <c r="L69" s="58">
        <v>0</v>
      </c>
      <c r="M69" s="58">
        <v>0</v>
      </c>
      <c r="N69" s="58">
        <v>0</v>
      </c>
      <c r="O69" s="60">
        <v>3666345.29</v>
      </c>
      <c r="P69" s="11">
        <v>0</v>
      </c>
      <c r="Q69" s="46"/>
      <c r="R69" s="47"/>
      <c r="S69" s="18"/>
      <c r="T69" s="18"/>
      <c r="U69" s="18"/>
      <c r="V69" s="18"/>
      <c r="W69" s="18"/>
      <c r="X69" s="18"/>
      <c r="Y69" s="18"/>
      <c r="Z69" s="18"/>
      <c r="AA69" s="18"/>
    </row>
    <row r="70" spans="1:27" s="22" customFormat="1" ht="45" customHeight="1" x14ac:dyDescent="0.2">
      <c r="A70" s="35">
        <v>43</v>
      </c>
      <c r="B70" s="36" t="s">
        <v>56</v>
      </c>
      <c r="C70" s="35" t="s">
        <v>1</v>
      </c>
      <c r="D70" s="11">
        <f t="shared" si="0"/>
        <v>0</v>
      </c>
      <c r="E70" s="11">
        <f>ROUND(D70*B3,2)</f>
        <v>0</v>
      </c>
      <c r="F70" s="11">
        <v>0</v>
      </c>
      <c r="G70" s="58">
        <f t="shared" si="2"/>
        <v>0</v>
      </c>
      <c r="H70" s="11">
        <v>0</v>
      </c>
      <c r="I70" s="11">
        <v>0</v>
      </c>
      <c r="J70" s="11">
        <v>0</v>
      </c>
      <c r="K70" s="58">
        <v>0</v>
      </c>
      <c r="L70" s="58">
        <v>0</v>
      </c>
      <c r="M70" s="58">
        <v>0</v>
      </c>
      <c r="N70" s="58">
        <v>1067.93</v>
      </c>
      <c r="O70" s="11">
        <v>0</v>
      </c>
      <c r="P70" s="11">
        <v>0</v>
      </c>
      <c r="Q70" s="46"/>
      <c r="R70" s="47"/>
      <c r="S70" s="18"/>
      <c r="T70" s="18"/>
      <c r="U70" s="18"/>
      <c r="V70" s="18"/>
      <c r="W70" s="18"/>
      <c r="X70" s="18"/>
      <c r="Y70" s="18"/>
      <c r="Z70" s="18"/>
      <c r="AA70" s="18"/>
    </row>
    <row r="71" spans="1:27" s="22" customFormat="1" ht="45" customHeight="1" x14ac:dyDescent="0.2">
      <c r="A71" s="35">
        <v>44</v>
      </c>
      <c r="B71" s="36" t="s">
        <v>57</v>
      </c>
      <c r="C71" s="35" t="s">
        <v>0</v>
      </c>
      <c r="D71" s="11">
        <f t="shared" si="0"/>
        <v>0</v>
      </c>
      <c r="E71" s="11">
        <f t="shared" si="0"/>
        <v>0</v>
      </c>
      <c r="F71" s="11">
        <v>0</v>
      </c>
      <c r="G71" s="58">
        <f t="shared" si="2"/>
        <v>0</v>
      </c>
      <c r="H71" s="11">
        <v>0</v>
      </c>
      <c r="I71" s="11">
        <v>0</v>
      </c>
      <c r="J71" s="11">
        <v>0</v>
      </c>
      <c r="K71" s="11">
        <v>0</v>
      </c>
      <c r="L71" s="58">
        <v>0</v>
      </c>
      <c r="M71" s="58">
        <v>0</v>
      </c>
      <c r="N71" s="58">
        <v>38191437.159999996</v>
      </c>
      <c r="O71" s="11">
        <v>0</v>
      </c>
      <c r="P71" s="11">
        <v>0</v>
      </c>
      <c r="Q71" s="46"/>
      <c r="R71" s="47"/>
      <c r="S71" s="18"/>
      <c r="T71" s="18"/>
      <c r="U71" s="18"/>
      <c r="V71" s="18"/>
      <c r="W71" s="18"/>
      <c r="X71" s="18"/>
      <c r="Y71" s="18"/>
      <c r="Z71" s="18"/>
      <c r="AA71" s="18"/>
    </row>
    <row r="72" spans="1:27" s="22" customFormat="1" ht="45" customHeight="1" x14ac:dyDescent="0.2">
      <c r="A72" s="127">
        <v>45</v>
      </c>
      <c r="B72" s="36" t="s">
        <v>58</v>
      </c>
      <c r="C72" s="35" t="s">
        <v>29</v>
      </c>
      <c r="D72" s="11">
        <f t="shared" si="0"/>
        <v>5502727.8399999999</v>
      </c>
      <c r="E72" s="11">
        <f t="shared" si="0"/>
        <v>5502727.8399999999</v>
      </c>
      <c r="F72" s="11">
        <v>5502727.8399999999</v>
      </c>
      <c r="G72" s="58">
        <f>F72</f>
        <v>5502727.8399999999</v>
      </c>
      <c r="H72" s="11">
        <v>0</v>
      </c>
      <c r="I72" s="11">
        <v>0</v>
      </c>
      <c r="J72" s="11">
        <v>0</v>
      </c>
      <c r="K72" s="11">
        <v>0</v>
      </c>
      <c r="L72" s="58">
        <v>1465993.28</v>
      </c>
      <c r="M72" s="58">
        <v>0</v>
      </c>
      <c r="N72" s="58">
        <v>0</v>
      </c>
      <c r="O72" s="11">
        <v>0</v>
      </c>
      <c r="P72" s="11">
        <v>0</v>
      </c>
      <c r="Q72" s="46"/>
      <c r="R72" s="47"/>
      <c r="S72" s="18"/>
      <c r="T72" s="18"/>
      <c r="U72" s="18"/>
      <c r="V72" s="18"/>
      <c r="W72" s="18"/>
      <c r="X72" s="18"/>
      <c r="Y72" s="18"/>
      <c r="Z72" s="18"/>
      <c r="AA72" s="18"/>
    </row>
    <row r="73" spans="1:27" s="22" customFormat="1" ht="45" customHeight="1" x14ac:dyDescent="0.2">
      <c r="A73" s="127"/>
      <c r="B73" s="36" t="s">
        <v>59</v>
      </c>
      <c r="C73" s="35" t="s">
        <v>29</v>
      </c>
      <c r="D73" s="11">
        <f t="shared" si="0"/>
        <v>9977682</v>
      </c>
      <c r="E73" s="11">
        <f t="shared" si="0"/>
        <v>9977682</v>
      </c>
      <c r="F73" s="11">
        <v>9977682</v>
      </c>
      <c r="G73" s="58">
        <f>F73</f>
        <v>9977682</v>
      </c>
      <c r="H73" s="11">
        <v>0</v>
      </c>
      <c r="I73" s="11">
        <v>0</v>
      </c>
      <c r="J73" s="11">
        <v>0</v>
      </c>
      <c r="K73" s="11">
        <v>0</v>
      </c>
      <c r="L73" s="58">
        <v>22318</v>
      </c>
      <c r="M73" s="11">
        <v>0</v>
      </c>
      <c r="N73" s="11">
        <v>0</v>
      </c>
      <c r="O73" s="11">
        <v>0</v>
      </c>
      <c r="P73" s="11">
        <v>0</v>
      </c>
      <c r="Q73" s="46"/>
      <c r="R73" s="47"/>
      <c r="S73" s="18"/>
      <c r="T73" s="18"/>
      <c r="U73" s="18"/>
      <c r="V73" s="18"/>
      <c r="W73" s="18"/>
      <c r="X73" s="18"/>
      <c r="Y73" s="18"/>
      <c r="Z73" s="18"/>
      <c r="AA73" s="18"/>
    </row>
    <row r="74" spans="1:27" s="22" customFormat="1" ht="48.6" customHeight="1" x14ac:dyDescent="0.2">
      <c r="A74" s="127"/>
      <c r="B74" s="36" t="s">
        <v>60</v>
      </c>
      <c r="C74" s="35" t="s">
        <v>29</v>
      </c>
      <c r="D74" s="11">
        <f t="shared" si="0"/>
        <v>0</v>
      </c>
      <c r="E74" s="11">
        <f t="shared" si="0"/>
        <v>0</v>
      </c>
      <c r="F74" s="11">
        <v>0</v>
      </c>
      <c r="G74" s="58">
        <v>0</v>
      </c>
      <c r="H74" s="11">
        <v>0</v>
      </c>
      <c r="I74" s="11">
        <v>0</v>
      </c>
      <c r="J74" s="11">
        <v>0</v>
      </c>
      <c r="K74" s="11">
        <v>0</v>
      </c>
      <c r="L74" s="58">
        <v>0</v>
      </c>
      <c r="M74" s="11">
        <v>0</v>
      </c>
      <c r="N74" s="11">
        <v>0</v>
      </c>
      <c r="O74" s="11">
        <v>0</v>
      </c>
      <c r="P74" s="11">
        <v>0</v>
      </c>
      <c r="Q74" s="46"/>
      <c r="R74" s="47"/>
      <c r="S74" s="18"/>
      <c r="T74" s="18"/>
      <c r="U74" s="18"/>
      <c r="V74" s="18"/>
      <c r="W74" s="18"/>
      <c r="X74" s="18"/>
      <c r="Y74" s="18"/>
      <c r="Z74" s="18"/>
      <c r="AA74" s="18"/>
    </row>
    <row r="75" spans="1:27" s="22" customFormat="1" ht="48.6" customHeight="1" x14ac:dyDescent="0.2">
      <c r="A75" s="127">
        <v>46</v>
      </c>
      <c r="B75" s="36" t="s">
        <v>61</v>
      </c>
      <c r="C75" s="35" t="s">
        <v>29</v>
      </c>
      <c r="D75" s="11">
        <f t="shared" si="0"/>
        <v>50039973.039999999</v>
      </c>
      <c r="E75" s="11">
        <f t="shared" si="0"/>
        <v>50039973.039999999</v>
      </c>
      <c r="F75" s="11">
        <v>50039973.039999999</v>
      </c>
      <c r="G75" s="58">
        <f>F75</f>
        <v>50039973.039999999</v>
      </c>
      <c r="H75" s="11">
        <v>0</v>
      </c>
      <c r="I75" s="11">
        <v>0</v>
      </c>
      <c r="J75" s="11">
        <v>0</v>
      </c>
      <c r="K75" s="11">
        <v>0</v>
      </c>
      <c r="L75" s="58">
        <v>46318353.560000002</v>
      </c>
      <c r="M75" s="11">
        <v>0</v>
      </c>
      <c r="N75" s="11">
        <v>0</v>
      </c>
      <c r="O75" s="11">
        <v>0</v>
      </c>
      <c r="P75" s="11">
        <v>0</v>
      </c>
      <c r="Q75" s="46"/>
      <c r="R75" s="47"/>
      <c r="S75" s="18"/>
      <c r="T75" s="18"/>
      <c r="U75" s="18"/>
      <c r="V75" s="18"/>
      <c r="W75" s="18"/>
      <c r="X75" s="18"/>
      <c r="Y75" s="18"/>
      <c r="Z75" s="18"/>
      <c r="AA75" s="18"/>
    </row>
    <row r="76" spans="1:27" s="22" customFormat="1" ht="48.6" customHeight="1" x14ac:dyDescent="0.2">
      <c r="A76" s="127"/>
      <c r="B76" s="36" t="s">
        <v>62</v>
      </c>
      <c r="C76" s="35" t="s">
        <v>29</v>
      </c>
      <c r="D76" s="11">
        <f t="shared" si="0"/>
        <v>13562513.67</v>
      </c>
      <c r="E76" s="11">
        <f t="shared" si="0"/>
        <v>13562513.67</v>
      </c>
      <c r="F76" s="11">
        <v>13562513.67</v>
      </c>
      <c r="G76" s="58">
        <f>F76</f>
        <v>13562513.67</v>
      </c>
      <c r="H76" s="11">
        <v>0</v>
      </c>
      <c r="I76" s="11">
        <v>0</v>
      </c>
      <c r="J76" s="11">
        <v>0</v>
      </c>
      <c r="K76" s="11">
        <v>0</v>
      </c>
      <c r="L76" s="58">
        <v>16534719.939999999</v>
      </c>
      <c r="M76" s="11">
        <v>0</v>
      </c>
      <c r="N76" s="11">
        <v>0</v>
      </c>
      <c r="O76" s="11">
        <v>0</v>
      </c>
      <c r="P76" s="11">
        <v>0</v>
      </c>
      <c r="Q76" s="46"/>
      <c r="R76" s="47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22" customFormat="1" ht="48.6" customHeight="1" x14ac:dyDescent="0.2">
      <c r="A77" s="127"/>
      <c r="B77" s="36" t="s">
        <v>63</v>
      </c>
      <c r="C77" s="35" t="s">
        <v>29</v>
      </c>
      <c r="D77" s="11">
        <f t="shared" si="0"/>
        <v>6999496.6699999999</v>
      </c>
      <c r="E77" s="11">
        <f t="shared" si="0"/>
        <v>6999496.6699999999</v>
      </c>
      <c r="F77" s="11">
        <v>6999496.6699999999</v>
      </c>
      <c r="G77" s="58">
        <f>F77</f>
        <v>6999496.6699999999</v>
      </c>
      <c r="H77" s="11">
        <v>0</v>
      </c>
      <c r="I77" s="11">
        <v>0</v>
      </c>
      <c r="J77" s="11">
        <v>0</v>
      </c>
      <c r="K77" s="11">
        <v>0</v>
      </c>
      <c r="L77" s="58">
        <v>6680064.46</v>
      </c>
      <c r="M77" s="11">
        <v>0</v>
      </c>
      <c r="N77" s="11">
        <v>0</v>
      </c>
      <c r="O77" s="11">
        <v>0</v>
      </c>
      <c r="P77" s="11">
        <v>0</v>
      </c>
      <c r="Q77" s="46"/>
      <c r="R77" s="47"/>
      <c r="S77" s="18"/>
      <c r="T77" s="18"/>
      <c r="U77" s="18"/>
      <c r="V77" s="18"/>
      <c r="W77" s="18"/>
      <c r="X77" s="18"/>
      <c r="Y77" s="18"/>
      <c r="Z77" s="18"/>
      <c r="AA77" s="18"/>
    </row>
    <row r="78" spans="1:27" s="22" customFormat="1" ht="48.6" customHeight="1" x14ac:dyDescent="0.2">
      <c r="A78" s="127"/>
      <c r="B78" s="36" t="s">
        <v>64</v>
      </c>
      <c r="C78" s="35" t="s">
        <v>29</v>
      </c>
      <c r="D78" s="11">
        <f t="shared" si="0"/>
        <v>0</v>
      </c>
      <c r="E78" s="11">
        <f t="shared" si="0"/>
        <v>0</v>
      </c>
      <c r="F78" s="11">
        <v>0</v>
      </c>
      <c r="G78" s="58">
        <v>0</v>
      </c>
      <c r="H78" s="11">
        <v>0</v>
      </c>
      <c r="I78" s="11">
        <v>0</v>
      </c>
      <c r="J78" s="11">
        <v>0</v>
      </c>
      <c r="K78" s="11">
        <v>0</v>
      </c>
      <c r="L78" s="58">
        <v>0</v>
      </c>
      <c r="M78" s="11">
        <v>0</v>
      </c>
      <c r="N78" s="11">
        <v>0</v>
      </c>
      <c r="O78" s="11">
        <v>0</v>
      </c>
      <c r="P78" s="11">
        <v>0</v>
      </c>
      <c r="Q78" s="46"/>
      <c r="R78" s="47"/>
      <c r="S78" s="18"/>
      <c r="T78" s="18"/>
      <c r="U78" s="18"/>
      <c r="V78" s="18"/>
      <c r="W78" s="18"/>
      <c r="X78" s="18"/>
      <c r="Y78" s="18"/>
      <c r="Z78" s="18"/>
      <c r="AA78" s="18"/>
    </row>
    <row r="79" spans="1:27" s="22" customFormat="1" ht="48.6" customHeight="1" x14ac:dyDescent="0.2">
      <c r="A79" s="128">
        <v>47</v>
      </c>
      <c r="B79" s="36" t="s">
        <v>65</v>
      </c>
      <c r="C79" s="35" t="s">
        <v>29</v>
      </c>
      <c r="D79" s="11">
        <f t="shared" si="0"/>
        <v>33741943.149999999</v>
      </c>
      <c r="E79" s="11">
        <f t="shared" si="0"/>
        <v>33741943.149999999</v>
      </c>
      <c r="F79" s="11">
        <v>33741943.149999999</v>
      </c>
      <c r="G79" s="58">
        <f t="shared" ref="G79:G84" si="3">F79</f>
        <v>33741943.149999999</v>
      </c>
      <c r="H79" s="11">
        <v>0</v>
      </c>
      <c r="I79" s="11">
        <v>0</v>
      </c>
      <c r="J79" s="11">
        <v>0</v>
      </c>
      <c r="K79" s="11">
        <v>0</v>
      </c>
      <c r="L79" s="58">
        <v>9788409.7200000007</v>
      </c>
      <c r="M79" s="11">
        <v>0</v>
      </c>
      <c r="N79" s="11">
        <v>0</v>
      </c>
      <c r="O79" s="11">
        <v>0</v>
      </c>
      <c r="P79" s="11">
        <v>0</v>
      </c>
      <c r="Q79" s="46"/>
      <c r="R79" s="47"/>
      <c r="S79" s="18"/>
      <c r="T79" s="18"/>
      <c r="U79" s="18"/>
      <c r="V79" s="18"/>
      <c r="W79" s="18"/>
      <c r="X79" s="18"/>
      <c r="Y79" s="18"/>
      <c r="Z79" s="18"/>
      <c r="AA79" s="18"/>
    </row>
    <row r="80" spans="1:27" s="22" customFormat="1" ht="48.6" customHeight="1" x14ac:dyDescent="0.2">
      <c r="A80" s="129"/>
      <c r="B80" s="36" t="s">
        <v>66</v>
      </c>
      <c r="C80" s="35" t="s">
        <v>29</v>
      </c>
      <c r="D80" s="11">
        <f t="shared" si="0"/>
        <v>156535523.53999999</v>
      </c>
      <c r="E80" s="11">
        <f t="shared" si="0"/>
        <v>156535523.53999999</v>
      </c>
      <c r="F80" s="11">
        <v>156535523.53999999</v>
      </c>
      <c r="G80" s="58">
        <f t="shared" si="3"/>
        <v>156535523.53999999</v>
      </c>
      <c r="H80" s="11">
        <v>0</v>
      </c>
      <c r="I80" s="11">
        <v>0</v>
      </c>
      <c r="J80" s="11">
        <v>0</v>
      </c>
      <c r="K80" s="11">
        <v>0</v>
      </c>
      <c r="L80" s="58">
        <v>27155948.440000001</v>
      </c>
      <c r="M80" s="11">
        <v>0</v>
      </c>
      <c r="N80" s="11">
        <v>0</v>
      </c>
      <c r="O80" s="11">
        <v>0</v>
      </c>
      <c r="P80" s="11">
        <v>0</v>
      </c>
      <c r="Q80" s="46"/>
      <c r="R80" s="47"/>
      <c r="S80" s="18"/>
      <c r="T80" s="18"/>
      <c r="U80" s="18"/>
      <c r="V80" s="18"/>
      <c r="W80" s="18"/>
      <c r="X80" s="18"/>
      <c r="Y80" s="18"/>
      <c r="Z80" s="18"/>
      <c r="AA80" s="18"/>
    </row>
    <row r="81" spans="1:27" s="22" customFormat="1" ht="48.6" customHeight="1" x14ac:dyDescent="0.2">
      <c r="A81" s="129"/>
      <c r="B81" s="36" t="s">
        <v>67</v>
      </c>
      <c r="C81" s="35" t="s">
        <v>29</v>
      </c>
      <c r="D81" s="11">
        <f t="shared" si="0"/>
        <v>33133030.84</v>
      </c>
      <c r="E81" s="11">
        <f t="shared" si="0"/>
        <v>33133030.84</v>
      </c>
      <c r="F81" s="11">
        <v>33133030.84</v>
      </c>
      <c r="G81" s="58">
        <f t="shared" si="3"/>
        <v>33133030.84</v>
      </c>
      <c r="H81" s="11">
        <v>0</v>
      </c>
      <c r="I81" s="11">
        <v>0</v>
      </c>
      <c r="J81" s="11">
        <v>0</v>
      </c>
      <c r="K81" s="11">
        <v>0</v>
      </c>
      <c r="L81" s="58">
        <v>6725.2</v>
      </c>
      <c r="M81" s="11">
        <v>0</v>
      </c>
      <c r="N81" s="11">
        <v>0</v>
      </c>
      <c r="O81" s="11">
        <v>0</v>
      </c>
      <c r="P81" s="11">
        <v>0</v>
      </c>
      <c r="Q81" s="46"/>
      <c r="R81" s="47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22" customFormat="1" ht="48.6" customHeight="1" x14ac:dyDescent="0.2">
      <c r="A82" s="130"/>
      <c r="B82" s="36" t="s">
        <v>68</v>
      </c>
      <c r="C82" s="35" t="s">
        <v>29</v>
      </c>
      <c r="D82" s="11">
        <f t="shared" si="0"/>
        <v>0</v>
      </c>
      <c r="E82" s="11">
        <f t="shared" si="0"/>
        <v>0</v>
      </c>
      <c r="F82" s="11">
        <v>0</v>
      </c>
      <c r="G82" s="58">
        <f t="shared" si="3"/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46"/>
      <c r="R82" s="47"/>
      <c r="S82" s="18"/>
      <c r="T82" s="18"/>
      <c r="U82" s="18"/>
      <c r="V82" s="18"/>
      <c r="W82" s="18"/>
      <c r="X82" s="18"/>
      <c r="Y82" s="18"/>
      <c r="Z82" s="18"/>
      <c r="AA82" s="18"/>
    </row>
    <row r="83" spans="1:27" s="22" customFormat="1" ht="48.6" customHeight="1" x14ac:dyDescent="0.2">
      <c r="A83" s="127">
        <v>48</v>
      </c>
      <c r="B83" s="36" t="s">
        <v>69</v>
      </c>
      <c r="C83" s="35" t="s">
        <v>29</v>
      </c>
      <c r="D83" s="11">
        <f t="shared" si="0"/>
        <v>28935409.620000001</v>
      </c>
      <c r="E83" s="11">
        <f t="shared" si="0"/>
        <v>28935409.620000001</v>
      </c>
      <c r="F83" s="11">
        <v>28935409.620000001</v>
      </c>
      <c r="G83" s="58">
        <f t="shared" si="3"/>
        <v>28935409.620000001</v>
      </c>
      <c r="H83" s="11">
        <v>0</v>
      </c>
      <c r="I83" s="11">
        <v>0</v>
      </c>
      <c r="J83" s="11">
        <v>0</v>
      </c>
      <c r="K83" s="11">
        <v>0</v>
      </c>
      <c r="L83" s="58">
        <v>12188.75</v>
      </c>
      <c r="M83" s="58">
        <v>0</v>
      </c>
      <c r="N83" s="58">
        <v>0</v>
      </c>
      <c r="O83" s="11">
        <v>0</v>
      </c>
      <c r="P83" s="11">
        <v>0</v>
      </c>
      <c r="Q83" s="46"/>
      <c r="R83" s="47"/>
      <c r="S83" s="18"/>
      <c r="T83" s="18"/>
      <c r="U83" s="18"/>
      <c r="V83" s="18"/>
      <c r="W83" s="18"/>
      <c r="X83" s="18"/>
      <c r="Y83" s="18"/>
      <c r="Z83" s="18"/>
      <c r="AA83" s="18"/>
    </row>
    <row r="84" spans="1:27" s="22" customFormat="1" ht="46.9" customHeight="1" x14ac:dyDescent="0.2">
      <c r="A84" s="127"/>
      <c r="B84" s="36" t="s">
        <v>70</v>
      </c>
      <c r="C84" s="35" t="s">
        <v>29</v>
      </c>
      <c r="D84" s="11">
        <f t="shared" ref="D84:E144" si="4">F84+H84+J84</f>
        <v>37289674.280000001</v>
      </c>
      <c r="E84" s="11">
        <f t="shared" si="4"/>
        <v>37289674.280000001</v>
      </c>
      <c r="F84" s="11">
        <v>37289674.280000001</v>
      </c>
      <c r="G84" s="58">
        <f t="shared" si="3"/>
        <v>37289674.280000001</v>
      </c>
      <c r="H84" s="11">
        <v>0</v>
      </c>
      <c r="I84" s="11">
        <v>0</v>
      </c>
      <c r="J84" s="11">
        <v>0</v>
      </c>
      <c r="K84" s="11">
        <v>0</v>
      </c>
      <c r="L84" s="58">
        <v>29484646.100000001</v>
      </c>
      <c r="M84" s="58">
        <v>0</v>
      </c>
      <c r="N84" s="58">
        <v>0</v>
      </c>
      <c r="O84" s="11">
        <v>0</v>
      </c>
      <c r="P84" s="11">
        <v>0</v>
      </c>
      <c r="Q84" s="46"/>
      <c r="R84" s="47"/>
      <c r="S84" s="18"/>
      <c r="T84" s="18"/>
      <c r="U84" s="18"/>
      <c r="V84" s="18"/>
      <c r="W84" s="18"/>
      <c r="X84" s="18"/>
      <c r="Y84" s="18"/>
      <c r="Z84" s="18"/>
      <c r="AA84" s="18"/>
    </row>
    <row r="85" spans="1:27" s="22" customFormat="1" ht="46.9" customHeight="1" x14ac:dyDescent="0.2">
      <c r="A85" s="127"/>
      <c r="B85" s="36" t="s">
        <v>71</v>
      </c>
      <c r="C85" s="35" t="s">
        <v>29</v>
      </c>
      <c r="D85" s="11">
        <f t="shared" si="4"/>
        <v>0</v>
      </c>
      <c r="E85" s="11">
        <f t="shared" si="4"/>
        <v>0</v>
      </c>
      <c r="F85" s="11">
        <v>0</v>
      </c>
      <c r="G85" s="58">
        <v>0</v>
      </c>
      <c r="H85" s="11">
        <v>0</v>
      </c>
      <c r="I85" s="11">
        <v>0</v>
      </c>
      <c r="J85" s="11">
        <v>0</v>
      </c>
      <c r="K85" s="11">
        <v>0</v>
      </c>
      <c r="L85" s="58">
        <v>0</v>
      </c>
      <c r="M85" s="58">
        <v>0</v>
      </c>
      <c r="N85" s="58">
        <v>0</v>
      </c>
      <c r="O85" s="11">
        <v>0</v>
      </c>
      <c r="P85" s="11">
        <v>0</v>
      </c>
      <c r="Q85" s="46"/>
      <c r="R85" s="47"/>
      <c r="S85" s="18"/>
      <c r="T85" s="18"/>
      <c r="U85" s="18"/>
      <c r="V85" s="18"/>
      <c r="W85" s="18"/>
      <c r="X85" s="18"/>
      <c r="Y85" s="18"/>
      <c r="Z85" s="18"/>
      <c r="AA85" s="18"/>
    </row>
    <row r="86" spans="1:27" s="22" customFormat="1" ht="46.9" customHeight="1" x14ac:dyDescent="0.2">
      <c r="A86" s="127"/>
      <c r="B86" s="36" t="s">
        <v>72</v>
      </c>
      <c r="C86" s="35" t="s">
        <v>29</v>
      </c>
      <c r="D86" s="11">
        <f t="shared" si="4"/>
        <v>9509552.8100000005</v>
      </c>
      <c r="E86" s="11">
        <f t="shared" si="4"/>
        <v>9509552.8100000005</v>
      </c>
      <c r="F86" s="11">
        <v>9509552.8100000005</v>
      </c>
      <c r="G86" s="58">
        <f>F86</f>
        <v>9509552.8100000005</v>
      </c>
      <c r="H86" s="11">
        <v>0</v>
      </c>
      <c r="I86" s="11">
        <v>0</v>
      </c>
      <c r="J86" s="11">
        <v>0</v>
      </c>
      <c r="K86" s="11">
        <v>0</v>
      </c>
      <c r="L86" s="58">
        <v>79594961.390000001</v>
      </c>
      <c r="M86" s="58">
        <v>0</v>
      </c>
      <c r="N86" s="58">
        <v>0</v>
      </c>
      <c r="O86" s="11">
        <v>0</v>
      </c>
      <c r="P86" s="11">
        <v>0</v>
      </c>
      <c r="Q86" s="46"/>
      <c r="R86" s="47"/>
      <c r="S86" s="18"/>
      <c r="T86" s="18"/>
      <c r="U86" s="18"/>
      <c r="V86" s="18"/>
      <c r="W86" s="18"/>
      <c r="X86" s="18"/>
      <c r="Y86" s="18"/>
      <c r="Z86" s="18"/>
      <c r="AA86" s="18"/>
    </row>
    <row r="87" spans="1:27" s="22" customFormat="1" ht="46.9" customHeight="1" x14ac:dyDescent="0.2">
      <c r="A87" s="127">
        <v>49</v>
      </c>
      <c r="B87" s="36" t="s">
        <v>73</v>
      </c>
      <c r="C87" s="35" t="s">
        <v>29</v>
      </c>
      <c r="D87" s="11">
        <f t="shared" si="4"/>
        <v>0</v>
      </c>
      <c r="E87" s="11">
        <f t="shared" si="4"/>
        <v>0</v>
      </c>
      <c r="F87" s="11">
        <v>0</v>
      </c>
      <c r="G87" s="58">
        <f>F87</f>
        <v>0</v>
      </c>
      <c r="H87" s="11">
        <v>0</v>
      </c>
      <c r="I87" s="11">
        <v>0</v>
      </c>
      <c r="J87" s="11">
        <v>0</v>
      </c>
      <c r="K87" s="11">
        <v>0</v>
      </c>
      <c r="L87" s="58">
        <v>8674608.0999999996</v>
      </c>
      <c r="M87" s="58">
        <v>0</v>
      </c>
      <c r="N87" s="58">
        <v>0</v>
      </c>
      <c r="O87" s="11">
        <v>0</v>
      </c>
      <c r="P87" s="11">
        <v>0</v>
      </c>
      <c r="Q87" s="46"/>
      <c r="R87" s="47"/>
      <c r="S87" s="18"/>
      <c r="T87" s="18"/>
      <c r="U87" s="18"/>
      <c r="V87" s="18"/>
      <c r="W87" s="18"/>
      <c r="X87" s="18"/>
      <c r="Y87" s="18"/>
      <c r="Z87" s="18"/>
      <c r="AA87" s="18"/>
    </row>
    <row r="88" spans="1:27" s="22" customFormat="1" ht="46.9" customHeight="1" x14ac:dyDescent="0.2">
      <c r="A88" s="127"/>
      <c r="B88" s="36" t="s">
        <v>295</v>
      </c>
      <c r="C88" s="35" t="s">
        <v>29</v>
      </c>
      <c r="D88" s="11">
        <f t="shared" si="4"/>
        <v>0</v>
      </c>
      <c r="E88" s="11">
        <f t="shared" si="4"/>
        <v>0</v>
      </c>
      <c r="F88" s="11">
        <v>0</v>
      </c>
      <c r="G88" s="58">
        <f>F88</f>
        <v>0</v>
      </c>
      <c r="H88" s="11">
        <v>0</v>
      </c>
      <c r="I88" s="11">
        <v>0</v>
      </c>
      <c r="J88" s="11">
        <v>0</v>
      </c>
      <c r="K88" s="11">
        <v>0</v>
      </c>
      <c r="L88" s="58">
        <v>0</v>
      </c>
      <c r="M88" s="58"/>
      <c r="N88" s="58">
        <v>2000000</v>
      </c>
      <c r="O88" s="11">
        <v>0</v>
      </c>
      <c r="P88" s="11">
        <v>0</v>
      </c>
      <c r="Q88" s="46"/>
      <c r="R88" s="47"/>
      <c r="S88" s="18"/>
      <c r="T88" s="18"/>
      <c r="U88" s="18"/>
      <c r="V88" s="18"/>
      <c r="W88" s="18"/>
      <c r="X88" s="18"/>
      <c r="Y88" s="18"/>
      <c r="Z88" s="18"/>
      <c r="AA88" s="18"/>
    </row>
    <row r="89" spans="1:27" s="22" customFormat="1" ht="46.9" customHeight="1" x14ac:dyDescent="0.2">
      <c r="A89" s="35">
        <v>50</v>
      </c>
      <c r="B89" s="36" t="s">
        <v>74</v>
      </c>
      <c r="C89" s="35" t="s">
        <v>29</v>
      </c>
      <c r="D89" s="11">
        <f t="shared" si="4"/>
        <v>0</v>
      </c>
      <c r="E89" s="11">
        <f t="shared" si="4"/>
        <v>0</v>
      </c>
      <c r="F89" s="11">
        <v>0</v>
      </c>
      <c r="G89" s="58">
        <v>0</v>
      </c>
      <c r="H89" s="11">
        <v>0</v>
      </c>
      <c r="I89" s="11">
        <v>0</v>
      </c>
      <c r="J89" s="11">
        <v>0</v>
      </c>
      <c r="K89" s="11">
        <v>0</v>
      </c>
      <c r="L89" s="58">
        <v>0</v>
      </c>
      <c r="M89" s="58">
        <v>0</v>
      </c>
      <c r="N89" s="58">
        <v>0</v>
      </c>
      <c r="O89" s="11">
        <v>0</v>
      </c>
      <c r="P89" s="11">
        <v>0</v>
      </c>
      <c r="Q89" s="46"/>
      <c r="R89" s="47"/>
      <c r="S89" s="18"/>
      <c r="T89" s="18"/>
      <c r="U89" s="18"/>
      <c r="V89" s="18"/>
      <c r="W89" s="18"/>
      <c r="X89" s="18"/>
      <c r="Y89" s="18"/>
      <c r="Z89" s="18"/>
      <c r="AA89" s="18"/>
    </row>
    <row r="90" spans="1:27" s="22" customFormat="1" ht="46.9" customHeight="1" x14ac:dyDescent="0.2">
      <c r="A90" s="127">
        <v>51</v>
      </c>
      <c r="B90" s="36" t="s">
        <v>75</v>
      </c>
      <c r="C90" s="35" t="s">
        <v>29</v>
      </c>
      <c r="D90" s="11">
        <f t="shared" si="4"/>
        <v>8227022.1799999997</v>
      </c>
      <c r="E90" s="11">
        <f t="shared" si="4"/>
        <v>8227022.1799999997</v>
      </c>
      <c r="F90" s="11">
        <v>8227022.1799999997</v>
      </c>
      <c r="G90" s="58">
        <f>F90</f>
        <v>8227022.1799999997</v>
      </c>
      <c r="H90" s="11">
        <v>0</v>
      </c>
      <c r="I90" s="11">
        <v>0</v>
      </c>
      <c r="J90" s="11">
        <v>0</v>
      </c>
      <c r="K90" s="11">
        <v>0</v>
      </c>
      <c r="L90" s="58">
        <v>1149322.52</v>
      </c>
      <c r="M90" s="58">
        <v>0</v>
      </c>
      <c r="N90" s="58">
        <v>0</v>
      </c>
      <c r="O90" s="11">
        <v>0</v>
      </c>
      <c r="P90" s="11">
        <v>0</v>
      </c>
      <c r="Q90" s="46"/>
      <c r="R90" s="47"/>
      <c r="S90" s="18"/>
      <c r="T90" s="18"/>
      <c r="U90" s="18"/>
      <c r="V90" s="18"/>
      <c r="W90" s="18"/>
      <c r="X90" s="18"/>
      <c r="Y90" s="18"/>
      <c r="Z90" s="18"/>
      <c r="AA90" s="18"/>
    </row>
    <row r="91" spans="1:27" s="22" customFormat="1" ht="46.9" customHeight="1" x14ac:dyDescent="0.2">
      <c r="A91" s="127"/>
      <c r="B91" s="36" t="s">
        <v>76</v>
      </c>
      <c r="C91" s="35" t="s">
        <v>29</v>
      </c>
      <c r="D91" s="11">
        <f t="shared" si="4"/>
        <v>19308372.41</v>
      </c>
      <c r="E91" s="11">
        <f t="shared" si="4"/>
        <v>19308372.41</v>
      </c>
      <c r="F91" s="11">
        <v>19308372.41</v>
      </c>
      <c r="G91" s="58">
        <f>F91</f>
        <v>19308372.41</v>
      </c>
      <c r="H91" s="11">
        <v>0</v>
      </c>
      <c r="I91" s="11">
        <v>0</v>
      </c>
      <c r="J91" s="11">
        <v>0</v>
      </c>
      <c r="K91" s="11">
        <v>0</v>
      </c>
      <c r="L91" s="58">
        <v>295258.05</v>
      </c>
      <c r="M91" s="58">
        <v>0</v>
      </c>
      <c r="N91" s="58">
        <v>0</v>
      </c>
      <c r="O91" s="11">
        <v>0</v>
      </c>
      <c r="P91" s="11">
        <v>0</v>
      </c>
      <c r="Q91" s="46"/>
      <c r="R91" s="47"/>
      <c r="S91" s="18"/>
      <c r="T91" s="18"/>
      <c r="U91" s="18"/>
      <c r="V91" s="18"/>
      <c r="W91" s="18"/>
      <c r="X91" s="18"/>
      <c r="Y91" s="18"/>
      <c r="Z91" s="18"/>
      <c r="AA91" s="18"/>
    </row>
    <row r="92" spans="1:27" s="22" customFormat="1" ht="46.9" customHeight="1" x14ac:dyDescent="0.2">
      <c r="A92" s="127"/>
      <c r="B92" s="36" t="s">
        <v>281</v>
      </c>
      <c r="C92" s="35" t="s">
        <v>29</v>
      </c>
      <c r="D92" s="11">
        <f t="shared" si="4"/>
        <v>0</v>
      </c>
      <c r="E92" s="11">
        <f t="shared" si="4"/>
        <v>0</v>
      </c>
      <c r="F92" s="11">
        <v>0</v>
      </c>
      <c r="G92" s="58">
        <f>F92</f>
        <v>0</v>
      </c>
      <c r="H92" s="11">
        <v>0</v>
      </c>
      <c r="I92" s="11">
        <v>0</v>
      </c>
      <c r="J92" s="11">
        <v>0</v>
      </c>
      <c r="K92" s="11">
        <v>0</v>
      </c>
      <c r="L92" s="58">
        <v>0</v>
      </c>
      <c r="M92" s="58">
        <v>0</v>
      </c>
      <c r="N92" s="58">
        <v>80000000</v>
      </c>
      <c r="O92" s="11">
        <v>0</v>
      </c>
      <c r="P92" s="11">
        <v>0</v>
      </c>
      <c r="Q92" s="46"/>
      <c r="R92" s="47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22" customFormat="1" ht="46.9" customHeight="1" x14ac:dyDescent="0.2">
      <c r="A93" s="127"/>
      <c r="B93" s="36" t="s">
        <v>77</v>
      </c>
      <c r="C93" s="35" t="s">
        <v>29</v>
      </c>
      <c r="D93" s="11">
        <f t="shared" si="4"/>
        <v>125375666.06</v>
      </c>
      <c r="E93" s="11">
        <f t="shared" si="4"/>
        <v>125375666.06</v>
      </c>
      <c r="F93" s="11">
        <v>125375666.06</v>
      </c>
      <c r="G93" s="58">
        <f>F93</f>
        <v>125375666.06</v>
      </c>
      <c r="H93" s="11">
        <v>0</v>
      </c>
      <c r="I93" s="11">
        <v>0</v>
      </c>
      <c r="J93" s="11">
        <v>0</v>
      </c>
      <c r="K93" s="11">
        <v>0</v>
      </c>
      <c r="L93" s="58">
        <v>4289316.29</v>
      </c>
      <c r="M93" s="58">
        <v>0</v>
      </c>
      <c r="N93" s="58">
        <v>0</v>
      </c>
      <c r="O93" s="11">
        <v>0</v>
      </c>
      <c r="P93" s="11">
        <v>0</v>
      </c>
      <c r="Q93" s="46"/>
      <c r="R93" s="47"/>
      <c r="S93" s="18"/>
      <c r="T93" s="18"/>
      <c r="U93" s="18"/>
      <c r="V93" s="18"/>
      <c r="W93" s="18"/>
      <c r="X93" s="18"/>
      <c r="Y93" s="18"/>
      <c r="Z93" s="18"/>
      <c r="AA93" s="18"/>
    </row>
    <row r="94" spans="1:27" s="22" customFormat="1" ht="46.9" customHeight="1" x14ac:dyDescent="0.2">
      <c r="A94" s="127">
        <v>52</v>
      </c>
      <c r="B94" s="36" t="s">
        <v>78</v>
      </c>
      <c r="C94" s="35" t="s">
        <v>29</v>
      </c>
      <c r="D94" s="11">
        <f t="shared" si="4"/>
        <v>0</v>
      </c>
      <c r="E94" s="11">
        <f t="shared" si="4"/>
        <v>0</v>
      </c>
      <c r="F94" s="11">
        <v>0</v>
      </c>
      <c r="G94" s="58">
        <v>0</v>
      </c>
      <c r="H94" s="11">
        <v>0</v>
      </c>
      <c r="I94" s="11">
        <v>0</v>
      </c>
      <c r="J94" s="11">
        <v>0</v>
      </c>
      <c r="K94" s="11">
        <v>0</v>
      </c>
      <c r="L94" s="58">
        <v>0</v>
      </c>
      <c r="M94" s="58">
        <v>0</v>
      </c>
      <c r="N94" s="58">
        <v>0</v>
      </c>
      <c r="O94" s="11">
        <v>0</v>
      </c>
      <c r="P94" s="11">
        <v>0</v>
      </c>
      <c r="Q94" s="46"/>
      <c r="R94" s="47"/>
      <c r="S94" s="18"/>
      <c r="T94" s="18"/>
      <c r="U94" s="18"/>
      <c r="V94" s="18"/>
      <c r="W94" s="18"/>
      <c r="X94" s="18"/>
      <c r="Y94" s="18"/>
      <c r="Z94" s="18"/>
      <c r="AA94" s="18"/>
    </row>
    <row r="95" spans="1:27" s="22" customFormat="1" ht="46.9" customHeight="1" x14ac:dyDescent="0.2">
      <c r="A95" s="127"/>
      <c r="B95" s="36" t="s">
        <v>241</v>
      </c>
      <c r="C95" s="35" t="s">
        <v>29</v>
      </c>
      <c r="D95" s="11">
        <f t="shared" si="4"/>
        <v>0</v>
      </c>
      <c r="E95" s="11">
        <f t="shared" si="4"/>
        <v>0</v>
      </c>
      <c r="F95" s="11">
        <v>0</v>
      </c>
      <c r="G95" s="58">
        <v>0</v>
      </c>
      <c r="H95" s="11">
        <v>0</v>
      </c>
      <c r="I95" s="11">
        <v>0</v>
      </c>
      <c r="J95" s="11">
        <v>0</v>
      </c>
      <c r="K95" s="11">
        <v>0</v>
      </c>
      <c r="L95" s="58">
        <v>0</v>
      </c>
      <c r="M95" s="58">
        <v>0</v>
      </c>
      <c r="N95" s="58">
        <v>0</v>
      </c>
      <c r="O95" s="11">
        <v>0</v>
      </c>
      <c r="P95" s="11">
        <v>0</v>
      </c>
      <c r="Q95" s="46"/>
      <c r="R95" s="47"/>
      <c r="S95" s="18"/>
      <c r="T95" s="18"/>
      <c r="U95" s="18"/>
      <c r="V95" s="18"/>
      <c r="W95" s="18"/>
      <c r="X95" s="18"/>
      <c r="Y95" s="18"/>
      <c r="Z95" s="18"/>
      <c r="AA95" s="18"/>
    </row>
    <row r="96" spans="1:27" s="22" customFormat="1" ht="46.9" customHeight="1" x14ac:dyDescent="0.2">
      <c r="A96" s="127"/>
      <c r="B96" s="36" t="s">
        <v>283</v>
      </c>
      <c r="C96" s="35" t="s">
        <v>29</v>
      </c>
      <c r="D96" s="11">
        <f t="shared" si="4"/>
        <v>0</v>
      </c>
      <c r="E96" s="11">
        <f t="shared" si="4"/>
        <v>0</v>
      </c>
      <c r="F96" s="11">
        <v>0</v>
      </c>
      <c r="G96" s="58">
        <v>0</v>
      </c>
      <c r="H96" s="11">
        <v>0</v>
      </c>
      <c r="I96" s="11">
        <v>0</v>
      </c>
      <c r="J96" s="11">
        <v>0</v>
      </c>
      <c r="K96" s="11">
        <v>0</v>
      </c>
      <c r="L96" s="58">
        <v>0</v>
      </c>
      <c r="M96" s="58">
        <v>0</v>
      </c>
      <c r="N96" s="58">
        <v>600000</v>
      </c>
      <c r="O96" s="11">
        <v>0</v>
      </c>
      <c r="P96" s="11">
        <v>0</v>
      </c>
      <c r="Q96" s="46"/>
      <c r="R96" s="47"/>
      <c r="S96" s="18"/>
      <c r="T96" s="18"/>
      <c r="U96" s="18"/>
      <c r="V96" s="18"/>
      <c r="W96" s="18"/>
      <c r="X96" s="18"/>
      <c r="Y96" s="18"/>
      <c r="Z96" s="18"/>
      <c r="AA96" s="18"/>
    </row>
    <row r="97" spans="1:27" s="22" customFormat="1" ht="46.9" customHeight="1" x14ac:dyDescent="0.2">
      <c r="A97" s="35">
        <v>53</v>
      </c>
      <c r="B97" s="36" t="s">
        <v>242</v>
      </c>
      <c r="C97" s="35" t="s">
        <v>29</v>
      </c>
      <c r="D97" s="11">
        <f t="shared" si="4"/>
        <v>0</v>
      </c>
      <c r="E97" s="11">
        <f t="shared" si="4"/>
        <v>0</v>
      </c>
      <c r="F97" s="11">
        <v>0</v>
      </c>
      <c r="G97" s="58">
        <v>0</v>
      </c>
      <c r="H97" s="11">
        <v>0</v>
      </c>
      <c r="I97" s="11">
        <v>0</v>
      </c>
      <c r="J97" s="11">
        <v>0</v>
      </c>
      <c r="K97" s="11">
        <v>0</v>
      </c>
      <c r="L97" s="58">
        <v>0</v>
      </c>
      <c r="M97" s="58">
        <v>0</v>
      </c>
      <c r="N97" s="58">
        <v>0</v>
      </c>
      <c r="O97" s="11">
        <v>0</v>
      </c>
      <c r="P97" s="11">
        <v>0</v>
      </c>
      <c r="Q97" s="46"/>
      <c r="R97" s="47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22" customFormat="1" ht="45.6" customHeight="1" x14ac:dyDescent="0.2">
      <c r="A98" s="127">
        <v>54</v>
      </c>
      <c r="B98" s="36" t="s">
        <v>243</v>
      </c>
      <c r="C98" s="35" t="s">
        <v>29</v>
      </c>
      <c r="D98" s="11">
        <f t="shared" si="4"/>
        <v>0</v>
      </c>
      <c r="E98" s="11">
        <f t="shared" si="4"/>
        <v>0</v>
      </c>
      <c r="F98" s="11">
        <v>0</v>
      </c>
      <c r="G98" s="58">
        <v>0</v>
      </c>
      <c r="H98" s="11">
        <v>0</v>
      </c>
      <c r="I98" s="11">
        <v>0</v>
      </c>
      <c r="J98" s="11">
        <v>0</v>
      </c>
      <c r="K98" s="11">
        <v>0</v>
      </c>
      <c r="L98" s="58">
        <v>0</v>
      </c>
      <c r="M98" s="58">
        <v>0</v>
      </c>
      <c r="N98" s="58">
        <v>0</v>
      </c>
      <c r="O98" s="11">
        <v>0</v>
      </c>
      <c r="P98" s="11">
        <v>0</v>
      </c>
      <c r="Q98" s="46"/>
      <c r="R98" s="47"/>
      <c r="S98" s="18"/>
      <c r="T98" s="18"/>
      <c r="U98" s="18"/>
      <c r="V98" s="18"/>
      <c r="W98" s="18"/>
      <c r="X98" s="18"/>
      <c r="Y98" s="18"/>
      <c r="Z98" s="18"/>
      <c r="AA98" s="18"/>
    </row>
    <row r="99" spans="1:27" s="22" customFormat="1" ht="45.6" customHeight="1" x14ac:dyDescent="0.2">
      <c r="A99" s="127"/>
      <c r="B99" s="36" t="s">
        <v>282</v>
      </c>
      <c r="C99" s="35" t="s">
        <v>29</v>
      </c>
      <c r="D99" s="11">
        <f t="shared" si="4"/>
        <v>0</v>
      </c>
      <c r="E99" s="11">
        <f t="shared" si="4"/>
        <v>0</v>
      </c>
      <c r="F99" s="11">
        <v>0</v>
      </c>
      <c r="G99" s="58">
        <v>0</v>
      </c>
      <c r="H99" s="11">
        <v>0</v>
      </c>
      <c r="I99" s="11">
        <v>0</v>
      </c>
      <c r="J99" s="11">
        <v>0</v>
      </c>
      <c r="K99" s="11">
        <v>0</v>
      </c>
      <c r="L99" s="58">
        <v>0</v>
      </c>
      <c r="M99" s="58">
        <v>0</v>
      </c>
      <c r="N99" s="58">
        <v>2000000</v>
      </c>
      <c r="O99" s="11">
        <v>0</v>
      </c>
      <c r="P99" s="11">
        <v>0</v>
      </c>
      <c r="Q99" s="46"/>
      <c r="R99" s="47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s="22" customFormat="1" ht="45.6" customHeight="1" x14ac:dyDescent="0.2">
      <c r="A100" s="127">
        <v>55</v>
      </c>
      <c r="B100" s="36" t="s">
        <v>218</v>
      </c>
      <c r="C100" s="35" t="s">
        <v>29</v>
      </c>
      <c r="D100" s="11">
        <f t="shared" si="4"/>
        <v>0</v>
      </c>
      <c r="E100" s="11">
        <f t="shared" si="4"/>
        <v>0</v>
      </c>
      <c r="F100" s="11">
        <v>0</v>
      </c>
      <c r="G100" s="58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46"/>
      <c r="R100" s="47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s="22" customFormat="1" ht="45.6" customHeight="1" x14ac:dyDescent="0.2">
      <c r="A101" s="127"/>
      <c r="B101" s="36" t="s">
        <v>219</v>
      </c>
      <c r="C101" s="35" t="s">
        <v>29</v>
      </c>
      <c r="D101" s="11">
        <f t="shared" si="4"/>
        <v>0</v>
      </c>
      <c r="E101" s="11">
        <f t="shared" si="4"/>
        <v>0</v>
      </c>
      <c r="F101" s="11">
        <v>0</v>
      </c>
      <c r="G101" s="58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46"/>
      <c r="R101" s="47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s="22" customFormat="1" ht="45.6" customHeight="1" x14ac:dyDescent="0.2">
      <c r="A102" s="127">
        <v>56</v>
      </c>
      <c r="B102" s="36" t="s">
        <v>220</v>
      </c>
      <c r="C102" s="35" t="s">
        <v>29</v>
      </c>
      <c r="D102" s="11">
        <f t="shared" si="4"/>
        <v>0</v>
      </c>
      <c r="E102" s="11">
        <f t="shared" si="4"/>
        <v>0</v>
      </c>
      <c r="F102" s="11">
        <v>0</v>
      </c>
      <c r="G102" s="58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46"/>
      <c r="R102" s="47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22" customFormat="1" ht="45.6" customHeight="1" x14ac:dyDescent="0.2">
      <c r="A103" s="127"/>
      <c r="B103" s="36" t="s">
        <v>286</v>
      </c>
      <c r="C103" s="35" t="s">
        <v>29</v>
      </c>
      <c r="D103" s="11">
        <f t="shared" si="4"/>
        <v>0</v>
      </c>
      <c r="E103" s="11">
        <f t="shared" si="4"/>
        <v>0</v>
      </c>
      <c r="F103" s="11">
        <v>0</v>
      </c>
      <c r="G103" s="58">
        <v>0</v>
      </c>
      <c r="H103" s="11">
        <v>0</v>
      </c>
      <c r="I103" s="11">
        <v>0</v>
      </c>
      <c r="J103" s="11">
        <v>0</v>
      </c>
      <c r="K103" s="11">
        <v>0</v>
      </c>
      <c r="L103" s="58">
        <v>0</v>
      </c>
      <c r="M103" s="58">
        <v>0</v>
      </c>
      <c r="N103" s="58">
        <v>0</v>
      </c>
      <c r="O103" s="11">
        <v>0</v>
      </c>
      <c r="P103" s="11">
        <v>0</v>
      </c>
      <c r="Q103" s="46"/>
      <c r="R103" s="47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s="22" customFormat="1" ht="45.6" customHeight="1" x14ac:dyDescent="0.2">
      <c r="A104" s="127"/>
      <c r="B104" s="36" t="s">
        <v>284</v>
      </c>
      <c r="C104" s="35" t="s">
        <v>29</v>
      </c>
      <c r="D104" s="11">
        <f t="shared" si="4"/>
        <v>0</v>
      </c>
      <c r="E104" s="11">
        <f t="shared" si="4"/>
        <v>0</v>
      </c>
      <c r="F104" s="11">
        <v>0</v>
      </c>
      <c r="G104" s="58">
        <v>0</v>
      </c>
      <c r="H104" s="11">
        <v>0</v>
      </c>
      <c r="I104" s="11">
        <v>0</v>
      </c>
      <c r="J104" s="11">
        <v>0</v>
      </c>
      <c r="K104" s="11">
        <v>0</v>
      </c>
      <c r="L104" s="58">
        <v>0</v>
      </c>
      <c r="M104" s="58">
        <v>0</v>
      </c>
      <c r="N104" s="58">
        <v>2700000</v>
      </c>
      <c r="O104" s="11">
        <v>0</v>
      </c>
      <c r="P104" s="11">
        <v>0</v>
      </c>
      <c r="Q104" s="46"/>
      <c r="R104" s="47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s="22" customFormat="1" ht="45.6" customHeight="1" x14ac:dyDescent="0.2">
      <c r="A105" s="35">
        <v>57</v>
      </c>
      <c r="B105" s="36" t="s">
        <v>244</v>
      </c>
      <c r="C105" s="35" t="s">
        <v>29</v>
      </c>
      <c r="D105" s="11">
        <f t="shared" si="4"/>
        <v>0</v>
      </c>
      <c r="E105" s="11">
        <f t="shared" si="4"/>
        <v>0</v>
      </c>
      <c r="F105" s="11">
        <v>0</v>
      </c>
      <c r="G105" s="58">
        <v>0</v>
      </c>
      <c r="H105" s="11">
        <v>0</v>
      </c>
      <c r="I105" s="11">
        <v>0</v>
      </c>
      <c r="J105" s="11">
        <v>0</v>
      </c>
      <c r="K105" s="11">
        <v>0</v>
      </c>
      <c r="L105" s="58">
        <v>0</v>
      </c>
      <c r="M105" s="58">
        <v>0</v>
      </c>
      <c r="N105" s="58">
        <v>0</v>
      </c>
      <c r="O105" s="11">
        <v>0</v>
      </c>
      <c r="P105" s="11">
        <v>0</v>
      </c>
      <c r="Q105" s="46"/>
      <c r="R105" s="47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s="22" customFormat="1" ht="45.6" customHeight="1" x14ac:dyDescent="0.2">
      <c r="A106" s="127">
        <v>58</v>
      </c>
      <c r="B106" s="36" t="s">
        <v>245</v>
      </c>
      <c r="C106" s="35" t="s">
        <v>29</v>
      </c>
      <c r="D106" s="11">
        <f t="shared" si="4"/>
        <v>49592589.130000003</v>
      </c>
      <c r="E106" s="11">
        <f t="shared" si="4"/>
        <v>49592589.130000003</v>
      </c>
      <c r="F106" s="11">
        <v>49592589.130000003</v>
      </c>
      <c r="G106" s="58">
        <f>F106</f>
        <v>49592589.130000003</v>
      </c>
      <c r="H106" s="11">
        <v>0</v>
      </c>
      <c r="I106" s="11">
        <v>0</v>
      </c>
      <c r="J106" s="11">
        <v>0</v>
      </c>
      <c r="K106" s="11">
        <v>0</v>
      </c>
      <c r="L106" s="58">
        <v>6433578.2999999998</v>
      </c>
      <c r="M106" s="58">
        <v>0</v>
      </c>
      <c r="N106" s="58">
        <v>0</v>
      </c>
      <c r="O106" s="11">
        <v>0</v>
      </c>
      <c r="P106" s="11">
        <v>0</v>
      </c>
      <c r="Q106" s="46"/>
      <c r="R106" s="47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s="22" customFormat="1" ht="45.6" customHeight="1" x14ac:dyDescent="0.2">
      <c r="A107" s="127"/>
      <c r="B107" s="36" t="s">
        <v>246</v>
      </c>
      <c r="C107" s="35" t="s">
        <v>29</v>
      </c>
      <c r="D107" s="11">
        <f t="shared" si="4"/>
        <v>0</v>
      </c>
      <c r="E107" s="11">
        <f t="shared" si="4"/>
        <v>0</v>
      </c>
      <c r="F107" s="11">
        <v>0</v>
      </c>
      <c r="G107" s="58">
        <v>0</v>
      </c>
      <c r="H107" s="11">
        <v>0</v>
      </c>
      <c r="I107" s="11">
        <v>0</v>
      </c>
      <c r="J107" s="11">
        <v>0</v>
      </c>
      <c r="K107" s="11">
        <v>0</v>
      </c>
      <c r="L107" s="58">
        <v>0</v>
      </c>
      <c r="M107" s="58">
        <v>0</v>
      </c>
      <c r="N107" s="58">
        <v>0</v>
      </c>
      <c r="O107" s="11">
        <v>0</v>
      </c>
      <c r="P107" s="11">
        <v>0</v>
      </c>
      <c r="Q107" s="46"/>
      <c r="R107" s="47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s="22" customFormat="1" ht="45.6" customHeight="1" x14ac:dyDescent="0.2">
      <c r="A108" s="127"/>
      <c r="B108" s="36" t="s">
        <v>285</v>
      </c>
      <c r="C108" s="35" t="s">
        <v>29</v>
      </c>
      <c r="D108" s="11">
        <f t="shared" si="4"/>
        <v>0</v>
      </c>
      <c r="E108" s="11">
        <f t="shared" si="4"/>
        <v>0</v>
      </c>
      <c r="F108" s="11">
        <v>0</v>
      </c>
      <c r="G108" s="58">
        <v>0</v>
      </c>
      <c r="H108" s="11">
        <v>0</v>
      </c>
      <c r="I108" s="11">
        <v>0</v>
      </c>
      <c r="J108" s="11">
        <v>0</v>
      </c>
      <c r="K108" s="11">
        <v>0</v>
      </c>
      <c r="L108" s="58">
        <v>0</v>
      </c>
      <c r="M108" s="58">
        <v>0</v>
      </c>
      <c r="N108" s="58">
        <v>6000000</v>
      </c>
      <c r="O108" s="11">
        <v>0</v>
      </c>
      <c r="P108" s="11">
        <v>0</v>
      </c>
      <c r="Q108" s="46"/>
      <c r="R108" s="47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s="22" customFormat="1" ht="45.6" customHeight="1" x14ac:dyDescent="0.2">
      <c r="A109" s="35">
        <v>59</v>
      </c>
      <c r="B109" s="36" t="s">
        <v>247</v>
      </c>
      <c r="C109" s="35" t="s">
        <v>29</v>
      </c>
      <c r="D109" s="11">
        <f t="shared" si="4"/>
        <v>6978431.75</v>
      </c>
      <c r="E109" s="11">
        <f t="shared" si="4"/>
        <v>6978431.75</v>
      </c>
      <c r="F109" s="11">
        <v>6978431.75</v>
      </c>
      <c r="G109" s="58">
        <f>F109</f>
        <v>6978431.75</v>
      </c>
      <c r="H109" s="11">
        <v>0</v>
      </c>
      <c r="I109" s="11">
        <v>0</v>
      </c>
      <c r="J109" s="11">
        <v>0</v>
      </c>
      <c r="K109" s="11">
        <v>0</v>
      </c>
      <c r="L109" s="58">
        <v>21568.25</v>
      </c>
      <c r="M109" s="58">
        <v>0</v>
      </c>
      <c r="N109" s="58">
        <v>0</v>
      </c>
      <c r="O109" s="11">
        <v>0</v>
      </c>
      <c r="P109" s="11">
        <v>0</v>
      </c>
      <c r="Q109" s="46"/>
      <c r="R109" s="47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s="22" customFormat="1" ht="45.6" customHeight="1" x14ac:dyDescent="0.2">
      <c r="A110" s="127">
        <v>60</v>
      </c>
      <c r="B110" s="36" t="s">
        <v>248</v>
      </c>
      <c r="C110" s="35" t="s">
        <v>29</v>
      </c>
      <c r="D110" s="11">
        <f t="shared" si="4"/>
        <v>12597838.26</v>
      </c>
      <c r="E110" s="11">
        <f t="shared" si="4"/>
        <v>12597838.26</v>
      </c>
      <c r="F110" s="11">
        <v>12597838.26</v>
      </c>
      <c r="G110" s="58">
        <f>F110</f>
        <v>12597838.26</v>
      </c>
      <c r="H110" s="11">
        <v>0</v>
      </c>
      <c r="I110" s="11">
        <v>0</v>
      </c>
      <c r="J110" s="11">
        <v>0</v>
      </c>
      <c r="K110" s="11">
        <v>0</v>
      </c>
      <c r="L110" s="58">
        <v>2147.79</v>
      </c>
      <c r="M110" s="58">
        <v>0</v>
      </c>
      <c r="N110" s="58">
        <v>0</v>
      </c>
      <c r="O110" s="11">
        <v>0</v>
      </c>
      <c r="P110" s="11">
        <v>0</v>
      </c>
      <c r="Q110" s="46"/>
      <c r="R110" s="47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s="22" customFormat="1" ht="45.6" customHeight="1" x14ac:dyDescent="0.2">
      <c r="A111" s="127"/>
      <c r="B111" s="36" t="s">
        <v>79</v>
      </c>
      <c r="C111" s="35" t="s">
        <v>29</v>
      </c>
      <c r="D111" s="11">
        <f t="shared" si="4"/>
        <v>0</v>
      </c>
      <c r="E111" s="11">
        <f t="shared" si="4"/>
        <v>0</v>
      </c>
      <c r="F111" s="11">
        <v>0</v>
      </c>
      <c r="G111" s="58">
        <v>0</v>
      </c>
      <c r="H111" s="11">
        <v>0</v>
      </c>
      <c r="I111" s="11">
        <v>0</v>
      </c>
      <c r="J111" s="11">
        <v>0</v>
      </c>
      <c r="K111" s="11">
        <v>0</v>
      </c>
      <c r="L111" s="58">
        <v>0</v>
      </c>
      <c r="M111" s="58">
        <v>0</v>
      </c>
      <c r="N111" s="58">
        <v>0</v>
      </c>
      <c r="O111" s="11">
        <v>0</v>
      </c>
      <c r="P111" s="11">
        <v>0</v>
      </c>
      <c r="Q111" s="46"/>
      <c r="R111" s="47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s="22" customFormat="1" ht="45.6" customHeight="1" x14ac:dyDescent="0.2">
      <c r="A112" s="127"/>
      <c r="B112" s="36" t="s">
        <v>287</v>
      </c>
      <c r="C112" s="35" t="s">
        <v>29</v>
      </c>
      <c r="D112" s="11">
        <f t="shared" si="4"/>
        <v>0</v>
      </c>
      <c r="E112" s="11">
        <f t="shared" si="4"/>
        <v>0</v>
      </c>
      <c r="F112" s="11">
        <v>0</v>
      </c>
      <c r="G112" s="58">
        <v>0</v>
      </c>
      <c r="H112" s="11">
        <v>0</v>
      </c>
      <c r="I112" s="11">
        <v>0</v>
      </c>
      <c r="J112" s="11">
        <v>0</v>
      </c>
      <c r="K112" s="11">
        <v>0</v>
      </c>
      <c r="L112" s="58">
        <v>0</v>
      </c>
      <c r="M112" s="58">
        <v>0</v>
      </c>
      <c r="N112" s="58">
        <v>4000000</v>
      </c>
      <c r="O112" s="11">
        <v>0</v>
      </c>
      <c r="P112" s="11">
        <v>0</v>
      </c>
      <c r="Q112" s="46"/>
      <c r="R112" s="47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s="22" customFormat="1" ht="45.6" customHeight="1" x14ac:dyDescent="0.2">
      <c r="A113" s="35">
        <v>61</v>
      </c>
      <c r="B113" s="36" t="s">
        <v>221</v>
      </c>
      <c r="C113" s="35" t="s">
        <v>29</v>
      </c>
      <c r="D113" s="11">
        <f t="shared" si="4"/>
        <v>0</v>
      </c>
      <c r="E113" s="11">
        <f t="shared" si="4"/>
        <v>0</v>
      </c>
      <c r="F113" s="11">
        <v>0</v>
      </c>
      <c r="G113" s="58">
        <v>0</v>
      </c>
      <c r="H113" s="11">
        <v>0</v>
      </c>
      <c r="I113" s="11">
        <v>0</v>
      </c>
      <c r="J113" s="11">
        <v>0</v>
      </c>
      <c r="K113" s="11">
        <v>0</v>
      </c>
      <c r="L113" s="58">
        <v>0</v>
      </c>
      <c r="M113" s="58">
        <v>0</v>
      </c>
      <c r="N113" s="58">
        <v>0</v>
      </c>
      <c r="O113" s="11">
        <v>0</v>
      </c>
      <c r="P113" s="11">
        <v>0</v>
      </c>
      <c r="Q113" s="46"/>
      <c r="R113" s="47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22" customFormat="1" ht="45.6" customHeight="1" x14ac:dyDescent="0.2">
      <c r="A114" s="127">
        <v>62</v>
      </c>
      <c r="B114" s="36" t="s">
        <v>249</v>
      </c>
      <c r="C114" s="35" t="s">
        <v>29</v>
      </c>
      <c r="D114" s="11">
        <f t="shared" si="4"/>
        <v>2399862.7400000002</v>
      </c>
      <c r="E114" s="11">
        <f t="shared" si="4"/>
        <v>2399862.7400000002</v>
      </c>
      <c r="F114" s="11">
        <v>2399862.7400000002</v>
      </c>
      <c r="G114" s="58">
        <f>F114</f>
        <v>2399862.7400000002</v>
      </c>
      <c r="H114" s="11">
        <v>0</v>
      </c>
      <c r="I114" s="11">
        <v>0</v>
      </c>
      <c r="J114" s="11">
        <v>0</v>
      </c>
      <c r="K114" s="11">
        <v>0</v>
      </c>
      <c r="L114" s="58">
        <v>0</v>
      </c>
      <c r="M114" s="58">
        <v>0</v>
      </c>
      <c r="N114" s="58">
        <v>0</v>
      </c>
      <c r="O114" s="11">
        <v>0</v>
      </c>
      <c r="P114" s="11">
        <v>0</v>
      </c>
      <c r="Q114" s="46"/>
      <c r="R114" s="47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s="22" customFormat="1" ht="45.6" customHeight="1" x14ac:dyDescent="0.2">
      <c r="A115" s="127"/>
      <c r="B115" s="36" t="s">
        <v>288</v>
      </c>
      <c r="C115" s="35" t="s">
        <v>29</v>
      </c>
      <c r="D115" s="11">
        <f t="shared" si="4"/>
        <v>0</v>
      </c>
      <c r="E115" s="11">
        <f t="shared" si="4"/>
        <v>0</v>
      </c>
      <c r="F115" s="11">
        <v>0</v>
      </c>
      <c r="G115" s="58">
        <f>F115</f>
        <v>0</v>
      </c>
      <c r="H115" s="11">
        <v>0</v>
      </c>
      <c r="I115" s="11">
        <v>0</v>
      </c>
      <c r="J115" s="11">
        <v>0</v>
      </c>
      <c r="K115" s="11">
        <v>0</v>
      </c>
      <c r="L115" s="58">
        <v>0</v>
      </c>
      <c r="M115" s="58">
        <v>0</v>
      </c>
      <c r="N115" s="58">
        <v>1400000</v>
      </c>
      <c r="O115" s="11">
        <v>0</v>
      </c>
      <c r="P115" s="11">
        <v>0</v>
      </c>
      <c r="Q115" s="46"/>
      <c r="R115" s="47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s="22" customFormat="1" ht="45.6" customHeight="1" x14ac:dyDescent="0.2">
      <c r="A116" s="128">
        <v>63</v>
      </c>
      <c r="B116" s="36" t="s">
        <v>250</v>
      </c>
      <c r="C116" s="35" t="s">
        <v>29</v>
      </c>
      <c r="D116" s="11">
        <f t="shared" si="4"/>
        <v>0</v>
      </c>
      <c r="E116" s="11">
        <f t="shared" si="4"/>
        <v>0</v>
      </c>
      <c r="F116" s="11">
        <v>0</v>
      </c>
      <c r="G116" s="58">
        <v>0</v>
      </c>
      <c r="H116" s="11">
        <v>0</v>
      </c>
      <c r="I116" s="11">
        <v>0</v>
      </c>
      <c r="J116" s="11">
        <v>0</v>
      </c>
      <c r="K116" s="11">
        <v>0</v>
      </c>
      <c r="L116" s="58">
        <v>0</v>
      </c>
      <c r="M116" s="58">
        <v>0</v>
      </c>
      <c r="N116" s="58">
        <v>0</v>
      </c>
      <c r="O116" s="11">
        <v>0</v>
      </c>
      <c r="P116" s="11">
        <v>0</v>
      </c>
      <c r="Q116" s="46"/>
      <c r="R116" s="47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22" customFormat="1" ht="45.6" customHeight="1" x14ac:dyDescent="0.2">
      <c r="A117" s="129"/>
      <c r="B117" s="36" t="s">
        <v>251</v>
      </c>
      <c r="C117" s="35" t="s">
        <v>29</v>
      </c>
      <c r="D117" s="11">
        <f t="shared" si="4"/>
        <v>0</v>
      </c>
      <c r="E117" s="11">
        <f t="shared" si="4"/>
        <v>0</v>
      </c>
      <c r="F117" s="11">
        <v>0</v>
      </c>
      <c r="G117" s="58">
        <v>0</v>
      </c>
      <c r="H117" s="11">
        <v>0</v>
      </c>
      <c r="I117" s="11">
        <v>0</v>
      </c>
      <c r="J117" s="11">
        <v>0</v>
      </c>
      <c r="K117" s="11">
        <v>0</v>
      </c>
      <c r="L117" s="58">
        <v>0</v>
      </c>
      <c r="M117" s="58">
        <v>0</v>
      </c>
      <c r="N117" s="58">
        <v>0</v>
      </c>
      <c r="O117" s="11">
        <v>0</v>
      </c>
      <c r="P117" s="11">
        <v>0</v>
      </c>
      <c r="Q117" s="46"/>
      <c r="R117" s="47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s="22" customFormat="1" ht="45.6" customHeight="1" x14ac:dyDescent="0.2">
      <c r="A118" s="129"/>
      <c r="B118" s="36" t="s">
        <v>222</v>
      </c>
      <c r="C118" s="35" t="s">
        <v>29</v>
      </c>
      <c r="D118" s="11">
        <f t="shared" si="4"/>
        <v>0</v>
      </c>
      <c r="E118" s="11">
        <f t="shared" si="4"/>
        <v>0</v>
      </c>
      <c r="F118" s="11">
        <v>0</v>
      </c>
      <c r="G118" s="58">
        <v>0</v>
      </c>
      <c r="H118" s="11">
        <v>0</v>
      </c>
      <c r="I118" s="11">
        <v>0</v>
      </c>
      <c r="J118" s="11">
        <v>0</v>
      </c>
      <c r="K118" s="11">
        <v>0</v>
      </c>
      <c r="L118" s="58">
        <v>0</v>
      </c>
      <c r="M118" s="58">
        <v>0</v>
      </c>
      <c r="N118" s="58">
        <v>0</v>
      </c>
      <c r="O118" s="11">
        <v>0</v>
      </c>
      <c r="P118" s="11">
        <v>0</v>
      </c>
      <c r="Q118" s="46"/>
      <c r="R118" s="47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22" customFormat="1" ht="45.6" customHeight="1" x14ac:dyDescent="0.2">
      <c r="A119" s="130"/>
      <c r="B119" s="36" t="s">
        <v>289</v>
      </c>
      <c r="C119" s="35" t="s">
        <v>29</v>
      </c>
      <c r="D119" s="11">
        <f t="shared" si="4"/>
        <v>0</v>
      </c>
      <c r="E119" s="11">
        <f t="shared" si="4"/>
        <v>0</v>
      </c>
      <c r="F119" s="11">
        <v>0</v>
      </c>
      <c r="G119" s="58">
        <v>0</v>
      </c>
      <c r="H119" s="11">
        <v>0</v>
      </c>
      <c r="I119" s="11">
        <v>0</v>
      </c>
      <c r="J119" s="11">
        <v>0</v>
      </c>
      <c r="K119" s="11">
        <v>0</v>
      </c>
      <c r="L119" s="58">
        <v>0</v>
      </c>
      <c r="M119" s="58">
        <v>0</v>
      </c>
      <c r="N119" s="58">
        <v>5450000</v>
      </c>
      <c r="O119" s="11">
        <v>0</v>
      </c>
      <c r="P119" s="11">
        <v>0</v>
      </c>
      <c r="Q119" s="46"/>
      <c r="R119" s="47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s="22" customFormat="1" ht="45.6" customHeight="1" x14ac:dyDescent="0.2">
      <c r="A120" s="127">
        <v>64</v>
      </c>
      <c r="B120" s="36" t="s">
        <v>290</v>
      </c>
      <c r="C120" s="35" t="s">
        <v>29</v>
      </c>
      <c r="D120" s="11">
        <f t="shared" si="4"/>
        <v>0</v>
      </c>
      <c r="E120" s="11">
        <f t="shared" si="4"/>
        <v>0</v>
      </c>
      <c r="F120" s="11">
        <v>0</v>
      </c>
      <c r="G120" s="58">
        <v>0</v>
      </c>
      <c r="H120" s="11">
        <v>0</v>
      </c>
      <c r="I120" s="11">
        <v>0</v>
      </c>
      <c r="J120" s="11">
        <v>0</v>
      </c>
      <c r="K120" s="11">
        <v>0</v>
      </c>
      <c r="L120" s="58">
        <v>0</v>
      </c>
      <c r="M120" s="58">
        <v>0</v>
      </c>
      <c r="N120" s="58">
        <v>34000000</v>
      </c>
      <c r="O120" s="11">
        <v>0</v>
      </c>
      <c r="P120" s="11">
        <v>0</v>
      </c>
      <c r="Q120" s="46"/>
      <c r="R120" s="47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s="22" customFormat="1" ht="45.6" customHeight="1" x14ac:dyDescent="0.2">
      <c r="A121" s="127"/>
      <c r="B121" s="36" t="s">
        <v>223</v>
      </c>
      <c r="C121" s="35" t="s">
        <v>29</v>
      </c>
      <c r="D121" s="11">
        <f t="shared" si="4"/>
        <v>0</v>
      </c>
      <c r="E121" s="11">
        <f t="shared" si="4"/>
        <v>0</v>
      </c>
      <c r="F121" s="11">
        <v>0</v>
      </c>
      <c r="G121" s="58">
        <f>F121</f>
        <v>0</v>
      </c>
      <c r="H121" s="11">
        <v>0</v>
      </c>
      <c r="I121" s="11">
        <v>0</v>
      </c>
      <c r="J121" s="11">
        <v>0</v>
      </c>
      <c r="K121" s="11">
        <v>0</v>
      </c>
      <c r="L121" s="58">
        <v>1068619.98</v>
      </c>
      <c r="M121" s="58">
        <v>0</v>
      </c>
      <c r="N121" s="58">
        <v>0</v>
      </c>
      <c r="O121" s="11">
        <v>0</v>
      </c>
      <c r="P121" s="11">
        <v>0</v>
      </c>
      <c r="Q121" s="46"/>
      <c r="R121" s="47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22" customFormat="1" ht="45.6" customHeight="1" x14ac:dyDescent="0.2">
      <c r="A122" s="127"/>
      <c r="B122" s="36" t="s">
        <v>224</v>
      </c>
      <c r="C122" s="35" t="s">
        <v>29</v>
      </c>
      <c r="D122" s="11">
        <f t="shared" si="4"/>
        <v>0</v>
      </c>
      <c r="E122" s="11">
        <f t="shared" si="4"/>
        <v>0</v>
      </c>
      <c r="F122" s="11">
        <v>0</v>
      </c>
      <c r="G122" s="58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46"/>
      <c r="R122" s="47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s="22" customFormat="1" ht="45.6" customHeight="1" x14ac:dyDescent="0.2">
      <c r="A123" s="127">
        <v>65</v>
      </c>
      <c r="B123" s="36" t="s">
        <v>80</v>
      </c>
      <c r="C123" s="35" t="s">
        <v>29</v>
      </c>
      <c r="D123" s="11">
        <f t="shared" si="4"/>
        <v>0</v>
      </c>
      <c r="E123" s="11">
        <f t="shared" si="4"/>
        <v>0</v>
      </c>
      <c r="F123" s="11">
        <v>0</v>
      </c>
      <c r="G123" s="58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46"/>
      <c r="R123" s="47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s="22" customFormat="1" ht="45.6" customHeight="1" x14ac:dyDescent="0.2">
      <c r="A124" s="127"/>
      <c r="B124" s="36" t="s">
        <v>291</v>
      </c>
      <c r="C124" s="35" t="s">
        <v>29</v>
      </c>
      <c r="D124" s="11">
        <f t="shared" si="4"/>
        <v>0</v>
      </c>
      <c r="E124" s="11">
        <f t="shared" si="4"/>
        <v>0</v>
      </c>
      <c r="F124" s="11">
        <v>0</v>
      </c>
      <c r="G124" s="58">
        <v>0</v>
      </c>
      <c r="H124" s="11">
        <v>0</v>
      </c>
      <c r="I124" s="11">
        <v>0</v>
      </c>
      <c r="J124" s="11">
        <v>0</v>
      </c>
      <c r="K124" s="11">
        <v>0</v>
      </c>
      <c r="L124" s="58">
        <v>0</v>
      </c>
      <c r="M124" s="58">
        <v>0</v>
      </c>
      <c r="N124" s="58">
        <v>4000000</v>
      </c>
      <c r="O124" s="11">
        <v>0</v>
      </c>
      <c r="P124" s="11">
        <v>0</v>
      </c>
      <c r="Q124" s="46"/>
      <c r="R124" s="47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s="22" customFormat="1" ht="45.6" customHeight="1" x14ac:dyDescent="0.2">
      <c r="A125" s="35">
        <v>66</v>
      </c>
      <c r="B125" s="36" t="s">
        <v>81</v>
      </c>
      <c r="C125" s="35" t="s">
        <v>29</v>
      </c>
      <c r="D125" s="11">
        <f t="shared" si="4"/>
        <v>0</v>
      </c>
      <c r="E125" s="11">
        <f t="shared" si="4"/>
        <v>0</v>
      </c>
      <c r="F125" s="11">
        <v>0</v>
      </c>
      <c r="G125" s="58">
        <v>0</v>
      </c>
      <c r="H125" s="11">
        <v>0</v>
      </c>
      <c r="I125" s="11">
        <v>0</v>
      </c>
      <c r="J125" s="11">
        <v>0</v>
      </c>
      <c r="K125" s="11">
        <v>0</v>
      </c>
      <c r="L125" s="58">
        <v>0</v>
      </c>
      <c r="M125" s="58">
        <v>0</v>
      </c>
      <c r="N125" s="58">
        <v>0</v>
      </c>
      <c r="O125" s="11">
        <v>0</v>
      </c>
      <c r="P125" s="11">
        <v>0</v>
      </c>
      <c r="Q125" s="46"/>
      <c r="R125" s="47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s="22" customFormat="1" ht="45.6" customHeight="1" x14ac:dyDescent="0.2">
      <c r="A126" s="127">
        <v>67</v>
      </c>
      <c r="B126" s="36" t="s">
        <v>82</v>
      </c>
      <c r="C126" s="35" t="s">
        <v>29</v>
      </c>
      <c r="D126" s="11">
        <f t="shared" si="4"/>
        <v>0</v>
      </c>
      <c r="E126" s="11">
        <f t="shared" si="4"/>
        <v>0</v>
      </c>
      <c r="F126" s="11">
        <v>0</v>
      </c>
      <c r="G126" s="58">
        <v>0</v>
      </c>
      <c r="H126" s="11">
        <v>0</v>
      </c>
      <c r="I126" s="11">
        <v>0</v>
      </c>
      <c r="J126" s="11">
        <v>0</v>
      </c>
      <c r="K126" s="11">
        <v>0</v>
      </c>
      <c r="L126" s="58">
        <v>0</v>
      </c>
      <c r="M126" s="58">
        <v>0</v>
      </c>
      <c r="N126" s="58">
        <v>0</v>
      </c>
      <c r="O126" s="11">
        <v>0</v>
      </c>
      <c r="P126" s="11">
        <v>0</v>
      </c>
      <c r="Q126" s="46"/>
      <c r="R126" s="47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s="22" customFormat="1" ht="45.6" customHeight="1" x14ac:dyDescent="0.2">
      <c r="A127" s="127"/>
      <c r="B127" s="36" t="s">
        <v>292</v>
      </c>
      <c r="C127" s="35" t="s">
        <v>29</v>
      </c>
      <c r="D127" s="11">
        <f t="shared" si="4"/>
        <v>0</v>
      </c>
      <c r="E127" s="11">
        <f t="shared" si="4"/>
        <v>0</v>
      </c>
      <c r="F127" s="11">
        <v>0</v>
      </c>
      <c r="G127" s="58">
        <v>0</v>
      </c>
      <c r="H127" s="11">
        <v>0</v>
      </c>
      <c r="I127" s="11">
        <v>0</v>
      </c>
      <c r="J127" s="11">
        <v>0</v>
      </c>
      <c r="K127" s="11">
        <v>0</v>
      </c>
      <c r="L127" s="58">
        <v>0</v>
      </c>
      <c r="M127" s="58">
        <v>0</v>
      </c>
      <c r="N127" s="58">
        <v>2000000</v>
      </c>
      <c r="O127" s="11">
        <v>0</v>
      </c>
      <c r="P127" s="11">
        <v>0</v>
      </c>
      <c r="Q127" s="46"/>
      <c r="R127" s="47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s="22" customFormat="1" ht="45.6" customHeight="1" x14ac:dyDescent="0.2">
      <c r="A128" s="35">
        <v>68</v>
      </c>
      <c r="B128" s="36" t="s">
        <v>83</v>
      </c>
      <c r="C128" s="35" t="s">
        <v>29</v>
      </c>
      <c r="D128" s="11">
        <f t="shared" si="4"/>
        <v>0</v>
      </c>
      <c r="E128" s="11">
        <f t="shared" si="4"/>
        <v>0</v>
      </c>
      <c r="F128" s="11">
        <v>0</v>
      </c>
      <c r="G128" s="58">
        <v>0</v>
      </c>
      <c r="H128" s="11">
        <v>0</v>
      </c>
      <c r="I128" s="11">
        <v>0</v>
      </c>
      <c r="J128" s="11">
        <v>0</v>
      </c>
      <c r="K128" s="11">
        <v>0</v>
      </c>
      <c r="L128" s="58">
        <v>0</v>
      </c>
      <c r="M128" s="58">
        <v>0</v>
      </c>
      <c r="N128" s="58">
        <v>0</v>
      </c>
      <c r="O128" s="11">
        <v>0</v>
      </c>
      <c r="P128" s="11">
        <v>0</v>
      </c>
      <c r="Q128" s="46"/>
      <c r="R128" s="47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22" customFormat="1" ht="45" customHeight="1" x14ac:dyDescent="0.2">
      <c r="A129" s="127">
        <v>69</v>
      </c>
      <c r="B129" s="36" t="s">
        <v>84</v>
      </c>
      <c r="C129" s="35" t="s">
        <v>29</v>
      </c>
      <c r="D129" s="11">
        <f t="shared" si="4"/>
        <v>0</v>
      </c>
      <c r="E129" s="11">
        <f t="shared" si="4"/>
        <v>0</v>
      </c>
      <c r="F129" s="11">
        <v>0</v>
      </c>
      <c r="G129" s="58">
        <v>0</v>
      </c>
      <c r="H129" s="11">
        <v>0</v>
      </c>
      <c r="I129" s="11">
        <v>0</v>
      </c>
      <c r="J129" s="11">
        <v>0</v>
      </c>
      <c r="K129" s="11">
        <v>0</v>
      </c>
      <c r="L129" s="58">
        <v>0</v>
      </c>
      <c r="M129" s="58">
        <v>0</v>
      </c>
      <c r="N129" s="58">
        <v>0</v>
      </c>
      <c r="O129" s="11">
        <v>0</v>
      </c>
      <c r="P129" s="11">
        <v>0</v>
      </c>
      <c r="Q129" s="46"/>
      <c r="R129" s="47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s="22" customFormat="1" ht="45" customHeight="1" x14ac:dyDescent="0.2">
      <c r="A130" s="127"/>
      <c r="B130" s="36" t="s">
        <v>293</v>
      </c>
      <c r="C130" s="35" t="s">
        <v>29</v>
      </c>
      <c r="D130" s="11">
        <f t="shared" si="4"/>
        <v>0</v>
      </c>
      <c r="E130" s="11">
        <f t="shared" si="4"/>
        <v>0</v>
      </c>
      <c r="F130" s="11">
        <v>0</v>
      </c>
      <c r="G130" s="58">
        <v>0</v>
      </c>
      <c r="H130" s="11">
        <v>0</v>
      </c>
      <c r="I130" s="11">
        <v>0</v>
      </c>
      <c r="J130" s="11">
        <v>0</v>
      </c>
      <c r="K130" s="11">
        <v>0</v>
      </c>
      <c r="L130" s="58">
        <v>0</v>
      </c>
      <c r="M130" s="58">
        <v>0</v>
      </c>
      <c r="N130" s="58">
        <v>1200000</v>
      </c>
      <c r="O130" s="11">
        <v>0</v>
      </c>
      <c r="P130" s="11">
        <v>0</v>
      </c>
      <c r="Q130" s="46"/>
      <c r="R130" s="47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s="22" customFormat="1" ht="45" customHeight="1" x14ac:dyDescent="0.2">
      <c r="A131" s="127">
        <v>70</v>
      </c>
      <c r="B131" s="36" t="s">
        <v>85</v>
      </c>
      <c r="C131" s="35" t="s">
        <v>29</v>
      </c>
      <c r="D131" s="11">
        <f t="shared" si="4"/>
        <v>0</v>
      </c>
      <c r="E131" s="11">
        <f t="shared" si="4"/>
        <v>0</v>
      </c>
      <c r="F131" s="11">
        <v>0</v>
      </c>
      <c r="G131" s="58">
        <v>0</v>
      </c>
      <c r="H131" s="11">
        <v>0</v>
      </c>
      <c r="I131" s="11">
        <v>0</v>
      </c>
      <c r="J131" s="11">
        <v>0</v>
      </c>
      <c r="K131" s="11">
        <v>0</v>
      </c>
      <c r="L131" s="58">
        <v>0</v>
      </c>
      <c r="M131" s="58">
        <v>0</v>
      </c>
      <c r="N131" s="58">
        <v>0</v>
      </c>
      <c r="O131" s="11">
        <v>0</v>
      </c>
      <c r="P131" s="11">
        <v>0</v>
      </c>
      <c r="Q131" s="46"/>
      <c r="R131" s="47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22" customFormat="1" ht="45" customHeight="1" x14ac:dyDescent="0.2">
      <c r="A132" s="127"/>
      <c r="B132" s="36" t="s">
        <v>294</v>
      </c>
      <c r="C132" s="35" t="s">
        <v>29</v>
      </c>
      <c r="D132" s="11">
        <f t="shared" si="4"/>
        <v>0</v>
      </c>
      <c r="E132" s="11">
        <f t="shared" si="4"/>
        <v>0</v>
      </c>
      <c r="F132" s="11">
        <v>0</v>
      </c>
      <c r="G132" s="58">
        <v>0</v>
      </c>
      <c r="H132" s="11">
        <v>0</v>
      </c>
      <c r="I132" s="11">
        <v>0</v>
      </c>
      <c r="J132" s="11">
        <v>0</v>
      </c>
      <c r="K132" s="11">
        <v>0</v>
      </c>
      <c r="L132" s="58">
        <v>0</v>
      </c>
      <c r="M132" s="58">
        <v>0</v>
      </c>
      <c r="N132" s="58">
        <v>1800000</v>
      </c>
      <c r="O132" s="11">
        <v>0</v>
      </c>
      <c r="P132" s="11">
        <v>0</v>
      </c>
      <c r="Q132" s="46"/>
      <c r="R132" s="47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s="22" customFormat="1" ht="45" customHeight="1" x14ac:dyDescent="0.2">
      <c r="A133" s="35">
        <v>71</v>
      </c>
      <c r="B133" s="36" t="s">
        <v>86</v>
      </c>
      <c r="C133" s="35" t="s">
        <v>29</v>
      </c>
      <c r="D133" s="11">
        <f t="shared" si="4"/>
        <v>0</v>
      </c>
      <c r="E133" s="11">
        <f t="shared" si="4"/>
        <v>0</v>
      </c>
      <c r="F133" s="11">
        <v>0</v>
      </c>
      <c r="G133" s="58">
        <v>0</v>
      </c>
      <c r="H133" s="11">
        <v>0</v>
      </c>
      <c r="I133" s="11">
        <v>0</v>
      </c>
      <c r="J133" s="11">
        <v>0</v>
      </c>
      <c r="K133" s="11">
        <v>0</v>
      </c>
      <c r="L133" s="58">
        <v>0</v>
      </c>
      <c r="M133" s="58">
        <v>0</v>
      </c>
      <c r="N133" s="58">
        <v>0</v>
      </c>
      <c r="O133" s="11">
        <v>0</v>
      </c>
      <c r="P133" s="11">
        <v>0</v>
      </c>
      <c r="Q133" s="46"/>
      <c r="R133" s="47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22" customFormat="1" ht="45" customHeight="1" x14ac:dyDescent="0.2">
      <c r="A134" s="35">
        <v>72</v>
      </c>
      <c r="B134" s="36" t="s">
        <v>87</v>
      </c>
      <c r="C134" s="35" t="s">
        <v>29</v>
      </c>
      <c r="D134" s="11">
        <f t="shared" si="4"/>
        <v>0</v>
      </c>
      <c r="E134" s="11">
        <f t="shared" si="4"/>
        <v>0</v>
      </c>
      <c r="F134" s="11">
        <v>0</v>
      </c>
      <c r="G134" s="58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46"/>
      <c r="R134" s="47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s="22" customFormat="1" ht="45" customHeight="1" x14ac:dyDescent="0.2">
      <c r="A135" s="35">
        <v>73</v>
      </c>
      <c r="B135" s="36" t="s">
        <v>252</v>
      </c>
      <c r="C135" s="35" t="s">
        <v>29</v>
      </c>
      <c r="D135" s="11">
        <f t="shared" si="4"/>
        <v>0</v>
      </c>
      <c r="E135" s="11">
        <f t="shared" si="4"/>
        <v>0</v>
      </c>
      <c r="F135" s="11">
        <v>0</v>
      </c>
      <c r="G135" s="58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46"/>
      <c r="R135" s="47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s="22" customFormat="1" ht="45" customHeight="1" x14ac:dyDescent="0.2">
      <c r="A136" s="35">
        <v>74</v>
      </c>
      <c r="B136" s="36" t="s">
        <v>296</v>
      </c>
      <c r="C136" s="35" t="s">
        <v>29</v>
      </c>
      <c r="D136" s="11">
        <f t="shared" si="4"/>
        <v>0</v>
      </c>
      <c r="E136" s="11">
        <f t="shared" si="4"/>
        <v>0</v>
      </c>
      <c r="F136" s="11">
        <v>0</v>
      </c>
      <c r="G136" s="58">
        <v>0</v>
      </c>
      <c r="H136" s="11">
        <v>0</v>
      </c>
      <c r="I136" s="11">
        <v>0</v>
      </c>
      <c r="J136" s="11">
        <v>0</v>
      </c>
      <c r="K136" s="11">
        <v>0</v>
      </c>
      <c r="L136" s="58">
        <v>0</v>
      </c>
      <c r="M136" s="58">
        <v>0</v>
      </c>
      <c r="N136" s="58">
        <v>8000000</v>
      </c>
      <c r="O136" s="11">
        <v>0</v>
      </c>
      <c r="P136" s="11">
        <v>0</v>
      </c>
      <c r="Q136" s="46"/>
      <c r="R136" s="47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22" customFormat="1" ht="45" customHeight="1" x14ac:dyDescent="0.2">
      <c r="A137" s="135">
        <v>75</v>
      </c>
      <c r="B137" s="36" t="s">
        <v>88</v>
      </c>
      <c r="C137" s="35" t="s">
        <v>29</v>
      </c>
      <c r="D137" s="11">
        <f t="shared" si="4"/>
        <v>0</v>
      </c>
      <c r="E137" s="11">
        <f t="shared" si="4"/>
        <v>0</v>
      </c>
      <c r="F137" s="11">
        <v>0</v>
      </c>
      <c r="G137" s="58">
        <v>0</v>
      </c>
      <c r="H137" s="11">
        <v>0</v>
      </c>
      <c r="I137" s="11">
        <v>0</v>
      </c>
      <c r="J137" s="11">
        <v>0</v>
      </c>
      <c r="K137" s="11">
        <v>0</v>
      </c>
      <c r="L137" s="58">
        <v>0</v>
      </c>
      <c r="M137" s="58">
        <v>0</v>
      </c>
      <c r="N137" s="58">
        <v>372709.98</v>
      </c>
      <c r="O137" s="11">
        <v>0</v>
      </c>
      <c r="P137" s="11">
        <v>0</v>
      </c>
      <c r="Q137" s="46"/>
      <c r="R137" s="47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s="22" customFormat="1" ht="45" customHeight="1" x14ac:dyDescent="0.2">
      <c r="A138" s="140"/>
      <c r="B138" s="36" t="s">
        <v>89</v>
      </c>
      <c r="C138" s="35" t="s">
        <v>29</v>
      </c>
      <c r="D138" s="11">
        <f t="shared" si="4"/>
        <v>0</v>
      </c>
      <c r="E138" s="11">
        <f t="shared" si="4"/>
        <v>0</v>
      </c>
      <c r="F138" s="11">
        <v>0</v>
      </c>
      <c r="G138" s="58">
        <v>0</v>
      </c>
      <c r="H138" s="11">
        <v>0</v>
      </c>
      <c r="I138" s="11">
        <v>0</v>
      </c>
      <c r="J138" s="11">
        <v>0</v>
      </c>
      <c r="K138" s="11">
        <v>0</v>
      </c>
      <c r="L138" s="58">
        <v>0</v>
      </c>
      <c r="M138" s="58">
        <v>0</v>
      </c>
      <c r="N138" s="58">
        <v>458439.69</v>
      </c>
      <c r="O138" s="60">
        <v>0</v>
      </c>
      <c r="P138" s="11">
        <v>0</v>
      </c>
      <c r="Q138" s="46"/>
      <c r="R138" s="47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22" customFormat="1" ht="45" customHeight="1" x14ac:dyDescent="0.2">
      <c r="A139" s="140"/>
      <c r="B139" s="36" t="s">
        <v>90</v>
      </c>
      <c r="C139" s="35" t="s">
        <v>29</v>
      </c>
      <c r="D139" s="11">
        <f t="shared" si="4"/>
        <v>0</v>
      </c>
      <c r="E139" s="11">
        <f t="shared" si="4"/>
        <v>0</v>
      </c>
      <c r="F139" s="11">
        <v>0</v>
      </c>
      <c r="G139" s="58">
        <v>0</v>
      </c>
      <c r="H139" s="11">
        <v>0</v>
      </c>
      <c r="I139" s="11">
        <v>0</v>
      </c>
      <c r="J139" s="11">
        <v>0</v>
      </c>
      <c r="K139" s="11">
        <v>0</v>
      </c>
      <c r="L139" s="58">
        <v>0</v>
      </c>
      <c r="M139" s="58">
        <v>0</v>
      </c>
      <c r="N139" s="58">
        <f>80575.47+7456.24</f>
        <v>88031.71</v>
      </c>
      <c r="O139" s="60">
        <v>0</v>
      </c>
      <c r="P139" s="11">
        <v>0</v>
      </c>
      <c r="Q139" s="46"/>
      <c r="R139" s="47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s="22" customFormat="1" ht="45" customHeight="1" x14ac:dyDescent="0.2">
      <c r="A140" s="136"/>
      <c r="B140" s="36" t="s">
        <v>91</v>
      </c>
      <c r="C140" s="35" t="s">
        <v>0</v>
      </c>
      <c r="D140" s="11">
        <f t="shared" si="4"/>
        <v>0</v>
      </c>
      <c r="E140" s="11">
        <f>ROUND(D140*B2,2)</f>
        <v>0</v>
      </c>
      <c r="F140" s="11">
        <v>0</v>
      </c>
      <c r="G140" s="58">
        <f>ROUND(F140*B2,2)</f>
        <v>0</v>
      </c>
      <c r="H140" s="11">
        <v>0</v>
      </c>
      <c r="I140" s="11">
        <v>0</v>
      </c>
      <c r="J140" s="11">
        <v>0</v>
      </c>
      <c r="K140" s="11">
        <v>0</v>
      </c>
      <c r="L140" s="58">
        <v>0</v>
      </c>
      <c r="M140" s="58">
        <v>0</v>
      </c>
      <c r="N140" s="58">
        <v>5829470.8700000001</v>
      </c>
      <c r="O140" s="60">
        <v>0</v>
      </c>
      <c r="P140" s="11">
        <v>0</v>
      </c>
      <c r="Q140" s="46"/>
      <c r="R140" s="47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s="22" customFormat="1" ht="45" customHeight="1" x14ac:dyDescent="0.2">
      <c r="A141" s="35">
        <v>76</v>
      </c>
      <c r="B141" s="36" t="s">
        <v>258</v>
      </c>
      <c r="C141" s="35" t="s">
        <v>29</v>
      </c>
      <c r="D141" s="11">
        <f t="shared" si="4"/>
        <v>0</v>
      </c>
      <c r="E141" s="11">
        <f t="shared" si="4"/>
        <v>0</v>
      </c>
      <c r="F141" s="11">
        <v>0</v>
      </c>
      <c r="G141" s="58">
        <v>0</v>
      </c>
      <c r="H141" s="11">
        <v>0</v>
      </c>
      <c r="I141" s="11">
        <v>0</v>
      </c>
      <c r="J141" s="11">
        <v>0</v>
      </c>
      <c r="K141" s="11">
        <v>0</v>
      </c>
      <c r="L141" s="58">
        <v>0</v>
      </c>
      <c r="M141" s="58">
        <v>0</v>
      </c>
      <c r="N141" s="58">
        <v>1804696.8</v>
      </c>
      <c r="O141" s="60">
        <v>0</v>
      </c>
      <c r="P141" s="11">
        <v>0</v>
      </c>
      <c r="Q141" s="46"/>
      <c r="R141" s="47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22" customFormat="1" ht="45" customHeight="1" x14ac:dyDescent="0.2">
      <c r="A142" s="35">
        <v>77</v>
      </c>
      <c r="B142" s="36" t="s">
        <v>225</v>
      </c>
      <c r="C142" s="35" t="s">
        <v>29</v>
      </c>
      <c r="D142" s="11">
        <f t="shared" si="4"/>
        <v>0</v>
      </c>
      <c r="E142" s="11">
        <f t="shared" si="4"/>
        <v>0</v>
      </c>
      <c r="F142" s="11">
        <v>0</v>
      </c>
      <c r="G142" s="58">
        <v>0</v>
      </c>
      <c r="H142" s="11">
        <v>0</v>
      </c>
      <c r="I142" s="11">
        <v>0</v>
      </c>
      <c r="J142" s="11">
        <v>0</v>
      </c>
      <c r="K142" s="11">
        <v>0</v>
      </c>
      <c r="L142" s="58">
        <v>0</v>
      </c>
      <c r="M142" s="58">
        <v>0</v>
      </c>
      <c r="N142" s="58">
        <v>23391.13</v>
      </c>
      <c r="O142" s="60">
        <v>0</v>
      </c>
      <c r="P142" s="11">
        <v>0</v>
      </c>
      <c r="Q142" s="46"/>
      <c r="R142" s="47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s="22" customFormat="1" ht="60.75" customHeight="1" x14ac:dyDescent="0.2">
      <c r="A143" s="35">
        <v>78</v>
      </c>
      <c r="B143" s="36" t="s">
        <v>226</v>
      </c>
      <c r="C143" s="35" t="s">
        <v>29</v>
      </c>
      <c r="D143" s="11">
        <f t="shared" si="4"/>
        <v>0</v>
      </c>
      <c r="E143" s="11">
        <f t="shared" si="4"/>
        <v>0</v>
      </c>
      <c r="F143" s="11">
        <v>0</v>
      </c>
      <c r="G143" s="58">
        <v>0</v>
      </c>
      <c r="H143" s="11">
        <v>0</v>
      </c>
      <c r="I143" s="11">
        <v>0</v>
      </c>
      <c r="J143" s="11">
        <v>0</v>
      </c>
      <c r="K143" s="58">
        <v>0</v>
      </c>
      <c r="L143" s="58">
        <v>0</v>
      </c>
      <c r="M143" s="58">
        <v>0</v>
      </c>
      <c r="N143" s="58">
        <v>6764.24</v>
      </c>
      <c r="O143" s="60">
        <v>0</v>
      </c>
      <c r="P143" s="11">
        <v>0</v>
      </c>
      <c r="Q143" s="46"/>
      <c r="R143" s="47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22" customFormat="1" ht="45.6" customHeight="1" x14ac:dyDescent="0.2">
      <c r="A144" s="135">
        <v>79</v>
      </c>
      <c r="B144" s="36" t="s">
        <v>92</v>
      </c>
      <c r="C144" s="35" t="s">
        <v>0</v>
      </c>
      <c r="D144" s="11">
        <f t="shared" si="4"/>
        <v>54440337.149999999</v>
      </c>
      <c r="E144" s="11">
        <f t="shared" si="4"/>
        <v>2288617333.4499998</v>
      </c>
      <c r="F144" s="11">
        <v>54440337.149999999</v>
      </c>
      <c r="G144" s="58">
        <f>ROUND(F144*B2,2)</f>
        <v>2288617333.4499998</v>
      </c>
      <c r="H144" s="11">
        <v>0</v>
      </c>
      <c r="I144" s="11">
        <v>0</v>
      </c>
      <c r="J144" s="11">
        <v>0</v>
      </c>
      <c r="K144" s="58">
        <v>0</v>
      </c>
      <c r="L144" s="11">
        <v>0</v>
      </c>
      <c r="M144" s="11">
        <v>0</v>
      </c>
      <c r="N144" s="11">
        <v>0</v>
      </c>
      <c r="O144" s="60">
        <v>510334581.41000003</v>
      </c>
      <c r="P144" s="11">
        <v>0</v>
      </c>
      <c r="Q144" s="46"/>
      <c r="R144" s="47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s="22" customFormat="1" ht="45.6" customHeight="1" x14ac:dyDescent="0.2">
      <c r="A145" s="140"/>
      <c r="B145" s="36" t="s">
        <v>93</v>
      </c>
      <c r="C145" s="35" t="s">
        <v>0</v>
      </c>
      <c r="D145" s="11">
        <f t="shared" ref="D145:D169" si="5">F145+H145+J145</f>
        <v>103234.86</v>
      </c>
      <c r="E145" s="11">
        <f t="shared" ref="E145:E169" si="6">G145+I145+K145</f>
        <v>4339890.2700000005</v>
      </c>
      <c r="F145" s="11">
        <v>99172.94</v>
      </c>
      <c r="G145" s="58">
        <f>ROUND(F145*B2,2)</f>
        <v>4169131.22</v>
      </c>
      <c r="H145" s="11">
        <v>0</v>
      </c>
      <c r="I145" s="11">
        <v>0</v>
      </c>
      <c r="J145" s="11">
        <v>4061.92</v>
      </c>
      <c r="K145" s="58">
        <f>ROUND(J145*B2,2)</f>
        <v>170759.05</v>
      </c>
      <c r="L145" s="11">
        <v>0</v>
      </c>
      <c r="M145" s="11">
        <v>0</v>
      </c>
      <c r="N145" s="11">
        <v>0</v>
      </c>
      <c r="O145" s="60">
        <v>6594378.46</v>
      </c>
      <c r="P145" s="11">
        <v>0</v>
      </c>
      <c r="Q145" s="46"/>
      <c r="R145" s="47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s="22" customFormat="1" ht="60.75" customHeight="1" x14ac:dyDescent="0.2">
      <c r="A146" s="136"/>
      <c r="B146" s="36" t="s">
        <v>94</v>
      </c>
      <c r="C146" s="35" t="s">
        <v>0</v>
      </c>
      <c r="D146" s="11">
        <f t="shared" si="5"/>
        <v>1563971.79</v>
      </c>
      <c r="E146" s="11">
        <f t="shared" si="6"/>
        <v>65747810.079999998</v>
      </c>
      <c r="F146" s="11">
        <v>1563971.79</v>
      </c>
      <c r="G146" s="58">
        <f>ROUND(F146*B2,2)</f>
        <v>65747810.079999998</v>
      </c>
      <c r="H146" s="11">
        <v>0</v>
      </c>
      <c r="I146" s="11">
        <v>0</v>
      </c>
      <c r="J146" s="11">
        <v>0</v>
      </c>
      <c r="K146" s="58">
        <v>0</v>
      </c>
      <c r="L146" s="11">
        <v>0</v>
      </c>
      <c r="M146" s="11">
        <v>0</v>
      </c>
      <c r="N146" s="11">
        <v>0</v>
      </c>
      <c r="O146" s="60">
        <v>0</v>
      </c>
      <c r="P146" s="11">
        <v>0</v>
      </c>
      <c r="Q146" s="46"/>
      <c r="R146" s="47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22" customFormat="1" ht="71.25" customHeight="1" x14ac:dyDescent="0.2">
      <c r="A147" s="37"/>
      <c r="B147" s="38" t="s">
        <v>95</v>
      </c>
      <c r="C147" s="10" t="s">
        <v>0</v>
      </c>
      <c r="D147" s="27">
        <f>D148+D149+D150+D151+D152+D153+D154+D155+D156+D157+D158+D159+D160+D161+D162+D163+D164+D165+D166+D167+D169</f>
        <v>5934265.9799999995</v>
      </c>
      <c r="E147" s="27">
        <f>E148+E149+E150+E151+E152+E153+E154+E155+E156+E157+E158+E159+E160+E161+E162+E163+E164+E165+E166+E167+E169</f>
        <v>249470607.51999998</v>
      </c>
      <c r="F147" s="27">
        <f>F148+F149+F150+F151+F152+F153+F154+F155+F156+F157+F158+F159+F160+F161+F162+F163+F164+F165+F166+F167+F169</f>
        <v>5781967.040000001</v>
      </c>
      <c r="G147" s="27">
        <f>G148+G149+G150+G151+G152+G153+G154+G155+G156+G157+G158+G159+G160+G161+G162+G163+G164+G165+G166+G167+G169</f>
        <v>243068112.38</v>
      </c>
      <c r="H147" s="27">
        <f t="shared" ref="H147" si="7">H148+H149+H150+H151+H152+H153+H154+H155+H156+H157+H158+H159+H160+H161+H162+H163+H164+H165+H166+H167+H169</f>
        <v>0</v>
      </c>
      <c r="I147" s="27">
        <f t="shared" ref="I147" si="8">I148+I149+I150+I151+I152+I153+I154+I155+I156+I157+I158+I159+I160+I161+I162+I163+I164+I165+I166+I167+I169</f>
        <v>0</v>
      </c>
      <c r="J147" s="27">
        <f>J148+J149+J150+J151+J152+J153+J154+J155+J156+J157+J158+J159+J160+J161+J162+J163+J164+J165+J166+J167+J169+J168</f>
        <v>152298.94</v>
      </c>
      <c r="K147" s="27">
        <f>K148+K149+K150+K151+K152+K153+K154+K155+K156+K157+K158+K159+K160+K161+K162+K163+K164+K165+K166+K167+K169+K168</f>
        <v>6402495.1400000006</v>
      </c>
      <c r="L147" s="27">
        <f t="shared" ref="L147" si="9">L148+L149+L150+L151+L152+L153+L154+L155+L156+L157+L158+L159+L160+L161+L162+L163+L164+L165+L166+L167+L169</f>
        <v>0</v>
      </c>
      <c r="M147" s="27">
        <f t="shared" ref="M147" si="10">M148+M149+M150+M151+M152+M153+M154+M155+M156+M157+M158+M159+M160+M161+M162+M163+M164+M165+M166+M167+M169</f>
        <v>0</v>
      </c>
      <c r="N147" s="27">
        <f t="shared" ref="N147" si="11">N148+N149+N150+N151+N152+N153+N154+N155+N156+N157+N158+N159+N160+N161+N162+N163+N164+N165+N166+N167+N169</f>
        <v>0</v>
      </c>
      <c r="O147" s="27">
        <f t="shared" ref="O147" si="12">O148+O149+O150+O151+O152+O153+O154+O155+O156+O157+O158+O159+O160+O161+O162+O163+O164+O165+O166+O167+O169</f>
        <v>144126997.87999997</v>
      </c>
      <c r="P147" s="27">
        <f t="shared" ref="P147" si="13">P148+P149+P150+P151+P152+P153+P154+P155+P156+P157+P158+P159+P160+P161+P162+P163+P164+P165+P166+P167+P169</f>
        <v>0</v>
      </c>
      <c r="Q147" s="46"/>
      <c r="R147" s="47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s="29" customFormat="1" ht="47.45" customHeight="1" x14ac:dyDescent="0.2">
      <c r="A148" s="35" t="s">
        <v>96</v>
      </c>
      <c r="B148" s="36" t="s">
        <v>97</v>
      </c>
      <c r="C148" s="35" t="s">
        <v>0</v>
      </c>
      <c r="D148" s="11">
        <f t="shared" si="5"/>
        <v>9267.4599999999991</v>
      </c>
      <c r="E148" s="11">
        <f t="shared" si="6"/>
        <v>389594.75</v>
      </c>
      <c r="F148" s="11">
        <v>9267.4599999999991</v>
      </c>
      <c r="G148" s="58">
        <f>ROUND(F148*B2,2)</f>
        <v>389594.75</v>
      </c>
      <c r="H148" s="11">
        <v>0</v>
      </c>
      <c r="I148" s="11">
        <v>0</v>
      </c>
      <c r="J148" s="11">
        <v>0</v>
      </c>
      <c r="K148" s="58">
        <v>0</v>
      </c>
      <c r="L148" s="11">
        <v>0</v>
      </c>
      <c r="M148" s="11">
        <v>0</v>
      </c>
      <c r="N148" s="11">
        <v>0</v>
      </c>
      <c r="O148" s="60">
        <v>1143989.98</v>
      </c>
      <c r="P148" s="11">
        <v>0</v>
      </c>
      <c r="Q148" s="48"/>
      <c r="R148" s="49"/>
      <c r="S148" s="28"/>
      <c r="T148" s="28"/>
      <c r="U148" s="28"/>
      <c r="V148" s="28"/>
      <c r="W148" s="28"/>
      <c r="X148" s="28"/>
      <c r="Y148" s="28"/>
      <c r="Z148" s="28"/>
      <c r="AA148" s="28"/>
    </row>
    <row r="149" spans="1:27" s="29" customFormat="1" ht="47.45" customHeight="1" x14ac:dyDescent="0.2">
      <c r="A149" s="35" t="s">
        <v>96</v>
      </c>
      <c r="B149" s="36" t="s">
        <v>98</v>
      </c>
      <c r="C149" s="35" t="s">
        <v>0</v>
      </c>
      <c r="D149" s="11">
        <f t="shared" si="5"/>
        <v>88161.59</v>
      </c>
      <c r="E149" s="11">
        <f t="shared" si="6"/>
        <v>3706225.09</v>
      </c>
      <c r="F149" s="11">
        <v>85712.19</v>
      </c>
      <c r="G149" s="58">
        <f>ROUND(F149*B2,2)</f>
        <v>3603254.76</v>
      </c>
      <c r="H149" s="11">
        <v>0</v>
      </c>
      <c r="I149" s="11">
        <v>0</v>
      </c>
      <c r="J149" s="11">
        <v>2449.4</v>
      </c>
      <c r="K149" s="58">
        <f>ROUND(J149*B2,2)</f>
        <v>102970.33</v>
      </c>
      <c r="L149" s="11">
        <v>0</v>
      </c>
      <c r="M149" s="11">
        <v>0</v>
      </c>
      <c r="N149" s="11">
        <v>0</v>
      </c>
      <c r="O149" s="60">
        <v>5057761.8499999996</v>
      </c>
      <c r="P149" s="11">
        <v>0</v>
      </c>
      <c r="Q149" s="48"/>
      <c r="R149" s="49"/>
      <c r="S149" s="28"/>
      <c r="T149" s="28"/>
      <c r="U149" s="28"/>
      <c r="V149" s="28"/>
      <c r="W149" s="28"/>
      <c r="X149" s="28"/>
      <c r="Y149" s="28"/>
      <c r="Z149" s="28"/>
      <c r="AA149" s="28"/>
    </row>
    <row r="150" spans="1:27" s="29" customFormat="1" ht="47.45" customHeight="1" x14ac:dyDescent="0.2">
      <c r="A150" s="35" t="s">
        <v>96</v>
      </c>
      <c r="B150" s="36" t="s">
        <v>99</v>
      </c>
      <c r="C150" s="35" t="s">
        <v>0</v>
      </c>
      <c r="D150" s="11">
        <f t="shared" si="5"/>
        <v>214513.59</v>
      </c>
      <c r="E150" s="11">
        <f t="shared" si="6"/>
        <v>9017936.8099999987</v>
      </c>
      <c r="F150" s="11">
        <v>206787</v>
      </c>
      <c r="G150" s="58">
        <f>ROUND(F150*B2,2)</f>
        <v>8693118.6899999995</v>
      </c>
      <c r="H150" s="11">
        <v>0</v>
      </c>
      <c r="I150" s="11">
        <v>0</v>
      </c>
      <c r="J150" s="11">
        <v>7726.59</v>
      </c>
      <c r="K150" s="58">
        <f>ROUND(J150*B2,2)</f>
        <v>324818.12</v>
      </c>
      <c r="L150" s="11">
        <v>0</v>
      </c>
      <c r="M150" s="11">
        <v>0</v>
      </c>
      <c r="N150" s="11">
        <v>0</v>
      </c>
      <c r="O150" s="60">
        <v>13742755.140000001</v>
      </c>
      <c r="P150" s="11">
        <v>0</v>
      </c>
      <c r="Q150" s="48"/>
      <c r="R150" s="49"/>
      <c r="S150" s="28"/>
      <c r="T150" s="28"/>
      <c r="U150" s="28"/>
      <c r="V150" s="28"/>
      <c r="W150" s="28"/>
      <c r="X150" s="28"/>
      <c r="Y150" s="28"/>
      <c r="Z150" s="28"/>
      <c r="AA150" s="28"/>
    </row>
    <row r="151" spans="1:27" s="29" customFormat="1" ht="47.45" customHeight="1" x14ac:dyDescent="0.2">
      <c r="A151" s="35" t="s">
        <v>96</v>
      </c>
      <c r="B151" s="36" t="s">
        <v>100</v>
      </c>
      <c r="C151" s="35" t="s">
        <v>0</v>
      </c>
      <c r="D151" s="11">
        <f t="shared" si="5"/>
        <v>1076770.8899999999</v>
      </c>
      <c r="E151" s="11">
        <f t="shared" si="6"/>
        <v>45266371.440000005</v>
      </c>
      <c r="F151" s="11">
        <v>1045116.74</v>
      </c>
      <c r="G151" s="58">
        <f>ROUND(F151*B2,2)</f>
        <v>43935662.630000003</v>
      </c>
      <c r="H151" s="11">
        <v>0</v>
      </c>
      <c r="I151" s="11">
        <v>0</v>
      </c>
      <c r="J151" s="11">
        <v>31654.15</v>
      </c>
      <c r="K151" s="58">
        <f>ROUND(J151*B2,2)</f>
        <v>1330708.81</v>
      </c>
      <c r="L151" s="11">
        <v>0</v>
      </c>
      <c r="M151" s="11">
        <v>0</v>
      </c>
      <c r="N151" s="11">
        <v>0</v>
      </c>
      <c r="O151" s="60">
        <v>62634079.700000003</v>
      </c>
      <c r="P151" s="11">
        <v>0</v>
      </c>
      <c r="Q151" s="48"/>
      <c r="R151" s="49"/>
      <c r="S151" s="28"/>
      <c r="T151" s="28"/>
      <c r="U151" s="28"/>
      <c r="V151" s="28"/>
      <c r="W151" s="28"/>
      <c r="X151" s="28"/>
      <c r="Y151" s="28"/>
      <c r="Z151" s="28"/>
      <c r="AA151" s="28"/>
    </row>
    <row r="152" spans="1:27" s="29" customFormat="1" ht="47.45" customHeight="1" x14ac:dyDescent="0.2">
      <c r="A152" s="35" t="s">
        <v>96</v>
      </c>
      <c r="B152" s="36" t="s">
        <v>101</v>
      </c>
      <c r="C152" s="35" t="s">
        <v>0</v>
      </c>
      <c r="D152" s="11">
        <f t="shared" si="5"/>
        <v>170822.53</v>
      </c>
      <c r="E152" s="11">
        <f t="shared" si="6"/>
        <v>7181208.3300000001</v>
      </c>
      <c r="F152" s="11">
        <v>165054.97</v>
      </c>
      <c r="G152" s="58">
        <f>ROUND(F152*B2,2)</f>
        <v>6938745.8799999999</v>
      </c>
      <c r="H152" s="11">
        <v>0</v>
      </c>
      <c r="I152" s="11">
        <v>0</v>
      </c>
      <c r="J152" s="11">
        <v>5767.56</v>
      </c>
      <c r="K152" s="58">
        <f>ROUND(J152*B2,2)</f>
        <v>242462.45</v>
      </c>
      <c r="L152" s="11">
        <v>0</v>
      </c>
      <c r="M152" s="11">
        <v>0</v>
      </c>
      <c r="N152" s="11">
        <v>0</v>
      </c>
      <c r="O152" s="60">
        <v>6485079.8300000001</v>
      </c>
      <c r="P152" s="11">
        <v>0</v>
      </c>
      <c r="Q152" s="48"/>
      <c r="R152" s="49"/>
      <c r="S152" s="28"/>
      <c r="T152" s="28"/>
      <c r="U152" s="28"/>
      <c r="V152" s="28"/>
      <c r="W152" s="28"/>
      <c r="X152" s="28"/>
      <c r="Y152" s="28"/>
      <c r="Z152" s="28"/>
      <c r="AA152" s="28"/>
    </row>
    <row r="153" spans="1:27" s="29" customFormat="1" ht="47.45" customHeight="1" x14ac:dyDescent="0.2">
      <c r="A153" s="35" t="s">
        <v>96</v>
      </c>
      <c r="B153" s="36" t="s">
        <v>102</v>
      </c>
      <c r="C153" s="35" t="s">
        <v>0</v>
      </c>
      <c r="D153" s="11">
        <f t="shared" si="5"/>
        <v>39598.670000000006</v>
      </c>
      <c r="E153" s="11">
        <f t="shared" si="6"/>
        <v>1664688.48</v>
      </c>
      <c r="F153" s="11">
        <v>38488.550000000003</v>
      </c>
      <c r="G153" s="58">
        <f>ROUND(F153*B2,2)</f>
        <v>1618020.15</v>
      </c>
      <c r="H153" s="11">
        <v>0</v>
      </c>
      <c r="I153" s="11">
        <v>0</v>
      </c>
      <c r="J153" s="11">
        <v>1110.1199999999999</v>
      </c>
      <c r="K153" s="58">
        <f>ROUND(J153*B2,2)</f>
        <v>46668.33</v>
      </c>
      <c r="L153" s="11">
        <v>0</v>
      </c>
      <c r="M153" s="11">
        <v>0</v>
      </c>
      <c r="N153" s="11">
        <v>0</v>
      </c>
      <c r="O153" s="60">
        <v>1436630.17</v>
      </c>
      <c r="P153" s="11">
        <v>0</v>
      </c>
      <c r="Q153" s="48"/>
      <c r="R153" s="49"/>
      <c r="S153" s="28"/>
      <c r="T153" s="28"/>
      <c r="U153" s="28"/>
      <c r="V153" s="28"/>
      <c r="W153" s="28"/>
      <c r="X153" s="28"/>
      <c r="Y153" s="28"/>
      <c r="Z153" s="28"/>
      <c r="AA153" s="28"/>
    </row>
    <row r="154" spans="1:27" s="29" customFormat="1" ht="47.45" customHeight="1" x14ac:dyDescent="0.2">
      <c r="A154" s="35" t="s">
        <v>96</v>
      </c>
      <c r="B154" s="36" t="s">
        <v>103</v>
      </c>
      <c r="C154" s="35" t="s">
        <v>0</v>
      </c>
      <c r="D154" s="11">
        <f t="shared" si="5"/>
        <v>44690.59</v>
      </c>
      <c r="E154" s="11">
        <f t="shared" si="6"/>
        <v>1878747.71</v>
      </c>
      <c r="F154" s="11">
        <v>42403.95</v>
      </c>
      <c r="G154" s="58">
        <f>ROUND(F154*B2,2)</f>
        <v>1782619.65</v>
      </c>
      <c r="H154" s="11">
        <v>0</v>
      </c>
      <c r="I154" s="11">
        <v>0</v>
      </c>
      <c r="J154" s="11">
        <v>2286.64</v>
      </c>
      <c r="K154" s="58">
        <f>ROUND(J154*B2,2)</f>
        <v>96128.06</v>
      </c>
      <c r="L154" s="11">
        <v>0</v>
      </c>
      <c r="M154" s="11">
        <v>0</v>
      </c>
      <c r="N154" s="11">
        <v>0</v>
      </c>
      <c r="O154" s="60">
        <v>3029610.45</v>
      </c>
      <c r="P154" s="11">
        <v>0</v>
      </c>
      <c r="Q154" s="48"/>
      <c r="R154" s="49"/>
      <c r="S154" s="28"/>
      <c r="T154" s="28"/>
      <c r="U154" s="28"/>
      <c r="V154" s="28"/>
      <c r="W154" s="28"/>
      <c r="X154" s="28"/>
      <c r="Y154" s="28"/>
      <c r="Z154" s="28"/>
      <c r="AA154" s="28"/>
    </row>
    <row r="155" spans="1:27" s="29" customFormat="1" ht="47.45" customHeight="1" x14ac:dyDescent="0.2">
      <c r="A155" s="35" t="s">
        <v>96</v>
      </c>
      <c r="B155" s="36" t="s">
        <v>104</v>
      </c>
      <c r="C155" s="35" t="s">
        <v>0</v>
      </c>
      <c r="D155" s="11">
        <f t="shared" si="5"/>
        <v>604237.05999999994</v>
      </c>
      <c r="E155" s="11">
        <f t="shared" si="6"/>
        <v>25401521.77</v>
      </c>
      <c r="F155" s="11">
        <v>590726.81999999995</v>
      </c>
      <c r="G155" s="58">
        <f>ROUND(F155*B2,2)</f>
        <v>24833564.789999999</v>
      </c>
      <c r="H155" s="11">
        <v>0</v>
      </c>
      <c r="I155" s="11">
        <v>0</v>
      </c>
      <c r="J155" s="11">
        <v>13510.24</v>
      </c>
      <c r="K155" s="58">
        <f>ROUND(J155*B2,2)</f>
        <v>567956.98</v>
      </c>
      <c r="L155" s="11">
        <v>0</v>
      </c>
      <c r="M155" s="11">
        <v>0</v>
      </c>
      <c r="N155" s="11">
        <v>0</v>
      </c>
      <c r="O155" s="60">
        <v>22466530.050000001</v>
      </c>
      <c r="P155" s="11">
        <v>0</v>
      </c>
      <c r="Q155" s="48"/>
      <c r="R155" s="49"/>
      <c r="S155" s="28"/>
      <c r="T155" s="28"/>
      <c r="U155" s="28"/>
      <c r="V155" s="28"/>
      <c r="W155" s="28"/>
      <c r="X155" s="28"/>
      <c r="Y155" s="28"/>
      <c r="Z155" s="28"/>
      <c r="AA155" s="28"/>
    </row>
    <row r="156" spans="1:27" s="29" customFormat="1" ht="43.9" customHeight="1" x14ac:dyDescent="0.2">
      <c r="A156" s="35" t="s">
        <v>96</v>
      </c>
      <c r="B156" s="36" t="s">
        <v>106</v>
      </c>
      <c r="C156" s="35" t="s">
        <v>0</v>
      </c>
      <c r="D156" s="11">
        <f t="shared" si="5"/>
        <v>93876.82</v>
      </c>
      <c r="E156" s="11">
        <f t="shared" si="6"/>
        <v>3946487.6300000004</v>
      </c>
      <c r="F156" s="11">
        <v>90056</v>
      </c>
      <c r="G156" s="58">
        <f>ROUND(F156*B2,2)</f>
        <v>3785864.18</v>
      </c>
      <c r="H156" s="11">
        <v>0</v>
      </c>
      <c r="I156" s="11">
        <v>0</v>
      </c>
      <c r="J156" s="11">
        <v>3820.82</v>
      </c>
      <c r="K156" s="58">
        <f>ROUND(J156*B2,2)</f>
        <v>160623.45000000001</v>
      </c>
      <c r="L156" s="11">
        <v>0</v>
      </c>
      <c r="M156" s="11">
        <v>0</v>
      </c>
      <c r="N156" s="11">
        <v>0</v>
      </c>
      <c r="O156" s="60">
        <v>6283750.6500000004</v>
      </c>
      <c r="P156" s="11">
        <v>0</v>
      </c>
      <c r="Q156" s="48"/>
      <c r="R156" s="49"/>
      <c r="S156" s="28"/>
      <c r="T156" s="28"/>
      <c r="U156" s="28"/>
      <c r="V156" s="28"/>
      <c r="W156" s="28"/>
      <c r="X156" s="28"/>
      <c r="Y156" s="28"/>
      <c r="Z156" s="28"/>
      <c r="AA156" s="28"/>
    </row>
    <row r="157" spans="1:27" s="29" customFormat="1" ht="43.9" customHeight="1" x14ac:dyDescent="0.2">
      <c r="A157" s="35" t="s">
        <v>96</v>
      </c>
      <c r="B157" s="36" t="s">
        <v>107</v>
      </c>
      <c r="C157" s="35" t="s">
        <v>0</v>
      </c>
      <c r="D157" s="11">
        <f t="shared" si="5"/>
        <v>172831.38</v>
      </c>
      <c r="E157" s="11">
        <f t="shared" si="6"/>
        <v>7265658.3799999999</v>
      </c>
      <c r="F157" s="11">
        <v>169537.28</v>
      </c>
      <c r="G157" s="58">
        <f>ROUND(F157*B2,2)</f>
        <v>7127177.71</v>
      </c>
      <c r="H157" s="11">
        <v>0</v>
      </c>
      <c r="I157" s="11">
        <v>0</v>
      </c>
      <c r="J157" s="11">
        <v>3294.1</v>
      </c>
      <c r="K157" s="58">
        <f>ROUND(J157*B2,2)</f>
        <v>138480.67000000001</v>
      </c>
      <c r="L157" s="11">
        <v>0</v>
      </c>
      <c r="M157" s="11">
        <v>0</v>
      </c>
      <c r="N157" s="11">
        <v>0</v>
      </c>
      <c r="O157" s="60">
        <v>11156496.189999999</v>
      </c>
      <c r="P157" s="11">
        <v>0</v>
      </c>
      <c r="Q157" s="48"/>
      <c r="R157" s="49"/>
      <c r="S157" s="28"/>
      <c r="T157" s="28"/>
      <c r="U157" s="28"/>
      <c r="V157" s="28"/>
      <c r="W157" s="28"/>
      <c r="X157" s="28"/>
      <c r="Y157" s="28"/>
      <c r="Z157" s="28"/>
      <c r="AA157" s="28"/>
    </row>
    <row r="158" spans="1:27" s="29" customFormat="1" ht="43.9" customHeight="1" x14ac:dyDescent="0.2">
      <c r="A158" s="35" t="s">
        <v>96</v>
      </c>
      <c r="B158" s="36" t="s">
        <v>108</v>
      </c>
      <c r="C158" s="35" t="s">
        <v>0</v>
      </c>
      <c r="D158" s="11">
        <f t="shared" si="5"/>
        <v>140053.54</v>
      </c>
      <c r="E158" s="11">
        <f t="shared" si="6"/>
        <v>5887710.7700000005</v>
      </c>
      <c r="F158" s="11">
        <v>135430.72</v>
      </c>
      <c r="G158" s="58">
        <f>ROUND(F158*B2,2)</f>
        <v>5693372.04</v>
      </c>
      <c r="H158" s="11">
        <v>0</v>
      </c>
      <c r="I158" s="11">
        <v>0</v>
      </c>
      <c r="J158" s="11">
        <v>4622.82</v>
      </c>
      <c r="K158" s="58">
        <f>ROUND(J158*B2,2)</f>
        <v>194338.73</v>
      </c>
      <c r="L158" s="11">
        <v>0</v>
      </c>
      <c r="M158" s="11">
        <v>0</v>
      </c>
      <c r="N158" s="11">
        <v>0</v>
      </c>
      <c r="O158" s="60">
        <v>709442.07</v>
      </c>
      <c r="P158" s="11">
        <v>0</v>
      </c>
      <c r="Q158" s="48"/>
      <c r="R158" s="49"/>
      <c r="S158" s="28"/>
      <c r="T158" s="28"/>
      <c r="U158" s="28"/>
      <c r="V158" s="28"/>
      <c r="W158" s="28"/>
      <c r="X158" s="28"/>
      <c r="Y158" s="28"/>
      <c r="Z158" s="28"/>
      <c r="AA158" s="28"/>
    </row>
    <row r="159" spans="1:27" s="29" customFormat="1" ht="43.9" customHeight="1" x14ac:dyDescent="0.2">
      <c r="A159" s="35" t="s">
        <v>96</v>
      </c>
      <c r="B159" s="36" t="s">
        <v>109</v>
      </c>
      <c r="C159" s="35" t="s">
        <v>0</v>
      </c>
      <c r="D159" s="11">
        <f t="shared" si="5"/>
        <v>394026.06</v>
      </c>
      <c r="E159" s="11">
        <f t="shared" si="6"/>
        <v>16564461.529999999</v>
      </c>
      <c r="F159" s="11">
        <v>378658.8</v>
      </c>
      <c r="G159" s="58">
        <f>ROUND(F159*B2,2)</f>
        <v>15918437.289999999</v>
      </c>
      <c r="H159" s="11">
        <v>0</v>
      </c>
      <c r="I159" s="11">
        <v>0</v>
      </c>
      <c r="J159" s="11">
        <v>15367.26</v>
      </c>
      <c r="K159" s="58">
        <f>ROUND(J159*B2,2)</f>
        <v>646024.24</v>
      </c>
      <c r="L159" s="11">
        <v>0</v>
      </c>
      <c r="M159" s="11">
        <v>0</v>
      </c>
      <c r="N159" s="11">
        <v>0</v>
      </c>
      <c r="O159" s="60">
        <v>2018198.46</v>
      </c>
      <c r="P159" s="11">
        <v>0</v>
      </c>
      <c r="Q159" s="48"/>
      <c r="R159" s="49"/>
      <c r="S159" s="28"/>
      <c r="T159" s="28"/>
      <c r="U159" s="28"/>
      <c r="V159" s="28"/>
      <c r="W159" s="28"/>
      <c r="X159" s="28"/>
      <c r="Y159" s="28"/>
      <c r="Z159" s="28"/>
      <c r="AA159" s="28"/>
    </row>
    <row r="160" spans="1:27" s="29" customFormat="1" ht="43.9" customHeight="1" x14ac:dyDescent="0.2">
      <c r="A160" s="35" t="s">
        <v>96</v>
      </c>
      <c r="B160" s="36" t="s">
        <v>110</v>
      </c>
      <c r="C160" s="35" t="s">
        <v>0</v>
      </c>
      <c r="D160" s="11">
        <f t="shared" si="5"/>
        <v>51910.68</v>
      </c>
      <c r="E160" s="11">
        <f t="shared" si="6"/>
        <v>2182273.08</v>
      </c>
      <c r="F160" s="11">
        <v>51910.68</v>
      </c>
      <c r="G160" s="58">
        <f>ROUND(F160*B2,2)</f>
        <v>2182273.08</v>
      </c>
      <c r="H160" s="11">
        <v>0</v>
      </c>
      <c r="I160" s="11">
        <v>0</v>
      </c>
      <c r="J160" s="11">
        <v>0</v>
      </c>
      <c r="K160" s="11">
        <f>ROUND(J160*B2,2)</f>
        <v>0</v>
      </c>
      <c r="L160" s="11">
        <v>0</v>
      </c>
      <c r="M160" s="11">
        <v>0</v>
      </c>
      <c r="N160" s="11">
        <v>0</v>
      </c>
      <c r="O160" s="60">
        <v>204474.5</v>
      </c>
      <c r="P160" s="11">
        <v>0</v>
      </c>
      <c r="Q160" s="48"/>
      <c r="R160" s="49"/>
      <c r="S160" s="28"/>
      <c r="T160" s="28"/>
      <c r="U160" s="28"/>
      <c r="V160" s="28"/>
      <c r="W160" s="28"/>
      <c r="X160" s="28"/>
      <c r="Y160" s="28"/>
      <c r="Z160" s="28"/>
      <c r="AA160" s="28"/>
    </row>
    <row r="161" spans="1:27" s="29" customFormat="1" ht="43.9" customHeight="1" x14ac:dyDescent="0.2">
      <c r="A161" s="35" t="s">
        <v>96</v>
      </c>
      <c r="B161" s="36" t="s">
        <v>111</v>
      </c>
      <c r="C161" s="35" t="s">
        <v>0</v>
      </c>
      <c r="D161" s="11">
        <f t="shared" si="5"/>
        <v>1719.65</v>
      </c>
      <c r="E161" s="11">
        <f t="shared" si="6"/>
        <v>72292.37</v>
      </c>
      <c r="F161" s="11">
        <v>1719.65</v>
      </c>
      <c r="G161" s="58">
        <f>ROUND(F161*B2,2)</f>
        <v>72292.37</v>
      </c>
      <c r="H161" s="11">
        <v>0</v>
      </c>
      <c r="I161" s="11">
        <v>0</v>
      </c>
      <c r="J161" s="11">
        <v>0</v>
      </c>
      <c r="K161" s="58">
        <f>ROUND(J161*B2,2)</f>
        <v>0</v>
      </c>
      <c r="L161" s="11">
        <v>0</v>
      </c>
      <c r="M161" s="11">
        <v>0</v>
      </c>
      <c r="N161" s="11">
        <v>0</v>
      </c>
      <c r="O161" s="60">
        <v>597.47</v>
      </c>
      <c r="P161" s="11">
        <v>0</v>
      </c>
      <c r="Q161" s="48"/>
      <c r="R161" s="49"/>
      <c r="S161" s="28"/>
      <c r="T161" s="28"/>
      <c r="U161" s="28"/>
      <c r="V161" s="28"/>
      <c r="W161" s="28"/>
      <c r="X161" s="28"/>
      <c r="Y161" s="28"/>
      <c r="Z161" s="28"/>
      <c r="AA161" s="28"/>
    </row>
    <row r="162" spans="1:27" s="29" customFormat="1" ht="43.9" customHeight="1" x14ac:dyDescent="0.2">
      <c r="A162" s="35" t="s">
        <v>96</v>
      </c>
      <c r="B162" s="36" t="s">
        <v>112</v>
      </c>
      <c r="C162" s="35" t="s">
        <v>0</v>
      </c>
      <c r="D162" s="11">
        <f t="shared" si="5"/>
        <v>698712.41</v>
      </c>
      <c r="E162" s="11">
        <f t="shared" si="6"/>
        <v>29373171</v>
      </c>
      <c r="F162" s="11">
        <v>698712.41</v>
      </c>
      <c r="G162" s="58">
        <f>ROUND(F162*B2,2)</f>
        <v>29373171</v>
      </c>
      <c r="H162" s="11">
        <v>0</v>
      </c>
      <c r="I162" s="11">
        <v>0</v>
      </c>
      <c r="J162" s="11">
        <v>0</v>
      </c>
      <c r="K162" s="58">
        <f>ROUND(J162*B2,2)</f>
        <v>0</v>
      </c>
      <c r="L162" s="11">
        <v>0</v>
      </c>
      <c r="M162" s="11">
        <v>0</v>
      </c>
      <c r="N162" s="11">
        <v>0</v>
      </c>
      <c r="O162" s="60">
        <v>0</v>
      </c>
      <c r="P162" s="11">
        <v>0</v>
      </c>
      <c r="Q162" s="48"/>
      <c r="R162" s="49"/>
      <c r="S162" s="28"/>
      <c r="T162" s="28"/>
      <c r="U162" s="28"/>
      <c r="V162" s="28"/>
      <c r="W162" s="28"/>
      <c r="X162" s="28"/>
      <c r="Y162" s="28"/>
      <c r="Z162" s="28"/>
      <c r="AA162" s="28"/>
    </row>
    <row r="163" spans="1:27" s="29" customFormat="1" ht="43.9" customHeight="1" x14ac:dyDescent="0.2">
      <c r="A163" s="35" t="s">
        <v>96</v>
      </c>
      <c r="B163" s="36" t="s">
        <v>113</v>
      </c>
      <c r="C163" s="35" t="s">
        <v>0</v>
      </c>
      <c r="D163" s="11">
        <f t="shared" si="5"/>
        <v>360035</v>
      </c>
      <c r="E163" s="11">
        <f t="shared" si="6"/>
        <v>15135511.359999999</v>
      </c>
      <c r="F163" s="11">
        <v>349360.36</v>
      </c>
      <c r="G163" s="58">
        <f>ROUND(F163*B2,2)</f>
        <v>14686760.17</v>
      </c>
      <c r="H163" s="11">
        <v>0</v>
      </c>
      <c r="I163" s="11">
        <v>0</v>
      </c>
      <c r="J163" s="11">
        <v>10674.64</v>
      </c>
      <c r="K163" s="58">
        <f>ROUND(J163*B2,2)</f>
        <v>448751.19</v>
      </c>
      <c r="L163" s="11">
        <v>0</v>
      </c>
      <c r="M163" s="11">
        <v>0</v>
      </c>
      <c r="N163" s="11">
        <v>0</v>
      </c>
      <c r="O163" s="60">
        <v>1251832.7</v>
      </c>
      <c r="P163" s="11">
        <v>0</v>
      </c>
      <c r="Q163" s="48"/>
      <c r="R163" s="49"/>
      <c r="S163" s="28"/>
      <c r="T163" s="28"/>
      <c r="U163" s="28"/>
      <c r="V163" s="28"/>
      <c r="W163" s="28"/>
      <c r="X163" s="28"/>
      <c r="Y163" s="28"/>
      <c r="Z163" s="28"/>
      <c r="AA163" s="28"/>
    </row>
    <row r="164" spans="1:27" s="29" customFormat="1" ht="43.9" customHeight="1" x14ac:dyDescent="0.2">
      <c r="A164" s="35" t="s">
        <v>96</v>
      </c>
      <c r="B164" s="36" t="s">
        <v>114</v>
      </c>
      <c r="C164" s="35" t="s">
        <v>0</v>
      </c>
      <c r="D164" s="11">
        <f t="shared" si="5"/>
        <v>101112.25</v>
      </c>
      <c r="E164" s="11">
        <f t="shared" si="6"/>
        <v>4250657.88</v>
      </c>
      <c r="F164" s="11">
        <v>99911.35</v>
      </c>
      <c r="G164" s="58">
        <f>ROUND(F164*B2,2)</f>
        <v>4200173.24</v>
      </c>
      <c r="H164" s="11">
        <v>0</v>
      </c>
      <c r="I164" s="11">
        <v>0</v>
      </c>
      <c r="J164" s="11">
        <v>1200.9000000000001</v>
      </c>
      <c r="K164" s="58">
        <f>ROUND(J164*B2,2)</f>
        <v>50484.639999999999</v>
      </c>
      <c r="L164" s="11">
        <v>0</v>
      </c>
      <c r="M164" s="11">
        <v>0</v>
      </c>
      <c r="N164" s="11">
        <v>0</v>
      </c>
      <c r="O164" s="60">
        <v>131037.96</v>
      </c>
      <c r="P164" s="11">
        <v>0</v>
      </c>
      <c r="Q164" s="48"/>
      <c r="R164" s="49"/>
      <c r="S164" s="28"/>
      <c r="T164" s="28"/>
      <c r="U164" s="28"/>
      <c r="V164" s="28"/>
      <c r="W164" s="28"/>
      <c r="X164" s="28"/>
      <c r="Y164" s="28"/>
      <c r="Z164" s="28"/>
      <c r="AA164" s="28"/>
    </row>
    <row r="165" spans="1:27" s="29" customFormat="1" ht="43.9" customHeight="1" x14ac:dyDescent="0.2">
      <c r="A165" s="35" t="s">
        <v>96</v>
      </c>
      <c r="B165" s="36" t="s">
        <v>115</v>
      </c>
      <c r="C165" s="35" t="s">
        <v>0</v>
      </c>
      <c r="D165" s="11">
        <f t="shared" si="5"/>
        <v>287454.42</v>
      </c>
      <c r="E165" s="11">
        <f t="shared" si="6"/>
        <v>12084296.359999999</v>
      </c>
      <c r="F165" s="11">
        <v>287454.42</v>
      </c>
      <c r="G165" s="58">
        <f>ROUND(F165*B2,2)</f>
        <v>12084296.359999999</v>
      </c>
      <c r="H165" s="11">
        <v>0</v>
      </c>
      <c r="I165" s="11">
        <v>0</v>
      </c>
      <c r="J165" s="11">
        <v>0</v>
      </c>
      <c r="K165" s="58">
        <f>ROUND(J165*B2,2)</f>
        <v>0</v>
      </c>
      <c r="L165" s="11">
        <v>0</v>
      </c>
      <c r="M165" s="11">
        <v>0</v>
      </c>
      <c r="N165" s="11">
        <v>0</v>
      </c>
      <c r="O165" s="60">
        <v>349697.79</v>
      </c>
      <c r="P165" s="11">
        <v>0</v>
      </c>
      <c r="Q165" s="48"/>
      <c r="R165" s="49"/>
      <c r="S165" s="28"/>
      <c r="T165" s="28"/>
      <c r="U165" s="28"/>
      <c r="V165" s="28"/>
      <c r="W165" s="28"/>
      <c r="X165" s="28"/>
      <c r="Y165" s="28"/>
      <c r="Z165" s="28"/>
      <c r="AA165" s="28"/>
    </row>
    <row r="166" spans="1:27" s="29" customFormat="1" ht="43.9" customHeight="1" x14ac:dyDescent="0.2">
      <c r="A166" s="35" t="s">
        <v>96</v>
      </c>
      <c r="B166" s="36" t="s">
        <v>116</v>
      </c>
      <c r="C166" s="35" t="s">
        <v>0</v>
      </c>
      <c r="D166" s="11">
        <f t="shared" si="5"/>
        <v>914667.26</v>
      </c>
      <c r="E166" s="11">
        <f t="shared" si="6"/>
        <v>38451696.950000003</v>
      </c>
      <c r="F166" s="11">
        <v>877965.54</v>
      </c>
      <c r="G166" s="58">
        <f>ROUND(F166*B2,2)</f>
        <v>36908793.340000004</v>
      </c>
      <c r="H166" s="11">
        <v>0</v>
      </c>
      <c r="I166" s="11">
        <v>0</v>
      </c>
      <c r="J166" s="11">
        <v>36701.72</v>
      </c>
      <c r="K166" s="58">
        <f>ROUND(J166*B2,2)</f>
        <v>1542903.61</v>
      </c>
      <c r="L166" s="11">
        <v>0</v>
      </c>
      <c r="M166" s="11">
        <v>0</v>
      </c>
      <c r="N166" s="11">
        <v>0</v>
      </c>
      <c r="O166" s="60">
        <v>4813125.97</v>
      </c>
      <c r="P166" s="11">
        <v>0</v>
      </c>
      <c r="Q166" s="48"/>
      <c r="R166" s="49"/>
      <c r="S166" s="28"/>
      <c r="T166" s="28"/>
      <c r="U166" s="28"/>
      <c r="V166" s="28"/>
      <c r="W166" s="28"/>
      <c r="X166" s="28"/>
      <c r="Y166" s="28"/>
      <c r="Z166" s="28"/>
      <c r="AA166" s="28"/>
    </row>
    <row r="167" spans="1:27" s="29" customFormat="1" ht="45" customHeight="1" x14ac:dyDescent="0.2">
      <c r="A167" s="35" t="s">
        <v>96</v>
      </c>
      <c r="B167" s="36" t="s">
        <v>117</v>
      </c>
      <c r="C167" s="35" t="s">
        <v>0</v>
      </c>
      <c r="D167" s="11">
        <f t="shared" si="5"/>
        <v>182205.58</v>
      </c>
      <c r="E167" s="11">
        <f t="shared" si="6"/>
        <v>7659740.3799999999</v>
      </c>
      <c r="F167" s="11">
        <v>182205.58</v>
      </c>
      <c r="G167" s="58">
        <f>ROUND(F167*B2,2)</f>
        <v>7659740.3799999999</v>
      </c>
      <c r="H167" s="11">
        <v>0</v>
      </c>
      <c r="I167" s="11">
        <v>0</v>
      </c>
      <c r="J167" s="11">
        <v>0</v>
      </c>
      <c r="K167" s="58">
        <f>ROUND(J167*B2,2)</f>
        <v>0</v>
      </c>
      <c r="L167" s="11">
        <v>0</v>
      </c>
      <c r="M167" s="11">
        <v>0</v>
      </c>
      <c r="N167" s="11">
        <v>0</v>
      </c>
      <c r="O167" s="60">
        <v>0</v>
      </c>
      <c r="P167" s="11">
        <v>0</v>
      </c>
      <c r="Q167" s="48"/>
      <c r="R167" s="49"/>
      <c r="S167" s="30"/>
      <c r="T167" s="28"/>
      <c r="U167" s="28"/>
      <c r="V167" s="28"/>
      <c r="W167" s="28"/>
      <c r="X167" s="28"/>
      <c r="Y167" s="28"/>
      <c r="Z167" s="28"/>
      <c r="AA167" s="28"/>
    </row>
    <row r="168" spans="1:27" s="29" customFormat="1" ht="45.75" hidden="1" customHeight="1" x14ac:dyDescent="0.2">
      <c r="A168" s="76" t="s">
        <v>96</v>
      </c>
      <c r="B168" s="77" t="s">
        <v>378</v>
      </c>
      <c r="C168" s="76" t="s">
        <v>0</v>
      </c>
      <c r="D168" s="78">
        <f t="shared" si="5"/>
        <v>0</v>
      </c>
      <c r="E168" s="78">
        <f>G168+I168+K168</f>
        <v>0</v>
      </c>
      <c r="F168" s="78">
        <v>0</v>
      </c>
      <c r="G168" s="78">
        <v>0</v>
      </c>
      <c r="H168" s="78">
        <v>0</v>
      </c>
      <c r="I168" s="78">
        <v>0</v>
      </c>
      <c r="J168" s="78">
        <v>0</v>
      </c>
      <c r="K168" s="78">
        <f>ROUND(J168*B2,2)</f>
        <v>0</v>
      </c>
      <c r="L168" s="78">
        <v>0</v>
      </c>
      <c r="M168" s="78">
        <v>0</v>
      </c>
      <c r="N168" s="78">
        <v>0</v>
      </c>
      <c r="O168" s="78">
        <v>0</v>
      </c>
      <c r="P168" s="78">
        <v>0</v>
      </c>
      <c r="Q168" s="48"/>
      <c r="R168" s="49"/>
      <c r="S168" s="30"/>
      <c r="T168" s="28"/>
      <c r="U168" s="28"/>
      <c r="V168" s="28"/>
      <c r="W168" s="28"/>
      <c r="X168" s="28"/>
      <c r="Y168" s="28"/>
      <c r="Z168" s="28"/>
      <c r="AA168" s="28"/>
    </row>
    <row r="169" spans="1:27" s="29" customFormat="1" ht="45" customHeight="1" x14ac:dyDescent="0.2">
      <c r="A169" s="35" t="s">
        <v>96</v>
      </c>
      <c r="B169" s="36" t="s">
        <v>118</v>
      </c>
      <c r="C169" s="35" t="s">
        <v>0</v>
      </c>
      <c r="D169" s="11">
        <f t="shared" si="5"/>
        <v>287598.55</v>
      </c>
      <c r="E169" s="11">
        <f t="shared" si="6"/>
        <v>12090355.449999999</v>
      </c>
      <c r="F169" s="11">
        <v>275486.57</v>
      </c>
      <c r="G169" s="58">
        <f>ROUND(F169*B2,2)</f>
        <v>11581179.92</v>
      </c>
      <c r="H169" s="11">
        <v>0</v>
      </c>
      <c r="I169" s="11">
        <v>0</v>
      </c>
      <c r="J169" s="11">
        <v>12111.98</v>
      </c>
      <c r="K169" s="58">
        <f>ROUND(J169*B2,2)</f>
        <v>509175.53</v>
      </c>
      <c r="L169" s="11">
        <v>0</v>
      </c>
      <c r="M169" s="11">
        <v>0</v>
      </c>
      <c r="N169" s="11">
        <v>0</v>
      </c>
      <c r="O169" s="60">
        <v>1211906.95</v>
      </c>
      <c r="P169" s="11">
        <v>0</v>
      </c>
      <c r="Q169" s="48">
        <f>G170+G342</f>
        <v>98330480064.279968</v>
      </c>
      <c r="R169" s="49"/>
      <c r="S169" s="85"/>
      <c r="T169" s="28"/>
      <c r="U169" s="28"/>
      <c r="V169" s="28"/>
      <c r="W169" s="28"/>
      <c r="X169" s="28"/>
      <c r="Y169" s="28"/>
      <c r="Z169" s="28"/>
      <c r="AA169" s="28"/>
    </row>
    <row r="170" spans="1:27" s="29" customFormat="1" ht="45" customHeight="1" x14ac:dyDescent="0.2">
      <c r="A170" s="141" t="s">
        <v>119</v>
      </c>
      <c r="B170" s="142"/>
      <c r="C170" s="31"/>
      <c r="D170" s="10" t="s">
        <v>120</v>
      </c>
      <c r="E170" s="2">
        <f>SUM(E17:E146)+E147</f>
        <v>76307110406.089981</v>
      </c>
      <c r="F170" s="10" t="s">
        <v>120</v>
      </c>
      <c r="G170" s="2">
        <f>SUM(G17:G146)+G147</f>
        <v>76052304938.159973</v>
      </c>
      <c r="H170" s="10" t="s">
        <v>120</v>
      </c>
      <c r="I170" s="2">
        <f>SUM(I17:I147)</f>
        <v>0</v>
      </c>
      <c r="J170" s="10" t="s">
        <v>120</v>
      </c>
      <c r="K170" s="2">
        <f>SUM(K17:K146)+K147</f>
        <v>254805467.93000001</v>
      </c>
      <c r="L170" s="2">
        <f>SUM(L17:L169)</f>
        <v>562788580.30999982</v>
      </c>
      <c r="M170" s="2">
        <f t="shared" ref="M170" si="14">SUM(M17:M169)</f>
        <v>15444351.600000001</v>
      </c>
      <c r="N170" s="2">
        <f>SUM(N17:N169)</f>
        <v>204291602.96000001</v>
      </c>
      <c r="O170" s="73" t="s">
        <v>120</v>
      </c>
      <c r="P170" s="27">
        <v>0</v>
      </c>
      <c r="Q170" s="48">
        <f>K170+K342</f>
        <v>291768626.78000003</v>
      </c>
      <c r="R170" s="50" t="e">
        <f>O170+O342</f>
        <v>#VALUE!</v>
      </c>
      <c r="S170" s="84"/>
      <c r="T170" s="28"/>
      <c r="U170" s="28"/>
      <c r="V170" s="28"/>
      <c r="W170" s="28"/>
      <c r="X170" s="28"/>
      <c r="Y170" s="32"/>
      <c r="Z170" s="28"/>
      <c r="AA170" s="28"/>
    </row>
    <row r="171" spans="1:27" s="116" customFormat="1" ht="38.450000000000003" customHeight="1" x14ac:dyDescent="0.25">
      <c r="A171" s="134" t="s">
        <v>121</v>
      </c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12"/>
      <c r="R171" s="113"/>
      <c r="S171" s="114"/>
      <c r="T171" s="114"/>
      <c r="U171" s="114"/>
      <c r="V171" s="114"/>
      <c r="W171" s="114"/>
      <c r="X171" s="114"/>
      <c r="Y171" s="115"/>
      <c r="Z171" s="114"/>
      <c r="AA171" s="114"/>
    </row>
    <row r="172" spans="1:27" s="22" customFormat="1" ht="60.75" customHeight="1" x14ac:dyDescent="0.2">
      <c r="A172" s="127">
        <v>80</v>
      </c>
      <c r="B172" s="36" t="s">
        <v>122</v>
      </c>
      <c r="C172" s="35" t="s">
        <v>0</v>
      </c>
      <c r="D172" s="14">
        <f>F172+H172+E172</f>
        <v>0</v>
      </c>
      <c r="E172" s="14">
        <v>0</v>
      </c>
      <c r="F172" s="43">
        <v>0</v>
      </c>
      <c r="G172" s="43">
        <v>0</v>
      </c>
      <c r="H172" s="43">
        <v>0</v>
      </c>
      <c r="I172" s="43">
        <v>0</v>
      </c>
      <c r="J172" s="43">
        <v>0</v>
      </c>
      <c r="K172" s="43">
        <v>0</v>
      </c>
      <c r="L172" s="45">
        <v>0</v>
      </c>
      <c r="M172" s="45">
        <v>0</v>
      </c>
      <c r="N172" s="45">
        <v>0</v>
      </c>
      <c r="O172" s="45">
        <v>18196337.82</v>
      </c>
      <c r="P172" s="45">
        <v>0</v>
      </c>
      <c r="Q172" s="46"/>
      <c r="R172" s="47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s="22" customFormat="1" ht="42.6" customHeight="1" x14ac:dyDescent="0.2">
      <c r="A173" s="127"/>
      <c r="B173" s="36" t="s">
        <v>123</v>
      </c>
      <c r="C173" s="35" t="s">
        <v>0</v>
      </c>
      <c r="D173" s="14">
        <f>F173+H173+E173</f>
        <v>0</v>
      </c>
      <c r="E173" s="14">
        <v>0</v>
      </c>
      <c r="F173" s="43">
        <v>0</v>
      </c>
      <c r="G173" s="43">
        <v>0</v>
      </c>
      <c r="H173" s="43">
        <v>0</v>
      </c>
      <c r="I173" s="43">
        <v>0</v>
      </c>
      <c r="J173" s="43">
        <v>0</v>
      </c>
      <c r="K173" s="43">
        <v>0</v>
      </c>
      <c r="L173" s="45">
        <v>0</v>
      </c>
      <c r="M173" s="45">
        <v>0</v>
      </c>
      <c r="N173" s="45">
        <v>0</v>
      </c>
      <c r="O173" s="45">
        <f>ROUND(Q173*B2,2)</f>
        <v>555215587.77999997</v>
      </c>
      <c r="P173" s="45">
        <v>0</v>
      </c>
      <c r="Q173" s="46">
        <v>13207154.970000001</v>
      </c>
      <c r="R173" s="47" t="s">
        <v>374</v>
      </c>
      <c r="S173" s="33"/>
      <c r="T173" s="18"/>
      <c r="U173" s="18"/>
      <c r="V173" s="18"/>
      <c r="W173" s="18"/>
      <c r="X173" s="18"/>
      <c r="Y173" s="18"/>
      <c r="Z173" s="18"/>
      <c r="AA173" s="18"/>
    </row>
    <row r="174" spans="1:27" s="22" customFormat="1" ht="42.6" customHeight="1" x14ac:dyDescent="0.2">
      <c r="A174" s="127">
        <v>81</v>
      </c>
      <c r="B174" s="36" t="s">
        <v>307</v>
      </c>
      <c r="C174" s="35" t="s">
        <v>0</v>
      </c>
      <c r="D174" s="14">
        <f>F174+H174+J174</f>
        <v>985220.27</v>
      </c>
      <c r="E174" s="14">
        <f>G174+I174+K174</f>
        <v>41417674.93</v>
      </c>
      <c r="F174" s="43">
        <v>488848.38</v>
      </c>
      <c r="G174" s="43">
        <f>ROUND(F174*B2,2)</f>
        <v>20550697.050000001</v>
      </c>
      <c r="H174" s="43">
        <v>496371.89</v>
      </c>
      <c r="I174" s="43">
        <f>ROUND(H174*B2,2)</f>
        <v>20866977.879999999</v>
      </c>
      <c r="J174" s="43">
        <v>0</v>
      </c>
      <c r="K174" s="43">
        <v>0</v>
      </c>
      <c r="L174" s="45">
        <v>0</v>
      </c>
      <c r="M174" s="45">
        <v>0</v>
      </c>
      <c r="N174" s="45">
        <v>0</v>
      </c>
      <c r="O174" s="45">
        <f>ROUND(Q174*B2,2)</f>
        <v>19107271.59</v>
      </c>
      <c r="P174" s="45">
        <v>0</v>
      </c>
      <c r="Q174" s="46">
        <v>454512.99</v>
      </c>
      <c r="R174" s="51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22" customFormat="1" ht="42.6" customHeight="1" x14ac:dyDescent="0.2">
      <c r="A175" s="127"/>
      <c r="B175" s="36" t="s">
        <v>308</v>
      </c>
      <c r="C175" s="35" t="s">
        <v>0</v>
      </c>
      <c r="D175" s="14">
        <f>F175+H175+J175</f>
        <v>1479499.47</v>
      </c>
      <c r="E175" s="14">
        <f t="shared" ref="E175:E236" si="15">G175+I175+K175</f>
        <v>62196678.219999999</v>
      </c>
      <c r="F175" s="43">
        <v>1413293.66</v>
      </c>
      <c r="G175" s="43">
        <f>ROUND(F175*B2,2)</f>
        <v>59413452.170000002</v>
      </c>
      <c r="H175" s="43">
        <v>66205.81</v>
      </c>
      <c r="I175" s="43">
        <f>ROUND(H175*B2,2)</f>
        <v>2783226.05</v>
      </c>
      <c r="J175" s="43">
        <v>0</v>
      </c>
      <c r="K175" s="43">
        <v>0</v>
      </c>
      <c r="L175" s="45">
        <v>0</v>
      </c>
      <c r="M175" s="45">
        <v>0</v>
      </c>
      <c r="N175" s="45">
        <v>0</v>
      </c>
      <c r="O175" s="45">
        <f>ROUND(Q175*B2,2)</f>
        <v>22497995.23</v>
      </c>
      <c r="P175" s="45">
        <v>0</v>
      </c>
      <c r="Q175" s="46">
        <v>535169.61</v>
      </c>
      <c r="R175" s="51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s="22" customFormat="1" ht="42.6" customHeight="1" x14ac:dyDescent="0.2">
      <c r="A176" s="35">
        <v>82</v>
      </c>
      <c r="B176" s="36" t="s">
        <v>309</v>
      </c>
      <c r="C176" s="35" t="s">
        <v>0</v>
      </c>
      <c r="D176" s="14">
        <f>F176+H176+J176</f>
        <v>17340.28</v>
      </c>
      <c r="E176" s="14">
        <f t="shared" si="15"/>
        <v>728968.03</v>
      </c>
      <c r="F176" s="43">
        <v>0</v>
      </c>
      <c r="G176" s="43">
        <v>0</v>
      </c>
      <c r="H176" s="43">
        <v>17340.28</v>
      </c>
      <c r="I176" s="43">
        <f>ROUND(H176*B2,2)</f>
        <v>728968.03</v>
      </c>
      <c r="J176" s="43">
        <v>0</v>
      </c>
      <c r="K176" s="43">
        <v>0</v>
      </c>
      <c r="L176" s="45">
        <v>0</v>
      </c>
      <c r="M176" s="45">
        <v>0</v>
      </c>
      <c r="N176" s="45">
        <v>0</v>
      </c>
      <c r="O176" s="45">
        <f>ROUND(Q176*B2,2)</f>
        <v>319548.11</v>
      </c>
      <c r="P176" s="45">
        <v>0</v>
      </c>
      <c r="Q176" s="46">
        <v>7601.23</v>
      </c>
      <c r="R176" s="51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22" customFormat="1" ht="42.6" customHeight="1" x14ac:dyDescent="0.2">
      <c r="A177" s="127">
        <v>83</v>
      </c>
      <c r="B177" s="36" t="s">
        <v>310</v>
      </c>
      <c r="C177" s="35" t="s">
        <v>0</v>
      </c>
      <c r="D177" s="14">
        <f t="shared" ref="D177:D180" si="16">F177+H177+J177</f>
        <v>0</v>
      </c>
      <c r="E177" s="14">
        <f t="shared" si="15"/>
        <v>0</v>
      </c>
      <c r="F177" s="43">
        <v>0</v>
      </c>
      <c r="G177" s="43">
        <v>0</v>
      </c>
      <c r="H177" s="43">
        <v>0</v>
      </c>
      <c r="I177" s="43">
        <v>0</v>
      </c>
      <c r="J177" s="43">
        <v>0</v>
      </c>
      <c r="K177" s="43">
        <v>0</v>
      </c>
      <c r="L177" s="45">
        <v>0</v>
      </c>
      <c r="M177" s="45">
        <v>0</v>
      </c>
      <c r="N177" s="45">
        <f>1433574.3+1469663.86</f>
        <v>2903238.16</v>
      </c>
      <c r="O177" s="45">
        <v>0</v>
      </c>
      <c r="P177" s="45">
        <v>0</v>
      </c>
      <c r="Q177" s="46"/>
      <c r="R177" s="47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s="22" customFormat="1" ht="42.6" customHeight="1" x14ac:dyDescent="0.2">
      <c r="A178" s="127"/>
      <c r="B178" s="65" t="s">
        <v>124</v>
      </c>
      <c r="C178" s="62" t="s">
        <v>0</v>
      </c>
      <c r="D178" s="63">
        <f t="shared" si="16"/>
        <v>0</v>
      </c>
      <c r="E178" s="63">
        <f t="shared" si="15"/>
        <v>0</v>
      </c>
      <c r="F178" s="63">
        <v>0</v>
      </c>
      <c r="G178" s="63">
        <v>0</v>
      </c>
      <c r="H178" s="63">
        <v>0</v>
      </c>
      <c r="I178" s="63">
        <v>0</v>
      </c>
      <c r="J178" s="63">
        <v>0</v>
      </c>
      <c r="K178" s="63">
        <v>0</v>
      </c>
      <c r="L178" s="63">
        <v>0</v>
      </c>
      <c r="M178" s="63">
        <v>0</v>
      </c>
      <c r="N178" s="63">
        <f>1365837.2+1455078.1</f>
        <v>2820915.3</v>
      </c>
      <c r="O178" s="63">
        <v>0</v>
      </c>
      <c r="P178" s="63">
        <v>0</v>
      </c>
      <c r="Q178" s="46"/>
      <c r="R178" s="47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s="22" customFormat="1" ht="42.6" customHeight="1" x14ac:dyDescent="0.2">
      <c r="A179" s="127"/>
      <c r="B179" s="65" t="s">
        <v>125</v>
      </c>
      <c r="C179" s="62" t="s">
        <v>0</v>
      </c>
      <c r="D179" s="63">
        <f t="shared" si="16"/>
        <v>0</v>
      </c>
      <c r="E179" s="63">
        <f t="shared" si="15"/>
        <v>0</v>
      </c>
      <c r="F179" s="63">
        <v>0</v>
      </c>
      <c r="G179" s="63">
        <v>0</v>
      </c>
      <c r="H179" s="63">
        <v>0</v>
      </c>
      <c r="I179" s="63">
        <v>0</v>
      </c>
      <c r="J179" s="63">
        <v>0</v>
      </c>
      <c r="K179" s="63">
        <v>0</v>
      </c>
      <c r="L179" s="63">
        <v>0</v>
      </c>
      <c r="M179" s="63">
        <v>0</v>
      </c>
      <c r="N179" s="63">
        <f>651626.31+1039902.59</f>
        <v>1691528.9</v>
      </c>
      <c r="O179" s="63">
        <v>0</v>
      </c>
      <c r="P179" s="63">
        <v>0</v>
      </c>
      <c r="Q179" s="46"/>
      <c r="R179" s="47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s="22" customFormat="1" ht="43.15" customHeight="1" x14ac:dyDescent="0.2">
      <c r="A180" s="127"/>
      <c r="B180" s="89" t="s">
        <v>382</v>
      </c>
      <c r="C180" s="62" t="s">
        <v>1</v>
      </c>
      <c r="D180" s="63">
        <f t="shared" si="16"/>
        <v>0</v>
      </c>
      <c r="E180" s="63">
        <f t="shared" si="15"/>
        <v>0</v>
      </c>
      <c r="F180" s="63">
        <v>0</v>
      </c>
      <c r="G180" s="63">
        <v>0</v>
      </c>
      <c r="H180" s="63">
        <v>0</v>
      </c>
      <c r="I180" s="63">
        <v>0</v>
      </c>
      <c r="J180" s="63">
        <v>0</v>
      </c>
      <c r="K180" s="63">
        <v>0</v>
      </c>
      <c r="L180" s="63">
        <v>644110799.75</v>
      </c>
      <c r="M180" s="63">
        <v>1676454.65</v>
      </c>
      <c r="N180" s="63">
        <v>0</v>
      </c>
      <c r="O180" s="63">
        <v>0</v>
      </c>
      <c r="P180" s="63">
        <v>0</v>
      </c>
      <c r="Q180" s="46"/>
      <c r="R180" s="47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s="22" customFormat="1" ht="42.6" customHeight="1" x14ac:dyDescent="0.2">
      <c r="A181" s="62">
        <v>84</v>
      </c>
      <c r="B181" s="7" t="s">
        <v>126</v>
      </c>
      <c r="C181" s="62" t="s">
        <v>1</v>
      </c>
      <c r="D181" s="63">
        <f t="shared" ref="D181:D187" si="17">F181+H181+J181</f>
        <v>15000042</v>
      </c>
      <c r="E181" s="63">
        <f t="shared" si="15"/>
        <v>658900844.91999996</v>
      </c>
      <c r="F181" s="63">
        <v>15000042</v>
      </c>
      <c r="G181" s="63">
        <f>ROUND(F181*B3,2)</f>
        <v>658900844.91999996</v>
      </c>
      <c r="H181" s="63">
        <v>0</v>
      </c>
      <c r="I181" s="63">
        <v>0</v>
      </c>
      <c r="J181" s="63">
        <v>0</v>
      </c>
      <c r="K181" s="63">
        <v>0</v>
      </c>
      <c r="L181" s="63">
        <v>0</v>
      </c>
      <c r="M181" s="63">
        <v>0</v>
      </c>
      <c r="N181" s="63">
        <v>0</v>
      </c>
      <c r="O181" s="63">
        <v>0</v>
      </c>
      <c r="P181" s="63">
        <v>0</v>
      </c>
      <c r="Q181" s="46"/>
      <c r="R181" s="47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s="22" customFormat="1" ht="42.6" customHeight="1" x14ac:dyDescent="0.2">
      <c r="A182" s="127">
        <v>85</v>
      </c>
      <c r="B182" s="65" t="s">
        <v>311</v>
      </c>
      <c r="C182" s="62" t="s">
        <v>0</v>
      </c>
      <c r="D182" s="63">
        <f t="shared" si="17"/>
        <v>1254933.3299999998</v>
      </c>
      <c r="E182" s="63">
        <f t="shared" si="15"/>
        <v>52756142.260000005</v>
      </c>
      <c r="F182" s="63">
        <v>853188.45</v>
      </c>
      <c r="G182" s="63">
        <f>ROUND(F182*B2,2)</f>
        <v>35867189.25</v>
      </c>
      <c r="H182" s="63">
        <v>401092.6</v>
      </c>
      <c r="I182" s="63">
        <f>ROUND(H182*B2,2)</f>
        <v>16861531.809999999</v>
      </c>
      <c r="J182" s="63">
        <v>652.28</v>
      </c>
      <c r="K182" s="63">
        <f>ROUND(J182*B2,2)</f>
        <v>27421.200000000001</v>
      </c>
      <c r="L182" s="64">
        <f>34258673.06+34593208.26</f>
        <v>68851881.319999993</v>
      </c>
      <c r="M182" s="63">
        <f>31777867.46+5320794.92</f>
        <v>37098662.380000003</v>
      </c>
      <c r="N182" s="63">
        <v>59914.94</v>
      </c>
      <c r="O182" s="63">
        <v>3590867.07</v>
      </c>
      <c r="P182" s="63">
        <v>0</v>
      </c>
      <c r="Q182" s="46"/>
      <c r="R182" s="47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s="22" customFormat="1" ht="42.6" customHeight="1" x14ac:dyDescent="0.2">
      <c r="A183" s="127"/>
      <c r="B183" s="65" t="s">
        <v>312</v>
      </c>
      <c r="C183" s="62" t="s">
        <v>0</v>
      </c>
      <c r="D183" s="63">
        <f t="shared" si="17"/>
        <v>127773.37</v>
      </c>
      <c r="E183" s="63">
        <f t="shared" si="15"/>
        <v>5371464.7100000009</v>
      </c>
      <c r="F183" s="63">
        <v>119050</v>
      </c>
      <c r="G183" s="63">
        <f>ROUND(F183*B2,2)</f>
        <v>5004742.95</v>
      </c>
      <c r="H183" s="63">
        <v>8608.6200000000008</v>
      </c>
      <c r="I183" s="63">
        <f>ROUND(H183*B2,2)</f>
        <v>361897.78</v>
      </c>
      <c r="J183" s="63">
        <v>114.75</v>
      </c>
      <c r="K183" s="63">
        <f>ROUND(J183*B2,2)</f>
        <v>4823.9799999999996</v>
      </c>
      <c r="L183" s="63">
        <f>4780297.99</f>
        <v>4780297.99</v>
      </c>
      <c r="M183" s="63">
        <v>729511.21</v>
      </c>
      <c r="N183" s="63">
        <v>9726.83</v>
      </c>
      <c r="O183" s="63">
        <v>14237.67</v>
      </c>
      <c r="P183" s="63">
        <v>0</v>
      </c>
      <c r="Q183" s="46"/>
      <c r="R183" s="47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s="22" customFormat="1" ht="42.6" customHeight="1" x14ac:dyDescent="0.2">
      <c r="A184" s="127">
        <v>86</v>
      </c>
      <c r="B184" s="65" t="s">
        <v>313</v>
      </c>
      <c r="C184" s="62" t="s">
        <v>0</v>
      </c>
      <c r="D184" s="63">
        <f t="shared" si="17"/>
        <v>0</v>
      </c>
      <c r="E184" s="63">
        <f t="shared" si="15"/>
        <v>0</v>
      </c>
      <c r="F184" s="63">
        <v>0</v>
      </c>
      <c r="G184" s="63">
        <v>0</v>
      </c>
      <c r="H184" s="63">
        <v>0</v>
      </c>
      <c r="I184" s="63">
        <v>0</v>
      </c>
      <c r="J184" s="63">
        <v>0</v>
      </c>
      <c r="K184" s="63">
        <v>0</v>
      </c>
      <c r="L184" s="63">
        <f>140071.24+144480.8</f>
        <v>284552.03999999998</v>
      </c>
      <c r="M184" s="63">
        <f>71941.64+67453.14</f>
        <v>139394.78</v>
      </c>
      <c r="N184" s="63">
        <v>223.67</v>
      </c>
      <c r="O184" s="63">
        <v>0</v>
      </c>
      <c r="P184" s="63">
        <v>0</v>
      </c>
      <c r="Q184" s="46"/>
      <c r="R184" s="47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s="22" customFormat="1" ht="42.6" customHeight="1" x14ac:dyDescent="0.2">
      <c r="A185" s="127"/>
      <c r="B185" s="65" t="s">
        <v>314</v>
      </c>
      <c r="C185" s="62" t="s">
        <v>0</v>
      </c>
      <c r="D185" s="63">
        <f t="shared" si="17"/>
        <v>0</v>
      </c>
      <c r="E185" s="63">
        <f t="shared" si="15"/>
        <v>0</v>
      </c>
      <c r="F185" s="63">
        <v>0</v>
      </c>
      <c r="G185" s="63">
        <v>0</v>
      </c>
      <c r="H185" s="63">
        <v>0</v>
      </c>
      <c r="I185" s="63">
        <v>0</v>
      </c>
      <c r="J185" s="63">
        <v>0</v>
      </c>
      <c r="K185" s="63">
        <f>ROUND(J185*B2,2)</f>
        <v>0</v>
      </c>
      <c r="L185" s="63">
        <v>123182.7</v>
      </c>
      <c r="M185" s="63">
        <v>9149.59</v>
      </c>
      <c r="N185" s="63">
        <v>122.31</v>
      </c>
      <c r="O185" s="63">
        <v>0</v>
      </c>
      <c r="P185" s="63">
        <v>0</v>
      </c>
      <c r="Q185" s="46"/>
      <c r="R185" s="47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s="22" customFormat="1" ht="42.6" customHeight="1" x14ac:dyDescent="0.2">
      <c r="A186" s="127">
        <v>87</v>
      </c>
      <c r="B186" s="65" t="s">
        <v>315</v>
      </c>
      <c r="C186" s="62" t="s">
        <v>0</v>
      </c>
      <c r="D186" s="63">
        <f t="shared" si="17"/>
        <v>0</v>
      </c>
      <c r="E186" s="63">
        <f t="shared" si="15"/>
        <v>0</v>
      </c>
      <c r="F186" s="63">
        <v>0</v>
      </c>
      <c r="G186" s="63">
        <v>0</v>
      </c>
      <c r="H186" s="63">
        <v>0</v>
      </c>
      <c r="I186" s="63">
        <v>0</v>
      </c>
      <c r="J186" s="63">
        <v>0</v>
      </c>
      <c r="K186" s="63">
        <v>0</v>
      </c>
      <c r="L186" s="64">
        <v>1936350.38</v>
      </c>
      <c r="M186" s="63">
        <v>977927.83</v>
      </c>
      <c r="N186" s="63">
        <v>1600.01</v>
      </c>
      <c r="O186" s="63">
        <v>0</v>
      </c>
      <c r="P186" s="63">
        <v>0</v>
      </c>
      <c r="Q186" s="46"/>
      <c r="R186" s="47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s="22" customFormat="1" ht="42.6" customHeight="1" x14ac:dyDescent="0.2">
      <c r="A187" s="127"/>
      <c r="B187" s="65" t="s">
        <v>316</v>
      </c>
      <c r="C187" s="62" t="s">
        <v>0</v>
      </c>
      <c r="D187" s="63">
        <f t="shared" si="17"/>
        <v>0</v>
      </c>
      <c r="E187" s="63">
        <f t="shared" si="15"/>
        <v>0</v>
      </c>
      <c r="F187" s="63">
        <v>0</v>
      </c>
      <c r="G187" s="63">
        <f>ROUND(F187*B2,2)</f>
        <v>0</v>
      </c>
      <c r="H187" s="63">
        <v>0</v>
      </c>
      <c r="I187" s="63">
        <v>0</v>
      </c>
      <c r="J187" s="63">
        <v>0</v>
      </c>
      <c r="K187" s="63">
        <v>0</v>
      </c>
      <c r="L187" s="63">
        <v>90291.74</v>
      </c>
      <c r="M187" s="63">
        <v>6706.03</v>
      </c>
      <c r="N187" s="63">
        <v>89.44</v>
      </c>
      <c r="O187" s="63">
        <v>0</v>
      </c>
      <c r="P187" s="63">
        <v>0</v>
      </c>
      <c r="Q187" s="46"/>
      <c r="R187" s="47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s="22" customFormat="1" ht="42.6" customHeight="1" x14ac:dyDescent="0.2">
      <c r="A188" s="127">
        <v>88</v>
      </c>
      <c r="B188" s="65" t="s">
        <v>127</v>
      </c>
      <c r="C188" s="62" t="s">
        <v>0</v>
      </c>
      <c r="D188" s="63">
        <f t="shared" ref="D188:D192" si="18">F188+H188+J188</f>
        <v>2226239.3600000003</v>
      </c>
      <c r="E188" s="63">
        <f t="shared" si="15"/>
        <v>93588876.449999988</v>
      </c>
      <c r="F188" s="63">
        <v>1556809.07</v>
      </c>
      <c r="G188" s="63">
        <f>ROUND(F188*B2,2)</f>
        <v>65446696.490000002</v>
      </c>
      <c r="H188" s="63">
        <v>668308.71</v>
      </c>
      <c r="I188" s="63">
        <f>ROUND(H188*B2,2)</f>
        <v>28095029.859999999</v>
      </c>
      <c r="J188" s="63">
        <v>1121.58</v>
      </c>
      <c r="K188" s="63">
        <f>ROUND(J188*B2,2)</f>
        <v>47150.1</v>
      </c>
      <c r="L188" s="63">
        <v>59325590.030000001</v>
      </c>
      <c r="M188" s="63">
        <v>34777238.020000003</v>
      </c>
      <c r="N188" s="63">
        <v>86022.67</v>
      </c>
      <c r="O188" s="63">
        <v>0</v>
      </c>
      <c r="P188" s="63">
        <v>0</v>
      </c>
      <c r="Q188" s="46"/>
      <c r="R188" s="47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s="22" customFormat="1" ht="42.6" customHeight="1" x14ac:dyDescent="0.2">
      <c r="A189" s="127"/>
      <c r="B189" s="65" t="s">
        <v>128</v>
      </c>
      <c r="C189" s="62" t="s">
        <v>0</v>
      </c>
      <c r="D189" s="63">
        <f t="shared" si="18"/>
        <v>599603.02</v>
      </c>
      <c r="E189" s="63">
        <f t="shared" si="15"/>
        <v>25206711.359999999</v>
      </c>
      <c r="F189" s="63">
        <v>599603.02</v>
      </c>
      <c r="G189" s="63">
        <f>ROUND(F189*B2,2)</f>
        <v>25206711.359999999</v>
      </c>
      <c r="H189" s="63">
        <v>0</v>
      </c>
      <c r="I189" s="63">
        <f>ROUND(H189*B2,2)</f>
        <v>0</v>
      </c>
      <c r="J189" s="63">
        <v>0</v>
      </c>
      <c r="K189" s="63">
        <f>ROUND(J189*B2,2)</f>
        <v>0</v>
      </c>
      <c r="L189" s="63">
        <v>26746780.73</v>
      </c>
      <c r="M189" s="63">
        <v>3104218.47</v>
      </c>
      <c r="N189" s="63">
        <v>41399.15</v>
      </c>
      <c r="O189" s="63">
        <v>0</v>
      </c>
      <c r="P189" s="63">
        <v>0</v>
      </c>
      <c r="Q189" s="46"/>
      <c r="R189" s="47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s="22" customFormat="1" ht="42.6" customHeight="1" x14ac:dyDescent="0.2">
      <c r="A190" s="127">
        <v>89</v>
      </c>
      <c r="B190" s="65" t="s">
        <v>129</v>
      </c>
      <c r="C190" s="62" t="s">
        <v>0</v>
      </c>
      <c r="D190" s="63">
        <f t="shared" si="18"/>
        <v>7610580.0999999996</v>
      </c>
      <c r="E190" s="63">
        <f t="shared" si="15"/>
        <v>319941176.81999999</v>
      </c>
      <c r="F190" s="63">
        <v>4619583.93</v>
      </c>
      <c r="G190" s="63">
        <f>ROUND(F190*B2,2)</f>
        <v>194202688.83000001</v>
      </c>
      <c r="H190" s="63">
        <v>2984739.34</v>
      </c>
      <c r="I190" s="63">
        <f>ROUND(H190*B2,2)</f>
        <v>125475457.11</v>
      </c>
      <c r="J190" s="63">
        <v>6256.83</v>
      </c>
      <c r="K190" s="63">
        <f>ROUND(J190*B2,2)</f>
        <v>263030.88</v>
      </c>
      <c r="L190" s="63">
        <v>0</v>
      </c>
      <c r="M190" s="63">
        <v>0</v>
      </c>
      <c r="N190" s="63">
        <v>0</v>
      </c>
      <c r="O190" s="63">
        <v>0</v>
      </c>
      <c r="P190" s="63">
        <v>0</v>
      </c>
      <c r="Q190" s="46"/>
      <c r="R190" s="47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s="22" customFormat="1" ht="42.6" customHeight="1" x14ac:dyDescent="0.2">
      <c r="A191" s="127"/>
      <c r="B191" s="65" t="s">
        <v>130</v>
      </c>
      <c r="C191" s="62" t="s">
        <v>0</v>
      </c>
      <c r="D191" s="63">
        <f t="shared" si="18"/>
        <v>1224261.3900000001</v>
      </c>
      <c r="E191" s="63">
        <f t="shared" si="15"/>
        <v>51466724.57</v>
      </c>
      <c r="F191" s="63">
        <v>1089359.08</v>
      </c>
      <c r="G191" s="63">
        <f>ROUND(F191*B2,2)</f>
        <v>45795566.359999999</v>
      </c>
      <c r="H191" s="63">
        <v>133127.26</v>
      </c>
      <c r="I191" s="63">
        <f>ROUND(H191*B2,2)</f>
        <v>5596536.8799999999</v>
      </c>
      <c r="J191" s="63">
        <v>1775.05</v>
      </c>
      <c r="K191" s="63">
        <f>ROUND(J191*B2,2)</f>
        <v>74621.33</v>
      </c>
      <c r="L191" s="63">
        <v>0</v>
      </c>
      <c r="M191" s="63">
        <v>0</v>
      </c>
      <c r="N191" s="63">
        <v>0</v>
      </c>
      <c r="O191" s="63">
        <v>0</v>
      </c>
      <c r="P191" s="63">
        <v>0</v>
      </c>
      <c r="Q191" s="46"/>
      <c r="R191" s="47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s="22" customFormat="1" ht="42.6" customHeight="1" x14ac:dyDescent="0.2">
      <c r="A192" s="127">
        <v>90</v>
      </c>
      <c r="B192" s="65" t="s">
        <v>131</v>
      </c>
      <c r="C192" s="62" t="s">
        <v>0</v>
      </c>
      <c r="D192" s="63">
        <f t="shared" si="18"/>
        <v>3150000</v>
      </c>
      <c r="E192" s="63">
        <f t="shared" si="15"/>
        <v>132422850</v>
      </c>
      <c r="F192" s="63">
        <v>1690000</v>
      </c>
      <c r="G192" s="63">
        <f>ROUND(F192*B2,2)</f>
        <v>71045910</v>
      </c>
      <c r="H192" s="63">
        <v>1460000</v>
      </c>
      <c r="I192" s="63">
        <f>ROUND(H192*B2,2)</f>
        <v>61376940</v>
      </c>
      <c r="J192" s="63">
        <v>0</v>
      </c>
      <c r="K192" s="63">
        <v>0</v>
      </c>
      <c r="L192" s="63">
        <v>42796756.630000003</v>
      </c>
      <c r="M192" s="63">
        <v>9150989.4900000002</v>
      </c>
      <c r="N192" s="63">
        <v>77288.91</v>
      </c>
      <c r="O192" s="63">
        <v>0</v>
      </c>
      <c r="P192" s="63">
        <v>0</v>
      </c>
      <c r="Q192" s="46"/>
      <c r="R192" s="47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s="22" customFormat="1" ht="42.6" customHeight="1" x14ac:dyDescent="0.2">
      <c r="A193" s="127"/>
      <c r="B193" s="65" t="s">
        <v>132</v>
      </c>
      <c r="C193" s="62" t="s">
        <v>0</v>
      </c>
      <c r="D193" s="63">
        <f>F193+H193+J193</f>
        <v>200000</v>
      </c>
      <c r="E193" s="63">
        <f t="shared" si="15"/>
        <v>8407800</v>
      </c>
      <c r="F193" s="63">
        <v>200000</v>
      </c>
      <c r="G193" s="63">
        <f>ROUND(F193*B2,2)</f>
        <v>8407800</v>
      </c>
      <c r="H193" s="63">
        <v>0</v>
      </c>
      <c r="I193" s="63">
        <v>0</v>
      </c>
      <c r="J193" s="63">
        <v>0</v>
      </c>
      <c r="K193" s="63">
        <v>0</v>
      </c>
      <c r="L193" s="63">
        <v>13262431.85</v>
      </c>
      <c r="M193" s="63">
        <v>1589032.05</v>
      </c>
      <c r="N193" s="63">
        <v>21187.17</v>
      </c>
      <c r="O193" s="63">
        <v>0</v>
      </c>
      <c r="P193" s="63">
        <v>0</v>
      </c>
      <c r="Q193" s="46"/>
      <c r="R193" s="47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s="22" customFormat="1" ht="42.6" customHeight="1" x14ac:dyDescent="0.2">
      <c r="A194" s="127">
        <v>91</v>
      </c>
      <c r="B194" s="65" t="s">
        <v>133</v>
      </c>
      <c r="C194" s="62" t="s">
        <v>0</v>
      </c>
      <c r="D194" s="63">
        <f>F194+H194+J194</f>
        <v>4775412.3900000006</v>
      </c>
      <c r="E194" s="63">
        <f t="shared" si="15"/>
        <v>200753561.46000001</v>
      </c>
      <c r="F194" s="63">
        <v>2757201.48</v>
      </c>
      <c r="G194" s="63">
        <f>ROUND(F194*B2,2)</f>
        <v>115909993.02</v>
      </c>
      <c r="H194" s="63">
        <v>2015298.83</v>
      </c>
      <c r="I194" s="63">
        <f>ROUND(H194*B2,2)</f>
        <v>84721147.510000005</v>
      </c>
      <c r="J194" s="63">
        <v>2912.08</v>
      </c>
      <c r="K194" s="63">
        <f>ROUND(J194*B2,2)</f>
        <v>122420.93</v>
      </c>
      <c r="L194" s="63">
        <v>61818441.219999999</v>
      </c>
      <c r="M194" s="63">
        <v>0</v>
      </c>
      <c r="N194" s="63">
        <v>51309.4</v>
      </c>
      <c r="O194" s="63">
        <v>158671.48000000001</v>
      </c>
      <c r="P194" s="63">
        <v>141358.71</v>
      </c>
      <c r="Q194" s="46"/>
      <c r="R194" s="47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s="22" customFormat="1" ht="42.6" customHeight="1" x14ac:dyDescent="0.2">
      <c r="A195" s="127"/>
      <c r="B195" s="65" t="s">
        <v>134</v>
      </c>
      <c r="C195" s="62" t="s">
        <v>0</v>
      </c>
      <c r="D195" s="63">
        <f>F195+H195+J195</f>
        <v>839458.68</v>
      </c>
      <c r="E195" s="63">
        <f t="shared" si="15"/>
        <v>35290003.450000003</v>
      </c>
      <c r="F195" s="63">
        <v>813900</v>
      </c>
      <c r="G195" s="63">
        <f>ROUND(F195*B2,2)</f>
        <v>34215542.100000001</v>
      </c>
      <c r="H195" s="63">
        <v>25222.38</v>
      </c>
      <c r="I195" s="63">
        <f>ROUND(H195*B2,2)</f>
        <v>1060323.6299999999</v>
      </c>
      <c r="J195" s="63">
        <v>336.3</v>
      </c>
      <c r="K195" s="63">
        <f>ROUND(J195*B2,2)</f>
        <v>14137.72</v>
      </c>
      <c r="L195" s="63">
        <v>0</v>
      </c>
      <c r="M195" s="63">
        <v>0</v>
      </c>
      <c r="N195" s="63">
        <v>0</v>
      </c>
      <c r="O195" s="64">
        <v>0</v>
      </c>
      <c r="P195" s="63">
        <v>0</v>
      </c>
      <c r="Q195" s="46"/>
      <c r="R195" s="47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s="22" customFormat="1" ht="42.6" customHeight="1" x14ac:dyDescent="0.2">
      <c r="A196" s="127">
        <v>92</v>
      </c>
      <c r="B196" s="65" t="s">
        <v>135</v>
      </c>
      <c r="C196" s="62" t="s">
        <v>0</v>
      </c>
      <c r="D196" s="63">
        <f>F196+H196+J196</f>
        <v>3968867.11</v>
      </c>
      <c r="E196" s="63">
        <f t="shared" si="15"/>
        <v>166847204.44</v>
      </c>
      <c r="F196" s="63">
        <v>2406018.34</v>
      </c>
      <c r="G196" s="63">
        <f>ROUND(F196*B2,2)</f>
        <v>101146605</v>
      </c>
      <c r="H196" s="63">
        <v>1562848.77</v>
      </c>
      <c r="I196" s="63">
        <f>ROUND(H196*B2,2)</f>
        <v>65700599.439999998</v>
      </c>
      <c r="J196" s="63">
        <v>0</v>
      </c>
      <c r="K196" s="63">
        <f>ROUND(J196*B2,2)</f>
        <v>0</v>
      </c>
      <c r="L196" s="63">
        <v>20616542.59</v>
      </c>
      <c r="M196" s="63">
        <v>183100.86</v>
      </c>
      <c r="N196" s="63">
        <v>74410.899999999994</v>
      </c>
      <c r="O196" s="64">
        <v>3507211.8</v>
      </c>
      <c r="P196" s="63">
        <v>0</v>
      </c>
      <c r="Q196" s="46"/>
      <c r="R196" s="47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s="22" customFormat="1" ht="42.6" customHeight="1" x14ac:dyDescent="0.2">
      <c r="A197" s="127"/>
      <c r="B197" s="65" t="s">
        <v>136</v>
      </c>
      <c r="C197" s="62" t="s">
        <v>0</v>
      </c>
      <c r="D197" s="63">
        <f>F197+H197+J197</f>
        <v>613768.99</v>
      </c>
      <c r="E197" s="63">
        <f t="shared" si="15"/>
        <v>25802234.57</v>
      </c>
      <c r="F197" s="63">
        <v>572289.5</v>
      </c>
      <c r="G197" s="63">
        <f>ROUND(F197*B2,2)</f>
        <v>24058478.289999999</v>
      </c>
      <c r="H197" s="63">
        <v>41479.49</v>
      </c>
      <c r="I197" s="63">
        <f>ROUND(H197*B2,2)</f>
        <v>1743756.28</v>
      </c>
      <c r="J197" s="63">
        <v>0</v>
      </c>
      <c r="K197" s="63">
        <f>ROUND(J197*B2,2)</f>
        <v>0</v>
      </c>
      <c r="L197" s="63">
        <v>0</v>
      </c>
      <c r="M197" s="63">
        <v>0</v>
      </c>
      <c r="N197" s="63">
        <v>23195.5</v>
      </c>
      <c r="O197" s="64">
        <v>0</v>
      </c>
      <c r="P197" s="63">
        <v>0</v>
      </c>
      <c r="Q197" s="46"/>
      <c r="R197" s="47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s="22" customFormat="1" ht="42.6" customHeight="1" x14ac:dyDescent="0.2">
      <c r="A198" s="127"/>
      <c r="B198" s="65" t="s">
        <v>317</v>
      </c>
      <c r="C198" s="62" t="s">
        <v>0</v>
      </c>
      <c r="D198" s="63">
        <f t="shared" ref="D198:D200" si="19">F198+H198+J198</f>
        <v>0</v>
      </c>
      <c r="E198" s="63">
        <f t="shared" si="15"/>
        <v>0</v>
      </c>
      <c r="F198" s="63">
        <v>0</v>
      </c>
      <c r="G198" s="63">
        <v>0</v>
      </c>
      <c r="H198" s="63">
        <v>0</v>
      </c>
      <c r="I198" s="63">
        <v>0</v>
      </c>
      <c r="J198" s="63">
        <v>0</v>
      </c>
      <c r="K198" s="63">
        <v>0</v>
      </c>
      <c r="L198" s="63">
        <v>14591917.630000001</v>
      </c>
      <c r="M198" s="63">
        <v>3489221.37</v>
      </c>
      <c r="N198" s="63">
        <v>5632.27</v>
      </c>
      <c r="O198" s="64">
        <v>0</v>
      </c>
      <c r="P198" s="63">
        <v>0</v>
      </c>
      <c r="Q198" s="46"/>
      <c r="R198" s="47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s="22" customFormat="1" ht="42.6" customHeight="1" x14ac:dyDescent="0.2">
      <c r="A199" s="127">
        <v>93</v>
      </c>
      <c r="B199" s="65" t="s">
        <v>137</v>
      </c>
      <c r="C199" s="62" t="s">
        <v>0</v>
      </c>
      <c r="D199" s="63">
        <f t="shared" si="19"/>
        <v>0</v>
      </c>
      <c r="E199" s="63">
        <f t="shared" si="15"/>
        <v>0</v>
      </c>
      <c r="F199" s="63">
        <v>0</v>
      </c>
      <c r="G199" s="63">
        <v>0</v>
      </c>
      <c r="H199" s="63">
        <v>0</v>
      </c>
      <c r="I199" s="63">
        <v>0</v>
      </c>
      <c r="J199" s="63">
        <v>0</v>
      </c>
      <c r="K199" s="63">
        <v>0</v>
      </c>
      <c r="L199" s="64">
        <v>254166737.58000001</v>
      </c>
      <c r="M199" s="63">
        <v>124548857.15000001</v>
      </c>
      <c r="N199" s="63">
        <v>199520.19</v>
      </c>
      <c r="O199" s="64">
        <v>0</v>
      </c>
      <c r="P199" s="63">
        <v>0</v>
      </c>
      <c r="Q199" s="46"/>
      <c r="R199" s="47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s="22" customFormat="1" ht="42.6" customHeight="1" x14ac:dyDescent="0.2">
      <c r="A200" s="127"/>
      <c r="B200" s="65" t="s">
        <v>138</v>
      </c>
      <c r="C200" s="62" t="s">
        <v>0</v>
      </c>
      <c r="D200" s="63">
        <f t="shared" si="19"/>
        <v>0</v>
      </c>
      <c r="E200" s="63">
        <f t="shared" si="15"/>
        <v>0</v>
      </c>
      <c r="F200" s="63">
        <v>0</v>
      </c>
      <c r="G200" s="63">
        <v>0</v>
      </c>
      <c r="H200" s="63">
        <v>0</v>
      </c>
      <c r="I200" s="63">
        <v>0</v>
      </c>
      <c r="J200" s="63">
        <v>0</v>
      </c>
      <c r="K200" s="63">
        <v>0</v>
      </c>
      <c r="L200" s="63">
        <v>146133093.06999999</v>
      </c>
      <c r="M200" s="63">
        <v>10070702.529999999</v>
      </c>
      <c r="N200" s="63">
        <v>137983.1</v>
      </c>
      <c r="O200" s="64">
        <v>0</v>
      </c>
      <c r="P200" s="63">
        <v>0</v>
      </c>
      <c r="Q200" s="46"/>
      <c r="R200" s="47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s="22" customFormat="1" ht="42.6" customHeight="1" x14ac:dyDescent="0.2">
      <c r="A201" s="127">
        <v>94</v>
      </c>
      <c r="B201" s="65" t="s">
        <v>233</v>
      </c>
      <c r="C201" s="62" t="s">
        <v>0</v>
      </c>
      <c r="D201" s="63">
        <f t="shared" ref="D201:D206" si="20">F201+H201+J201</f>
        <v>15562152.899999999</v>
      </c>
      <c r="E201" s="63">
        <f t="shared" si="15"/>
        <v>654217345.76999998</v>
      </c>
      <c r="F201" s="63">
        <v>10510555.77</v>
      </c>
      <c r="G201" s="63">
        <f>ROUND(F201*B2,2)</f>
        <v>441853254.01999998</v>
      </c>
      <c r="H201" s="63">
        <v>5041036.72</v>
      </c>
      <c r="I201" s="63">
        <f>ROUND(H201*B2,2)</f>
        <v>211920142.66999999</v>
      </c>
      <c r="J201" s="63">
        <v>10560.41</v>
      </c>
      <c r="K201" s="63">
        <f>ROUND(J201*B2,2)</f>
        <v>443949.08</v>
      </c>
      <c r="L201" s="63">
        <v>0</v>
      </c>
      <c r="M201" s="63">
        <v>0</v>
      </c>
      <c r="N201" s="63">
        <v>0</v>
      </c>
      <c r="O201" s="64">
        <v>2192358.21</v>
      </c>
      <c r="P201" s="63">
        <v>0</v>
      </c>
      <c r="Q201" s="46"/>
      <c r="R201" s="47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s="22" customFormat="1" ht="42.6" customHeight="1" x14ac:dyDescent="0.2">
      <c r="A202" s="127"/>
      <c r="B202" s="65" t="s">
        <v>234</v>
      </c>
      <c r="C202" s="62" t="s">
        <v>0</v>
      </c>
      <c r="D202" s="63">
        <f t="shared" si="20"/>
        <v>1016015</v>
      </c>
      <c r="E202" s="63">
        <f t="shared" si="15"/>
        <v>42712254.579999998</v>
      </c>
      <c r="F202" s="63">
        <v>852462.98</v>
      </c>
      <c r="G202" s="63">
        <f>ROUND(F202*B2,2)</f>
        <v>35836691.219999999</v>
      </c>
      <c r="H202" s="63">
        <v>161444.21</v>
      </c>
      <c r="I202" s="63">
        <f>ROUND(H202*B2,2)</f>
        <v>6786953.1399999997</v>
      </c>
      <c r="J202" s="63">
        <v>2107.81</v>
      </c>
      <c r="K202" s="63">
        <f>ROUND(J202*B2,2)</f>
        <v>88610.22</v>
      </c>
      <c r="L202" s="63">
        <v>0</v>
      </c>
      <c r="M202" s="63">
        <v>0</v>
      </c>
      <c r="N202" s="63">
        <v>0</v>
      </c>
      <c r="O202" s="64">
        <v>13388.31</v>
      </c>
      <c r="P202" s="63">
        <v>0</v>
      </c>
      <c r="Q202" s="46"/>
      <c r="R202" s="47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s="22" customFormat="1" ht="42.6" customHeight="1" x14ac:dyDescent="0.2">
      <c r="A203" s="127">
        <v>95</v>
      </c>
      <c r="B203" s="65" t="s">
        <v>139</v>
      </c>
      <c r="C203" s="62" t="s">
        <v>0</v>
      </c>
      <c r="D203" s="63">
        <f t="shared" si="20"/>
        <v>2032290.02</v>
      </c>
      <c r="E203" s="63">
        <f t="shared" si="15"/>
        <v>85435440.160000011</v>
      </c>
      <c r="F203" s="63">
        <v>1375340.2</v>
      </c>
      <c r="G203" s="63">
        <f>ROUND(F203*B2,2)</f>
        <v>57817926.670000002</v>
      </c>
      <c r="H203" s="63">
        <v>656073.73</v>
      </c>
      <c r="I203" s="63">
        <f>ROUND(H203*B2,2)</f>
        <v>27580683.539999999</v>
      </c>
      <c r="J203" s="63">
        <v>876.09</v>
      </c>
      <c r="K203" s="63">
        <f>ROUND(J203*B2,2)</f>
        <v>36829.949999999997</v>
      </c>
      <c r="L203" s="63">
        <v>0</v>
      </c>
      <c r="M203" s="63">
        <v>0</v>
      </c>
      <c r="N203" s="63">
        <v>0</v>
      </c>
      <c r="O203" s="64">
        <v>2063103.63</v>
      </c>
      <c r="P203" s="63">
        <v>0</v>
      </c>
      <c r="Q203" s="46"/>
      <c r="R203" s="47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s="22" customFormat="1" ht="42.6" customHeight="1" x14ac:dyDescent="0.2">
      <c r="A204" s="127"/>
      <c r="B204" s="65" t="s">
        <v>140</v>
      </c>
      <c r="C204" s="62" t="s">
        <v>0</v>
      </c>
      <c r="D204" s="63">
        <f t="shared" si="20"/>
        <v>169341.03999999998</v>
      </c>
      <c r="E204" s="63">
        <f t="shared" si="15"/>
        <v>7118927.9800000004</v>
      </c>
      <c r="F204" s="63">
        <v>164700</v>
      </c>
      <c r="G204" s="63">
        <f>ROUND(F204*B2,2)</f>
        <v>6923823.2999999998</v>
      </c>
      <c r="H204" s="63">
        <v>4579.96</v>
      </c>
      <c r="I204" s="63">
        <f>ROUND(H204*B2,2)</f>
        <v>192536.94</v>
      </c>
      <c r="J204" s="63">
        <v>61.08</v>
      </c>
      <c r="K204" s="63">
        <f>ROUND(J204*B2,2)</f>
        <v>2567.7399999999998</v>
      </c>
      <c r="L204" s="63">
        <v>0</v>
      </c>
      <c r="M204" s="63">
        <v>0</v>
      </c>
      <c r="N204" s="63">
        <v>0</v>
      </c>
      <c r="O204" s="64">
        <v>0</v>
      </c>
      <c r="P204" s="63">
        <v>0</v>
      </c>
      <c r="Q204" s="46"/>
      <c r="R204" s="47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s="22" customFormat="1" ht="42.6" customHeight="1" x14ac:dyDescent="0.2">
      <c r="A205" s="127">
        <v>96</v>
      </c>
      <c r="B205" s="65" t="s">
        <v>318</v>
      </c>
      <c r="C205" s="62" t="s">
        <v>0</v>
      </c>
      <c r="D205" s="63">
        <f t="shared" si="20"/>
        <v>8606164.5800000001</v>
      </c>
      <c r="E205" s="63">
        <f t="shared" si="15"/>
        <v>361794552.77999997</v>
      </c>
      <c r="F205" s="63">
        <v>5950497.0899999999</v>
      </c>
      <c r="G205" s="63">
        <f>ROUND(F205*B2,2)</f>
        <v>250152947.16999999</v>
      </c>
      <c r="H205" s="63">
        <v>2652143.71</v>
      </c>
      <c r="I205" s="63">
        <f>ROUND(H205*B2,2)</f>
        <v>111493469.42</v>
      </c>
      <c r="J205" s="63">
        <v>3523.78</v>
      </c>
      <c r="K205" s="63">
        <f>ROUND(J205*B2,2)</f>
        <v>148136.19</v>
      </c>
      <c r="L205" s="64">
        <v>8495617.6899999995</v>
      </c>
      <c r="M205" s="63">
        <v>0</v>
      </c>
      <c r="N205" s="63">
        <v>0</v>
      </c>
      <c r="O205" s="64">
        <v>93293255.849999994</v>
      </c>
      <c r="P205" s="63">
        <v>0</v>
      </c>
      <c r="Q205" s="46"/>
      <c r="R205" s="47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s="22" customFormat="1" ht="42.6" customHeight="1" x14ac:dyDescent="0.2">
      <c r="A206" s="127"/>
      <c r="B206" s="65" t="s">
        <v>319</v>
      </c>
      <c r="C206" s="62" t="s">
        <v>0</v>
      </c>
      <c r="D206" s="63">
        <f t="shared" si="20"/>
        <v>208118.1</v>
      </c>
      <c r="E206" s="63">
        <f t="shared" si="15"/>
        <v>8749076.7999999989</v>
      </c>
      <c r="F206" s="63">
        <v>196580.37</v>
      </c>
      <c r="G206" s="63">
        <f>ROUND(F206*B2,2)</f>
        <v>8264042.1699999999</v>
      </c>
      <c r="H206" s="63">
        <v>11385.92</v>
      </c>
      <c r="I206" s="63">
        <f>ROUND(H206*B2,2)</f>
        <v>478652.69</v>
      </c>
      <c r="J206" s="63">
        <v>151.81</v>
      </c>
      <c r="K206" s="63">
        <f>ROUND(J206*B2,2)</f>
        <v>6381.94</v>
      </c>
      <c r="L206" s="63">
        <v>136009</v>
      </c>
      <c r="M206" s="63">
        <v>0</v>
      </c>
      <c r="N206" s="63">
        <v>0</v>
      </c>
      <c r="O206" s="64">
        <v>0</v>
      </c>
      <c r="P206" s="63">
        <v>0</v>
      </c>
      <c r="Q206" s="46"/>
      <c r="R206" s="47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s="22" customFormat="1" ht="42.6" customHeight="1" x14ac:dyDescent="0.2">
      <c r="A207" s="127">
        <v>97</v>
      </c>
      <c r="B207" s="65" t="s">
        <v>141</v>
      </c>
      <c r="C207" s="62" t="s">
        <v>0</v>
      </c>
      <c r="D207" s="63">
        <f t="shared" ref="D207:D264" si="21">F207+H207+J207</f>
        <v>539642.21</v>
      </c>
      <c r="E207" s="63">
        <f t="shared" si="15"/>
        <v>22686018.859999999</v>
      </c>
      <c r="F207" s="63">
        <v>357482.25</v>
      </c>
      <c r="G207" s="63">
        <f>ROUND(F207*B2,2)</f>
        <v>15028196.310000001</v>
      </c>
      <c r="H207" s="63">
        <v>181864.21</v>
      </c>
      <c r="I207" s="63">
        <f>ROUND(H207*B2,2)</f>
        <v>7645389.5199999996</v>
      </c>
      <c r="J207" s="63">
        <v>295.75</v>
      </c>
      <c r="K207" s="63">
        <f>ROUND(J207*B2,2)</f>
        <v>12433.03</v>
      </c>
      <c r="L207" s="63">
        <v>29037595.690000001</v>
      </c>
      <c r="M207" s="63">
        <v>15812119.84</v>
      </c>
      <c r="N207" s="63">
        <v>25595.25</v>
      </c>
      <c r="O207" s="63">
        <v>0</v>
      </c>
      <c r="P207" s="63">
        <v>0</v>
      </c>
      <c r="Q207" s="46"/>
      <c r="R207" s="47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s="22" customFormat="1" ht="42.6" customHeight="1" x14ac:dyDescent="0.2">
      <c r="A208" s="127"/>
      <c r="B208" s="65" t="s">
        <v>142</v>
      </c>
      <c r="C208" s="62" t="s">
        <v>0</v>
      </c>
      <c r="D208" s="63">
        <f>F208+H208+J208</f>
        <v>113571.41999999998</v>
      </c>
      <c r="E208" s="63">
        <f t="shared" si="15"/>
        <v>4774428.9200000009</v>
      </c>
      <c r="F208" s="63">
        <v>105623.18</v>
      </c>
      <c r="G208" s="63">
        <f>ROUND(F208*B2,2)</f>
        <v>4440292.8600000003</v>
      </c>
      <c r="H208" s="63">
        <v>7843.65</v>
      </c>
      <c r="I208" s="63">
        <f>ROUND(H208*B2,2)</f>
        <v>329739.2</v>
      </c>
      <c r="J208" s="63">
        <v>104.59</v>
      </c>
      <c r="K208" s="63">
        <f>ROUND(J208*B2,2)</f>
        <v>4396.8599999999997</v>
      </c>
      <c r="L208" s="63">
        <v>4393459.55</v>
      </c>
      <c r="M208" s="63">
        <v>641966.63</v>
      </c>
      <c r="N208" s="63">
        <v>8559.43</v>
      </c>
      <c r="O208" s="63">
        <v>0</v>
      </c>
      <c r="P208" s="63">
        <v>0</v>
      </c>
      <c r="Q208" s="46"/>
      <c r="R208" s="47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s="22" customFormat="1" ht="42.6" customHeight="1" x14ac:dyDescent="0.2">
      <c r="A209" s="62">
        <v>98</v>
      </c>
      <c r="B209" s="65" t="s">
        <v>320</v>
      </c>
      <c r="C209" s="62" t="s">
        <v>0</v>
      </c>
      <c r="D209" s="63">
        <f t="shared" si="21"/>
        <v>0</v>
      </c>
      <c r="E209" s="63">
        <f t="shared" si="15"/>
        <v>0</v>
      </c>
      <c r="F209" s="63">
        <v>0</v>
      </c>
      <c r="G209" s="63">
        <v>0</v>
      </c>
      <c r="H209" s="63">
        <v>0</v>
      </c>
      <c r="I209" s="63">
        <v>0</v>
      </c>
      <c r="J209" s="63">
        <v>0</v>
      </c>
      <c r="K209" s="63">
        <v>0</v>
      </c>
      <c r="L209" s="63">
        <v>1124944.27</v>
      </c>
      <c r="M209" s="63">
        <v>551980.82999999996</v>
      </c>
      <c r="N209" s="63">
        <v>884.15</v>
      </c>
      <c r="O209" s="63">
        <v>0</v>
      </c>
      <c r="P209" s="63">
        <v>0</v>
      </c>
      <c r="Q209" s="46"/>
      <c r="R209" s="47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s="22" customFormat="1" ht="42.6" customHeight="1" x14ac:dyDescent="0.2">
      <c r="A210" s="127">
        <v>99</v>
      </c>
      <c r="B210" s="65" t="s">
        <v>321</v>
      </c>
      <c r="C210" s="62" t="s">
        <v>0</v>
      </c>
      <c r="D210" s="63">
        <f>F210+H210+J210</f>
        <v>2183162.12</v>
      </c>
      <c r="E210" s="63">
        <f t="shared" si="15"/>
        <v>91777952.359999999</v>
      </c>
      <c r="F210" s="63">
        <v>1251355.07</v>
      </c>
      <c r="G210" s="63">
        <f>ROUND(F210*B2,2)</f>
        <v>52605715.789999999</v>
      </c>
      <c r="H210" s="63">
        <v>930261.92</v>
      </c>
      <c r="I210" s="63">
        <f>ROUND(H210*B2,2)</f>
        <v>39107280.850000001</v>
      </c>
      <c r="J210" s="63">
        <v>1545.13</v>
      </c>
      <c r="K210" s="63">
        <f>ROUND(J210*B2,2)</f>
        <v>64955.72</v>
      </c>
      <c r="L210" s="63">
        <v>19309499.600000001</v>
      </c>
      <c r="M210" s="63">
        <v>0</v>
      </c>
      <c r="N210" s="63">
        <v>0</v>
      </c>
      <c r="O210" s="63">
        <v>3164583.26</v>
      </c>
      <c r="P210" s="63">
        <v>0</v>
      </c>
      <c r="Q210" s="46"/>
      <c r="R210" s="47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s="22" customFormat="1" ht="42.6" customHeight="1" x14ac:dyDescent="0.2">
      <c r="A211" s="127"/>
      <c r="B211" s="65" t="s">
        <v>322</v>
      </c>
      <c r="C211" s="62" t="s">
        <v>0</v>
      </c>
      <c r="D211" s="63">
        <f t="shared" si="21"/>
        <v>0</v>
      </c>
      <c r="E211" s="63">
        <f t="shared" si="15"/>
        <v>0</v>
      </c>
      <c r="F211" s="63">
        <v>0</v>
      </c>
      <c r="G211" s="63">
        <f>ROUND(F211*B2,2)</f>
        <v>0</v>
      </c>
      <c r="H211" s="63">
        <v>0</v>
      </c>
      <c r="I211" s="63">
        <f>ROUND(H211*B2,2)</f>
        <v>0</v>
      </c>
      <c r="J211" s="63">
        <v>0</v>
      </c>
      <c r="K211" s="63">
        <f>ROUND(J211*B2,2)</f>
        <v>0</v>
      </c>
      <c r="L211" s="63">
        <v>531785.96</v>
      </c>
      <c r="M211" s="63">
        <v>37309.33</v>
      </c>
      <c r="N211" s="63">
        <v>497.76</v>
      </c>
      <c r="O211" s="63">
        <v>0</v>
      </c>
      <c r="P211" s="63">
        <v>0</v>
      </c>
      <c r="Q211" s="46"/>
      <c r="R211" s="47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s="22" customFormat="1" ht="42.6" customHeight="1" x14ac:dyDescent="0.2">
      <c r="A212" s="62">
        <v>100</v>
      </c>
      <c r="B212" s="65" t="s">
        <v>323</v>
      </c>
      <c r="C212" s="62" t="s">
        <v>0</v>
      </c>
      <c r="D212" s="63">
        <f>F212+H212+J212</f>
        <v>1448848.3900000001</v>
      </c>
      <c r="E212" s="63">
        <f t="shared" si="15"/>
        <v>60908137.469999999</v>
      </c>
      <c r="F212" s="63">
        <v>965442.56000000006</v>
      </c>
      <c r="G212" s="63">
        <f>ROUND(F212*B2,2)</f>
        <v>40586239.780000001</v>
      </c>
      <c r="H212" s="63">
        <v>483405.83</v>
      </c>
      <c r="I212" s="63">
        <f>ROUND(H212*B2,2)</f>
        <v>20321897.690000001</v>
      </c>
      <c r="J212" s="63">
        <v>0</v>
      </c>
      <c r="K212" s="63">
        <f>ROUND(J212*B2,2)</f>
        <v>0</v>
      </c>
      <c r="L212" s="63">
        <v>16957425.379999999</v>
      </c>
      <c r="M212" s="63">
        <v>4444898.5</v>
      </c>
      <c r="N212" s="63">
        <v>18488.66</v>
      </c>
      <c r="O212" s="63">
        <v>1470566.41</v>
      </c>
      <c r="P212" s="63">
        <v>0</v>
      </c>
      <c r="Q212" s="46"/>
      <c r="R212" s="47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s="22" customFormat="1" ht="42.6" customHeight="1" x14ac:dyDescent="0.2">
      <c r="A213" s="127">
        <v>101</v>
      </c>
      <c r="B213" s="65" t="s">
        <v>324</v>
      </c>
      <c r="C213" s="62" t="s">
        <v>0</v>
      </c>
      <c r="D213" s="63">
        <f t="shared" si="21"/>
        <v>513662.38999999996</v>
      </c>
      <c r="E213" s="63">
        <f t="shared" si="15"/>
        <v>21593853.209999997</v>
      </c>
      <c r="F213" s="63">
        <v>335974.75</v>
      </c>
      <c r="G213" s="63">
        <f>ROUND(F213*B2,2)</f>
        <v>14124042.52</v>
      </c>
      <c r="H213" s="63">
        <v>177399.83</v>
      </c>
      <c r="I213" s="63">
        <f>ROUND(H213*B2,2)</f>
        <v>7457711.4500000002</v>
      </c>
      <c r="J213" s="63">
        <v>287.81</v>
      </c>
      <c r="K213" s="63">
        <f>ROUND(J213*B2,2)</f>
        <v>12099.24</v>
      </c>
      <c r="L213" s="63">
        <v>0</v>
      </c>
      <c r="M213" s="63">
        <v>0</v>
      </c>
      <c r="N213" s="63">
        <v>0</v>
      </c>
      <c r="O213" s="63">
        <v>2806524.69</v>
      </c>
      <c r="P213" s="63">
        <v>0</v>
      </c>
      <c r="Q213" s="46"/>
      <c r="R213" s="47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s="22" customFormat="1" ht="42.6" customHeight="1" x14ac:dyDescent="0.2">
      <c r="A214" s="127"/>
      <c r="B214" s="65" t="s">
        <v>325</v>
      </c>
      <c r="C214" s="62" t="s">
        <v>0</v>
      </c>
      <c r="D214" s="63">
        <f>F214+H214+J214</f>
        <v>496081.83999999997</v>
      </c>
      <c r="E214" s="63">
        <f t="shared" si="15"/>
        <v>20854784.460000001</v>
      </c>
      <c r="F214" s="63">
        <v>334118.81</v>
      </c>
      <c r="G214" s="63">
        <f>ROUND(F214*B2,2)</f>
        <v>14046020.65</v>
      </c>
      <c r="H214" s="63">
        <v>161577.28</v>
      </c>
      <c r="I214" s="63">
        <f>ROUND(H214*B2,2)</f>
        <v>6792547.2699999996</v>
      </c>
      <c r="J214" s="63">
        <v>385.75</v>
      </c>
      <c r="K214" s="63">
        <f>ROUND(J214*B2,2)</f>
        <v>16216.54</v>
      </c>
      <c r="L214" s="63">
        <v>17966860.09</v>
      </c>
      <c r="M214" s="63">
        <v>765719.2</v>
      </c>
      <c r="N214" s="63">
        <v>8883.17</v>
      </c>
      <c r="O214" s="63">
        <v>6703123.4500000002</v>
      </c>
      <c r="P214" s="63">
        <v>0</v>
      </c>
      <c r="Q214" s="46"/>
      <c r="R214" s="47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s="22" customFormat="1" ht="42.6" customHeight="1" x14ac:dyDescent="0.2">
      <c r="A215" s="127">
        <v>102</v>
      </c>
      <c r="B215" s="65" t="s">
        <v>326</v>
      </c>
      <c r="C215" s="62" t="s">
        <v>0</v>
      </c>
      <c r="D215" s="63">
        <f t="shared" si="21"/>
        <v>2043685.5499999998</v>
      </c>
      <c r="E215" s="63">
        <f t="shared" si="15"/>
        <v>85914496.840000004</v>
      </c>
      <c r="F215" s="63">
        <v>1209585.6399999999</v>
      </c>
      <c r="G215" s="63">
        <f>ROUND(F215*B2,2)</f>
        <v>50849770.719999999</v>
      </c>
      <c r="H215" s="63">
        <v>834099.91</v>
      </c>
      <c r="I215" s="63">
        <f>ROUND(H215*B2,2)</f>
        <v>35064726.119999997</v>
      </c>
      <c r="J215" s="63">
        <v>0</v>
      </c>
      <c r="K215" s="63">
        <f>ROUND(J215*B2,2)</f>
        <v>0</v>
      </c>
      <c r="L215" s="63">
        <v>10831013.58</v>
      </c>
      <c r="M215" s="63">
        <v>4146008.2</v>
      </c>
      <c r="N215" s="63">
        <v>27846.28</v>
      </c>
      <c r="O215" s="63">
        <v>121272.02</v>
      </c>
      <c r="P215" s="63">
        <v>0</v>
      </c>
      <c r="Q215" s="46"/>
      <c r="R215" s="47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s="22" customFormat="1" ht="42.6" customHeight="1" x14ac:dyDescent="0.2">
      <c r="A216" s="127"/>
      <c r="B216" s="65" t="s">
        <v>327</v>
      </c>
      <c r="C216" s="62" t="s">
        <v>0</v>
      </c>
      <c r="D216" s="63">
        <f t="shared" si="21"/>
        <v>0</v>
      </c>
      <c r="E216" s="63">
        <f t="shared" si="15"/>
        <v>0</v>
      </c>
      <c r="F216" s="63">
        <v>0</v>
      </c>
      <c r="G216" s="63">
        <f>ROUND(F216*B2,2)</f>
        <v>0</v>
      </c>
      <c r="H216" s="63">
        <v>0</v>
      </c>
      <c r="I216" s="63">
        <f>ROUND(H216*B2,2)</f>
        <v>0</v>
      </c>
      <c r="J216" s="63">
        <v>0</v>
      </c>
      <c r="K216" s="63">
        <v>0</v>
      </c>
      <c r="L216" s="63">
        <v>34359571.409999996</v>
      </c>
      <c r="M216" s="63">
        <v>4226860.9800000004</v>
      </c>
      <c r="N216" s="63">
        <v>6689.49</v>
      </c>
      <c r="O216" s="63">
        <v>0</v>
      </c>
      <c r="P216" s="63">
        <v>0</v>
      </c>
      <c r="Q216" s="46"/>
      <c r="R216" s="47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s="22" customFormat="1" ht="42.6" customHeight="1" x14ac:dyDescent="0.2">
      <c r="A217" s="62">
        <v>103</v>
      </c>
      <c r="B217" s="65" t="s">
        <v>328</v>
      </c>
      <c r="C217" s="62" t="s">
        <v>0</v>
      </c>
      <c r="D217" s="63">
        <f t="shared" si="21"/>
        <v>3854540.4800000004</v>
      </c>
      <c r="E217" s="63">
        <f t="shared" si="15"/>
        <v>162041027.23000002</v>
      </c>
      <c r="F217" s="63">
        <v>3055004.87</v>
      </c>
      <c r="G217" s="63">
        <f>ROUND(F217*B2,2)</f>
        <v>128429349.73</v>
      </c>
      <c r="H217" s="63">
        <v>796036.78</v>
      </c>
      <c r="I217" s="63">
        <f>ROUND(H217*B2,2)</f>
        <v>33464590.190000001</v>
      </c>
      <c r="J217" s="63">
        <v>3498.83</v>
      </c>
      <c r="K217" s="63">
        <f>ROUND(J217*B2,2)</f>
        <v>147087.31</v>
      </c>
      <c r="L217" s="63">
        <v>0</v>
      </c>
      <c r="M217" s="63">
        <v>0</v>
      </c>
      <c r="N217" s="63">
        <v>0</v>
      </c>
      <c r="O217" s="63">
        <v>80430486.159999996</v>
      </c>
      <c r="P217" s="63">
        <v>0</v>
      </c>
      <c r="Q217" s="46"/>
      <c r="R217" s="47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s="22" customFormat="1" ht="42.6" customHeight="1" x14ac:dyDescent="0.2">
      <c r="A218" s="127">
        <v>104</v>
      </c>
      <c r="B218" s="65" t="s">
        <v>329</v>
      </c>
      <c r="C218" s="62" t="s">
        <v>0</v>
      </c>
      <c r="D218" s="63">
        <f t="shared" si="21"/>
        <v>1058831.98</v>
      </c>
      <c r="E218" s="63">
        <f t="shared" si="15"/>
        <v>44512237.599999994</v>
      </c>
      <c r="F218" s="63">
        <v>686534.37</v>
      </c>
      <c r="G218" s="63">
        <f>ROUND(F218*B2,2)</f>
        <v>28861218.379999999</v>
      </c>
      <c r="H218" s="63">
        <v>370651.35</v>
      </c>
      <c r="I218" s="63">
        <f>ROUND(H218*B2,2)</f>
        <v>15581812.1</v>
      </c>
      <c r="J218" s="63">
        <v>1646.26</v>
      </c>
      <c r="K218" s="63">
        <f>ROUND(J218*B2,2)</f>
        <v>69207.12</v>
      </c>
      <c r="L218" s="63">
        <v>4949473.24</v>
      </c>
      <c r="M218" s="63">
        <v>0</v>
      </c>
      <c r="N218" s="63">
        <v>0</v>
      </c>
      <c r="O218" s="63">
        <v>24598769.969999999</v>
      </c>
      <c r="P218" s="63">
        <v>0</v>
      </c>
      <c r="Q218" s="46"/>
      <c r="R218" s="47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s="22" customFormat="1" ht="42.6" customHeight="1" x14ac:dyDescent="0.2">
      <c r="A219" s="127"/>
      <c r="B219" s="65" t="s">
        <v>330</v>
      </c>
      <c r="C219" s="62" t="s">
        <v>29</v>
      </c>
      <c r="D219" s="63">
        <f t="shared" si="21"/>
        <v>0</v>
      </c>
      <c r="E219" s="63">
        <f t="shared" si="15"/>
        <v>0</v>
      </c>
      <c r="F219" s="63">
        <v>0</v>
      </c>
      <c r="G219" s="63">
        <f>ROUND(F219*B2,2)</f>
        <v>0</v>
      </c>
      <c r="H219" s="63">
        <v>0</v>
      </c>
      <c r="I219" s="63">
        <f>ROUND(H219*B2,2)</f>
        <v>0</v>
      </c>
      <c r="J219" s="63">
        <v>0</v>
      </c>
      <c r="K219" s="63">
        <f>ROUND(J219*B2,2)</f>
        <v>0</v>
      </c>
      <c r="L219" s="63">
        <v>0</v>
      </c>
      <c r="M219" s="63">
        <v>0</v>
      </c>
      <c r="N219" s="63">
        <v>0</v>
      </c>
      <c r="O219" s="63">
        <v>57423.96</v>
      </c>
      <c r="P219" s="63">
        <v>0</v>
      </c>
      <c r="Q219" s="46"/>
      <c r="R219" s="47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s="22" customFormat="1" ht="42.6" customHeight="1" x14ac:dyDescent="0.2">
      <c r="A220" s="127">
        <v>105</v>
      </c>
      <c r="B220" s="65" t="s">
        <v>331</v>
      </c>
      <c r="C220" s="62" t="s">
        <v>0</v>
      </c>
      <c r="D220" s="63">
        <f t="shared" si="21"/>
        <v>1636929.5</v>
      </c>
      <c r="E220" s="63">
        <f t="shared" si="15"/>
        <v>68814879.25</v>
      </c>
      <c r="F220" s="63">
        <v>1520268.4</v>
      </c>
      <c r="G220" s="63">
        <f>ROUND(F220*B2,2)</f>
        <v>63910563.270000003</v>
      </c>
      <c r="H220" s="63">
        <v>116661.1</v>
      </c>
      <c r="I220" s="63">
        <f>ROUND(H220*B2,2)</f>
        <v>4904315.9800000004</v>
      </c>
      <c r="J220" s="63">
        <v>0</v>
      </c>
      <c r="K220" s="63">
        <f>ROUND(J220*B2,2)</f>
        <v>0</v>
      </c>
      <c r="L220" s="63">
        <v>19055375.109999999</v>
      </c>
      <c r="M220" s="63">
        <v>8707656.5800000001</v>
      </c>
      <c r="N220" s="63">
        <v>15818.25</v>
      </c>
      <c r="O220" s="63">
        <v>12704024.619999999</v>
      </c>
      <c r="P220" s="63">
        <f>4964077.82+1719416.46</f>
        <v>6683494.2800000003</v>
      </c>
      <c r="Q220" s="46"/>
      <c r="R220" s="47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s="22" customFormat="1" ht="42.6" customHeight="1" x14ac:dyDescent="0.2">
      <c r="A221" s="127"/>
      <c r="B221" s="65" t="s">
        <v>332</v>
      </c>
      <c r="C221" s="62" t="s">
        <v>0</v>
      </c>
      <c r="D221" s="63">
        <f t="shared" si="21"/>
        <v>849007.4</v>
      </c>
      <c r="E221" s="63">
        <f t="shared" si="15"/>
        <v>35691422.089999996</v>
      </c>
      <c r="F221" s="63">
        <v>811432.1</v>
      </c>
      <c r="G221" s="63">
        <f>ROUND(F221*B2,2)</f>
        <v>34111794.049999997</v>
      </c>
      <c r="H221" s="63">
        <v>37575.300000000003</v>
      </c>
      <c r="I221" s="63">
        <f>ROUND(H221*B2,2)</f>
        <v>1579628.04</v>
      </c>
      <c r="J221" s="63">
        <v>0</v>
      </c>
      <c r="K221" s="63">
        <f>ROUND(J221*B3,2)</f>
        <v>0</v>
      </c>
      <c r="L221" s="63">
        <v>11524185.59</v>
      </c>
      <c r="M221" s="63">
        <v>3434479.8</v>
      </c>
      <c r="N221" s="63">
        <v>5703.55</v>
      </c>
      <c r="O221" s="63">
        <v>9924256.0999999996</v>
      </c>
      <c r="P221" s="63">
        <f>35663.11+1023948.67+3140330.72</f>
        <v>4199942.5</v>
      </c>
      <c r="Q221" s="46"/>
      <c r="R221" s="47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s="22" customFormat="1" ht="42.6" customHeight="1" x14ac:dyDescent="0.2">
      <c r="A222" s="62">
        <v>106</v>
      </c>
      <c r="B222" s="65" t="s">
        <v>333</v>
      </c>
      <c r="C222" s="62" t="s">
        <v>0</v>
      </c>
      <c r="D222" s="63">
        <f>F222+H222+J222</f>
        <v>5206068.95</v>
      </c>
      <c r="E222" s="63">
        <f t="shared" si="15"/>
        <v>218857932.57999998</v>
      </c>
      <c r="F222" s="63">
        <v>4302610.6399999997</v>
      </c>
      <c r="G222" s="63">
        <f>ROUND(F222*B2,2)</f>
        <v>180877448.69</v>
      </c>
      <c r="H222" s="63">
        <v>897976.91</v>
      </c>
      <c r="I222" s="63">
        <f>ROUND(H222*B2,2)</f>
        <v>37750051.32</v>
      </c>
      <c r="J222" s="63">
        <v>5481.4</v>
      </c>
      <c r="K222" s="63">
        <f>ROUND(J222*B2,2)</f>
        <v>230432.57</v>
      </c>
      <c r="L222" s="63">
        <v>32113.27</v>
      </c>
      <c r="M222" s="63">
        <v>0</v>
      </c>
      <c r="N222" s="63">
        <v>0</v>
      </c>
      <c r="O222" s="63">
        <v>103105072.94</v>
      </c>
      <c r="P222" s="63">
        <v>0</v>
      </c>
      <c r="Q222" s="46"/>
      <c r="R222" s="47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s="22" customFormat="1" ht="42.6" customHeight="1" x14ac:dyDescent="0.2">
      <c r="A223" s="62">
        <v>107</v>
      </c>
      <c r="B223" s="65" t="s">
        <v>334</v>
      </c>
      <c r="C223" s="62" t="s">
        <v>0</v>
      </c>
      <c r="D223" s="63">
        <f t="shared" si="21"/>
        <v>0</v>
      </c>
      <c r="E223" s="63">
        <f t="shared" si="15"/>
        <v>0</v>
      </c>
      <c r="F223" s="63">
        <v>0</v>
      </c>
      <c r="G223" s="63">
        <v>0</v>
      </c>
      <c r="H223" s="63">
        <v>0</v>
      </c>
      <c r="I223" s="63">
        <v>0</v>
      </c>
      <c r="J223" s="63">
        <v>0</v>
      </c>
      <c r="K223" s="63">
        <v>0</v>
      </c>
      <c r="L223" s="63">
        <v>13041373.529999999</v>
      </c>
      <c r="M223" s="63">
        <v>1462447.14</v>
      </c>
      <c r="N223" s="63">
        <v>2369.37</v>
      </c>
      <c r="O223" s="63">
        <v>0</v>
      </c>
      <c r="P223" s="63">
        <v>0</v>
      </c>
      <c r="Q223" s="46"/>
      <c r="R223" s="47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s="22" customFormat="1" ht="45" customHeight="1" x14ac:dyDescent="0.2">
      <c r="A224" s="62">
        <v>108</v>
      </c>
      <c r="B224" s="65" t="s">
        <v>335</v>
      </c>
      <c r="C224" s="62" t="s">
        <v>0</v>
      </c>
      <c r="D224" s="63">
        <f t="shared" si="21"/>
        <v>0</v>
      </c>
      <c r="E224" s="63">
        <f t="shared" si="15"/>
        <v>0</v>
      </c>
      <c r="F224" s="63">
        <v>0</v>
      </c>
      <c r="G224" s="63">
        <v>0</v>
      </c>
      <c r="H224" s="63">
        <v>0</v>
      </c>
      <c r="I224" s="63">
        <v>0</v>
      </c>
      <c r="J224" s="63">
        <v>0</v>
      </c>
      <c r="K224" s="63">
        <v>0</v>
      </c>
      <c r="L224" s="64">
        <v>13754568.18</v>
      </c>
      <c r="M224" s="63">
        <v>1505174.82</v>
      </c>
      <c r="N224" s="63">
        <v>2438.2399999999998</v>
      </c>
      <c r="O224" s="63">
        <v>0</v>
      </c>
      <c r="P224" s="63">
        <v>0</v>
      </c>
      <c r="Q224" s="46"/>
      <c r="R224" s="47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s="22" customFormat="1" ht="42.6" customHeight="1" x14ac:dyDescent="0.2">
      <c r="A225" s="62">
        <v>109</v>
      </c>
      <c r="B225" s="65" t="s">
        <v>336</v>
      </c>
      <c r="C225" s="62" t="s">
        <v>0</v>
      </c>
      <c r="D225" s="63">
        <f>F225+H225+J225</f>
        <v>543753.78</v>
      </c>
      <c r="E225" s="63">
        <f t="shared" si="15"/>
        <v>22858865.16</v>
      </c>
      <c r="F225" s="63">
        <v>464469.64</v>
      </c>
      <c r="G225" s="63">
        <f>ROUND(F225*B2,2)</f>
        <v>19525839.199999999</v>
      </c>
      <c r="H225" s="63">
        <v>79128.149999999994</v>
      </c>
      <c r="I225" s="63">
        <f>ROUND(H225*B2,2)</f>
        <v>3326468.3</v>
      </c>
      <c r="J225" s="63">
        <v>155.99</v>
      </c>
      <c r="K225" s="63">
        <f>ROUND(J225*B2,2)</f>
        <v>6557.66</v>
      </c>
      <c r="L225" s="63">
        <v>0</v>
      </c>
      <c r="M225" s="63">
        <v>0</v>
      </c>
      <c r="N225" s="63">
        <v>0</v>
      </c>
      <c r="O225" s="63">
        <v>0</v>
      </c>
      <c r="P225" s="63">
        <v>0</v>
      </c>
      <c r="Q225" s="46"/>
      <c r="R225" s="47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s="22" customFormat="1" ht="42.6" customHeight="1" x14ac:dyDescent="0.2">
      <c r="A226" s="62">
        <v>110</v>
      </c>
      <c r="B226" s="65" t="s">
        <v>337</v>
      </c>
      <c r="C226" s="62" t="s">
        <v>0</v>
      </c>
      <c r="D226" s="63">
        <f t="shared" si="21"/>
        <v>3607152.67</v>
      </c>
      <c r="E226" s="63">
        <f t="shared" si="15"/>
        <v>151641091.09</v>
      </c>
      <c r="F226" s="63">
        <v>2769693.4</v>
      </c>
      <c r="G226" s="63">
        <f>ROUND(F226*B2,2)</f>
        <v>116435140.84</v>
      </c>
      <c r="H226" s="63">
        <v>834281.56</v>
      </c>
      <c r="I226" s="63">
        <f>ROUND(H226*B2,2)</f>
        <v>35072362.5</v>
      </c>
      <c r="J226" s="63">
        <v>3177.71</v>
      </c>
      <c r="K226" s="63">
        <f>ROUND(J226*B2,2)</f>
        <v>133587.75</v>
      </c>
      <c r="L226" s="63">
        <v>300000</v>
      </c>
      <c r="M226" s="63">
        <v>0</v>
      </c>
      <c r="N226" s="63">
        <v>0</v>
      </c>
      <c r="O226" s="63">
        <v>66093665.020000003</v>
      </c>
      <c r="P226" s="63">
        <v>0</v>
      </c>
      <c r="Q226" s="46"/>
      <c r="R226" s="47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s="22" customFormat="1" ht="42.6" customHeight="1" x14ac:dyDescent="0.2">
      <c r="A227" s="127">
        <v>111</v>
      </c>
      <c r="B227" s="65" t="s">
        <v>338</v>
      </c>
      <c r="C227" s="62" t="s">
        <v>0</v>
      </c>
      <c r="D227" s="63">
        <f t="shared" si="21"/>
        <v>5638062.7199999988</v>
      </c>
      <c r="E227" s="63">
        <f t="shared" si="15"/>
        <v>237018518.69</v>
      </c>
      <c r="F227" s="63">
        <v>4294238.93</v>
      </c>
      <c r="G227" s="63">
        <f>ROUND(F227*B2,2)</f>
        <v>180525510.38</v>
      </c>
      <c r="H227" s="63">
        <v>1339304.52</v>
      </c>
      <c r="I227" s="63">
        <f>ROUND(H227*B2,2)</f>
        <v>56303022.719999999</v>
      </c>
      <c r="J227" s="63">
        <v>4519.2700000000004</v>
      </c>
      <c r="K227" s="63">
        <f>ROUND(J227*B2,2)</f>
        <v>189985.59</v>
      </c>
      <c r="L227" s="63">
        <v>5719962.75</v>
      </c>
      <c r="M227" s="63">
        <v>0</v>
      </c>
      <c r="N227" s="63">
        <v>0</v>
      </c>
      <c r="O227" s="63">
        <v>33055466.449999999</v>
      </c>
      <c r="P227" s="63">
        <v>0</v>
      </c>
      <c r="Q227" s="46"/>
      <c r="R227" s="47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s="22" customFormat="1" ht="42.6" customHeight="1" x14ac:dyDescent="0.2">
      <c r="A228" s="127"/>
      <c r="B228" s="65" t="s">
        <v>339</v>
      </c>
      <c r="C228" s="62" t="s">
        <v>0</v>
      </c>
      <c r="D228" s="63">
        <f t="shared" si="21"/>
        <v>2436390.02</v>
      </c>
      <c r="E228" s="63">
        <f t="shared" si="15"/>
        <v>102423400.05</v>
      </c>
      <c r="F228" s="63">
        <v>1866669</v>
      </c>
      <c r="G228" s="63">
        <f>ROUND(F228*B2,2)</f>
        <v>78472898.090000004</v>
      </c>
      <c r="H228" s="63">
        <v>567783.12</v>
      </c>
      <c r="I228" s="63">
        <f>ROUND(H228*B2,2)</f>
        <v>23869034.579999998</v>
      </c>
      <c r="J228" s="63">
        <v>1937.9</v>
      </c>
      <c r="K228" s="63">
        <f>ROUND(J228*B2,2)</f>
        <v>81467.38</v>
      </c>
      <c r="L228" s="63">
        <v>3879201.45</v>
      </c>
      <c r="M228" s="63">
        <v>0</v>
      </c>
      <c r="N228" s="63">
        <v>0</v>
      </c>
      <c r="O228" s="63">
        <v>12549355.689999999</v>
      </c>
      <c r="P228" s="63">
        <v>0</v>
      </c>
      <c r="Q228" s="46"/>
      <c r="R228" s="47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s="22" customFormat="1" ht="42.6" customHeight="1" x14ac:dyDescent="0.2">
      <c r="A229" s="62">
        <v>112</v>
      </c>
      <c r="B229" s="65" t="s">
        <v>340</v>
      </c>
      <c r="C229" s="62" t="s">
        <v>0</v>
      </c>
      <c r="D229" s="63">
        <f t="shared" si="21"/>
        <v>0</v>
      </c>
      <c r="E229" s="63">
        <f t="shared" si="15"/>
        <v>0</v>
      </c>
      <c r="F229" s="63">
        <v>0</v>
      </c>
      <c r="G229" s="63">
        <f>ROUND(F229*B2,2)</f>
        <v>0</v>
      </c>
      <c r="H229" s="63">
        <v>0</v>
      </c>
      <c r="I229" s="63">
        <f>ROUND(H229*B2,2)</f>
        <v>0</v>
      </c>
      <c r="J229" s="63">
        <v>0</v>
      </c>
      <c r="K229" s="63">
        <f>ROUND(J229*B2,2)</f>
        <v>0</v>
      </c>
      <c r="L229" s="63">
        <v>17294355.52</v>
      </c>
      <c r="M229" s="63">
        <v>4016835.67</v>
      </c>
      <c r="N229" s="63">
        <v>6514.04</v>
      </c>
      <c r="O229" s="63">
        <v>0</v>
      </c>
      <c r="P229" s="63">
        <v>0</v>
      </c>
      <c r="Q229" s="46"/>
      <c r="R229" s="47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s="22" customFormat="1" ht="42.6" customHeight="1" x14ac:dyDescent="0.2">
      <c r="A230" s="127">
        <v>113</v>
      </c>
      <c r="B230" s="65" t="s">
        <v>143</v>
      </c>
      <c r="C230" s="62" t="s">
        <v>0</v>
      </c>
      <c r="D230" s="63">
        <f>F230+H230+J230</f>
        <v>6064</v>
      </c>
      <c r="E230" s="63">
        <f t="shared" si="15"/>
        <v>254924.50000000003</v>
      </c>
      <c r="F230" s="63">
        <v>6002.24</v>
      </c>
      <c r="G230" s="63">
        <f>ROUND(F230*B2,2)</f>
        <v>252328.17</v>
      </c>
      <c r="H230" s="63">
        <v>60.54</v>
      </c>
      <c r="I230" s="63">
        <f>ROUND(H230*B2,2)</f>
        <v>2545.04</v>
      </c>
      <c r="J230" s="63">
        <v>1.22</v>
      </c>
      <c r="K230" s="63">
        <f>ROUND(J230*B2,2)</f>
        <v>51.29</v>
      </c>
      <c r="L230" s="63">
        <v>0</v>
      </c>
      <c r="M230" s="63">
        <v>0</v>
      </c>
      <c r="N230" s="63">
        <v>0</v>
      </c>
      <c r="O230" s="63">
        <v>0</v>
      </c>
      <c r="P230" s="63">
        <v>0</v>
      </c>
      <c r="Q230" s="46"/>
      <c r="R230" s="47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s="22" customFormat="1" ht="42.6" customHeight="1" x14ac:dyDescent="0.2">
      <c r="A231" s="127"/>
      <c r="B231" s="65" t="s">
        <v>341</v>
      </c>
      <c r="C231" s="62" t="s">
        <v>29</v>
      </c>
      <c r="D231" s="63">
        <f t="shared" si="21"/>
        <v>0</v>
      </c>
      <c r="E231" s="63">
        <f t="shared" si="15"/>
        <v>0</v>
      </c>
      <c r="F231" s="63">
        <v>0</v>
      </c>
      <c r="G231" s="63">
        <v>0</v>
      </c>
      <c r="H231" s="63">
        <v>0</v>
      </c>
      <c r="I231" s="63">
        <v>0</v>
      </c>
      <c r="J231" s="63">
        <v>0</v>
      </c>
      <c r="K231" s="63">
        <v>0</v>
      </c>
      <c r="L231" s="63">
        <v>0</v>
      </c>
      <c r="M231" s="63">
        <v>0</v>
      </c>
      <c r="N231" s="63">
        <v>0</v>
      </c>
      <c r="O231" s="63">
        <v>10536.88</v>
      </c>
      <c r="P231" s="63">
        <v>0</v>
      </c>
      <c r="Q231" s="46"/>
      <c r="R231" s="47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s="22" customFormat="1" ht="42.6" customHeight="1" x14ac:dyDescent="0.2">
      <c r="A232" s="127">
        <v>114</v>
      </c>
      <c r="B232" s="65" t="s">
        <v>342</v>
      </c>
      <c r="C232" s="62" t="s">
        <v>0</v>
      </c>
      <c r="D232" s="63">
        <f t="shared" si="21"/>
        <v>0</v>
      </c>
      <c r="E232" s="63">
        <f t="shared" si="15"/>
        <v>0</v>
      </c>
      <c r="F232" s="63">
        <v>0</v>
      </c>
      <c r="G232" s="63">
        <v>0</v>
      </c>
      <c r="H232" s="63">
        <v>0</v>
      </c>
      <c r="I232" s="63">
        <v>0</v>
      </c>
      <c r="J232" s="63">
        <v>0</v>
      </c>
      <c r="K232" s="63">
        <v>0</v>
      </c>
      <c r="L232" s="64">
        <v>27105189.140000001</v>
      </c>
      <c r="M232" s="63">
        <v>6325702.29</v>
      </c>
      <c r="N232" s="63">
        <v>10267.25</v>
      </c>
      <c r="O232" s="63">
        <v>0</v>
      </c>
      <c r="P232" s="63">
        <v>0</v>
      </c>
      <c r="Q232" s="46"/>
      <c r="R232" s="47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s="22" customFormat="1" ht="42.6" customHeight="1" x14ac:dyDescent="0.2">
      <c r="A233" s="127"/>
      <c r="B233" s="65" t="s">
        <v>343</v>
      </c>
      <c r="C233" s="62" t="s">
        <v>0</v>
      </c>
      <c r="D233" s="63">
        <f t="shared" si="21"/>
        <v>0</v>
      </c>
      <c r="E233" s="63">
        <f t="shared" si="15"/>
        <v>0</v>
      </c>
      <c r="F233" s="63">
        <v>0</v>
      </c>
      <c r="G233" s="63">
        <v>0</v>
      </c>
      <c r="H233" s="63">
        <v>0</v>
      </c>
      <c r="I233" s="63">
        <v>0</v>
      </c>
      <c r="J233" s="63">
        <v>0</v>
      </c>
      <c r="K233" s="63">
        <v>0</v>
      </c>
      <c r="L233" s="64">
        <v>113287953.62</v>
      </c>
      <c r="M233" s="63">
        <v>29059520.800000001</v>
      </c>
      <c r="N233" s="63">
        <v>50112.98</v>
      </c>
      <c r="O233" s="63">
        <v>0</v>
      </c>
      <c r="P233" s="63">
        <v>0</v>
      </c>
      <c r="Q233" s="46"/>
      <c r="R233" s="47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s="22" customFormat="1" ht="42.6" customHeight="1" x14ac:dyDescent="0.2">
      <c r="A234" s="62">
        <v>115</v>
      </c>
      <c r="B234" s="65" t="s">
        <v>344</v>
      </c>
      <c r="C234" s="62" t="s">
        <v>0</v>
      </c>
      <c r="D234" s="63">
        <f>F234+H234+J234</f>
        <v>41466.71</v>
      </c>
      <c r="E234" s="63">
        <f t="shared" si="15"/>
        <v>1743219.03</v>
      </c>
      <c r="F234" s="63">
        <v>39181.18</v>
      </c>
      <c r="G234" s="63">
        <f>ROUND(F234*B2,2)</f>
        <v>1647137.63</v>
      </c>
      <c r="H234" s="63">
        <v>483.06</v>
      </c>
      <c r="I234" s="63">
        <f>ROUND(H234*B2,2)</f>
        <v>20307.36</v>
      </c>
      <c r="J234" s="63">
        <v>1802.47</v>
      </c>
      <c r="K234" s="63">
        <f>ROUND(J234*B2,2)</f>
        <v>75774.039999999994</v>
      </c>
      <c r="L234" s="63">
        <v>0</v>
      </c>
      <c r="M234" s="63">
        <v>0</v>
      </c>
      <c r="N234" s="63">
        <v>0</v>
      </c>
      <c r="O234" s="63">
        <v>0</v>
      </c>
      <c r="P234" s="63">
        <v>0</v>
      </c>
      <c r="Q234" s="46"/>
      <c r="R234" s="47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s="22" customFormat="1" ht="42.6" customHeight="1" x14ac:dyDescent="0.2">
      <c r="A235" s="62">
        <v>116</v>
      </c>
      <c r="B235" s="65" t="s">
        <v>144</v>
      </c>
      <c r="C235" s="62" t="s">
        <v>29</v>
      </c>
      <c r="D235" s="63">
        <f t="shared" si="21"/>
        <v>0</v>
      </c>
      <c r="E235" s="63">
        <f t="shared" si="15"/>
        <v>0</v>
      </c>
      <c r="F235" s="63">
        <v>0</v>
      </c>
      <c r="G235" s="63">
        <v>0</v>
      </c>
      <c r="H235" s="63">
        <v>0</v>
      </c>
      <c r="I235" s="63">
        <v>0</v>
      </c>
      <c r="J235" s="63">
        <v>0</v>
      </c>
      <c r="K235" s="63">
        <v>0</v>
      </c>
      <c r="L235" s="63">
        <v>0</v>
      </c>
      <c r="M235" s="63">
        <v>0</v>
      </c>
      <c r="N235" s="63">
        <v>0</v>
      </c>
      <c r="O235" s="63">
        <v>8644.24</v>
      </c>
      <c r="P235" s="63">
        <v>0</v>
      </c>
      <c r="Q235" s="46"/>
      <c r="R235" s="47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s="22" customFormat="1" ht="46.15" customHeight="1" x14ac:dyDescent="0.2">
      <c r="A236" s="128">
        <v>117</v>
      </c>
      <c r="B236" s="65" t="s">
        <v>345</v>
      </c>
      <c r="C236" s="62" t="s">
        <v>0</v>
      </c>
      <c r="D236" s="63">
        <f t="shared" si="21"/>
        <v>0</v>
      </c>
      <c r="E236" s="63">
        <f t="shared" si="15"/>
        <v>0</v>
      </c>
      <c r="F236" s="63">
        <v>0</v>
      </c>
      <c r="G236" s="63">
        <v>0</v>
      </c>
      <c r="H236" s="63">
        <v>0</v>
      </c>
      <c r="I236" s="63">
        <v>0</v>
      </c>
      <c r="J236" s="63">
        <v>0</v>
      </c>
      <c r="K236" s="63">
        <v>0</v>
      </c>
      <c r="L236" s="63">
        <v>0</v>
      </c>
      <c r="M236" s="63">
        <v>0</v>
      </c>
      <c r="N236" s="63">
        <v>0</v>
      </c>
      <c r="O236" s="63">
        <v>0</v>
      </c>
      <c r="P236" s="63">
        <v>0</v>
      </c>
      <c r="Q236" s="46"/>
      <c r="R236" s="47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s="22" customFormat="1" ht="42.6" customHeight="1" x14ac:dyDescent="0.2">
      <c r="A237" s="129"/>
      <c r="B237" s="65" t="s">
        <v>235</v>
      </c>
      <c r="C237" s="62" t="s">
        <v>0</v>
      </c>
      <c r="D237" s="63">
        <f t="shared" si="21"/>
        <v>0</v>
      </c>
      <c r="E237" s="63">
        <f t="shared" ref="E237:E299" si="22">G237+I237+K237</f>
        <v>0</v>
      </c>
      <c r="F237" s="63">
        <v>0</v>
      </c>
      <c r="G237" s="63">
        <v>0</v>
      </c>
      <c r="H237" s="63">
        <v>0</v>
      </c>
      <c r="I237" s="63">
        <v>0</v>
      </c>
      <c r="J237" s="63">
        <v>0</v>
      </c>
      <c r="K237" s="63">
        <v>0</v>
      </c>
      <c r="L237" s="63">
        <v>0</v>
      </c>
      <c r="M237" s="63">
        <v>0</v>
      </c>
      <c r="N237" s="63">
        <v>31841.47</v>
      </c>
      <c r="O237" s="63">
        <v>0</v>
      </c>
      <c r="P237" s="63">
        <v>0</v>
      </c>
      <c r="Q237" s="46"/>
      <c r="R237" s="47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s="22" customFormat="1" ht="42.6" customHeight="1" x14ac:dyDescent="0.2">
      <c r="A238" s="129"/>
      <c r="B238" s="65" t="s">
        <v>145</v>
      </c>
      <c r="C238" s="62" t="s">
        <v>0</v>
      </c>
      <c r="D238" s="63">
        <f t="shared" si="21"/>
        <v>0</v>
      </c>
      <c r="E238" s="63">
        <f t="shared" si="22"/>
        <v>0</v>
      </c>
      <c r="F238" s="63">
        <v>0</v>
      </c>
      <c r="G238" s="63">
        <v>0</v>
      </c>
      <c r="H238" s="63">
        <v>0</v>
      </c>
      <c r="I238" s="63">
        <v>0</v>
      </c>
      <c r="J238" s="63">
        <v>0</v>
      </c>
      <c r="K238" s="63">
        <v>0</v>
      </c>
      <c r="L238" s="63">
        <v>0</v>
      </c>
      <c r="M238" s="63">
        <v>0</v>
      </c>
      <c r="N238" s="63">
        <v>212594.6</v>
      </c>
      <c r="O238" s="63">
        <v>0</v>
      </c>
      <c r="P238" s="63">
        <v>0</v>
      </c>
      <c r="Q238" s="46"/>
      <c r="R238" s="47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s="22" customFormat="1" ht="42.6" customHeight="1" x14ac:dyDescent="0.2">
      <c r="A239" s="129"/>
      <c r="B239" s="65" t="s">
        <v>146</v>
      </c>
      <c r="C239" s="62" t="s">
        <v>1</v>
      </c>
      <c r="D239" s="63">
        <f t="shared" si="21"/>
        <v>0</v>
      </c>
      <c r="E239" s="63">
        <f t="shared" si="22"/>
        <v>0</v>
      </c>
      <c r="F239" s="63">
        <v>0</v>
      </c>
      <c r="G239" s="63">
        <v>0</v>
      </c>
      <c r="H239" s="63">
        <v>0</v>
      </c>
      <c r="I239" s="63">
        <v>0</v>
      </c>
      <c r="J239" s="63">
        <v>0</v>
      </c>
      <c r="K239" s="63">
        <v>0</v>
      </c>
      <c r="L239" s="63">
        <v>84527733.120000005</v>
      </c>
      <c r="M239" s="63">
        <v>11759936.65</v>
      </c>
      <c r="N239" s="63">
        <v>4709426.88</v>
      </c>
      <c r="O239" s="63">
        <v>0</v>
      </c>
      <c r="P239" s="63">
        <v>0</v>
      </c>
      <c r="Q239" s="46"/>
      <c r="R239" s="47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s="22" customFormat="1" ht="42.6" customHeight="1" x14ac:dyDescent="0.2">
      <c r="A240" s="129"/>
      <c r="B240" s="65" t="s">
        <v>147</v>
      </c>
      <c r="C240" s="62" t="s">
        <v>1</v>
      </c>
      <c r="D240" s="63">
        <f t="shared" si="21"/>
        <v>0</v>
      </c>
      <c r="E240" s="63">
        <f t="shared" si="22"/>
        <v>0</v>
      </c>
      <c r="F240" s="63">
        <v>0</v>
      </c>
      <c r="G240" s="63">
        <v>0</v>
      </c>
      <c r="H240" s="63">
        <v>0</v>
      </c>
      <c r="I240" s="63">
        <v>0</v>
      </c>
      <c r="J240" s="63">
        <v>0</v>
      </c>
      <c r="K240" s="63">
        <v>0</v>
      </c>
      <c r="L240" s="63">
        <v>0</v>
      </c>
      <c r="M240" s="63">
        <v>0</v>
      </c>
      <c r="N240" s="63">
        <v>17078675</v>
      </c>
      <c r="O240" s="63">
        <v>0</v>
      </c>
      <c r="P240" s="63">
        <v>0</v>
      </c>
      <c r="Q240" s="46"/>
      <c r="R240" s="47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s="22" customFormat="1" ht="42.6" customHeight="1" x14ac:dyDescent="0.2">
      <c r="A241" s="130"/>
      <c r="B241" s="65" t="s">
        <v>297</v>
      </c>
      <c r="C241" s="62" t="s">
        <v>1</v>
      </c>
      <c r="D241" s="63">
        <f t="shared" si="21"/>
        <v>0</v>
      </c>
      <c r="E241" s="63">
        <f t="shared" si="22"/>
        <v>0</v>
      </c>
      <c r="F241" s="63">
        <v>0</v>
      </c>
      <c r="G241" s="63">
        <v>0</v>
      </c>
      <c r="H241" s="63">
        <v>0</v>
      </c>
      <c r="I241" s="63">
        <v>0</v>
      </c>
      <c r="J241" s="63">
        <v>0</v>
      </c>
      <c r="K241" s="63">
        <v>0</v>
      </c>
      <c r="L241" s="63">
        <v>100113586.81999999</v>
      </c>
      <c r="M241" s="63">
        <v>175829700.47999999</v>
      </c>
      <c r="N241" s="63">
        <v>144702358.47999999</v>
      </c>
      <c r="O241" s="63">
        <v>0</v>
      </c>
      <c r="P241" s="63">
        <v>0</v>
      </c>
      <c r="Q241" s="46"/>
      <c r="R241" s="47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s="22" customFormat="1" ht="42.6" customHeight="1" x14ac:dyDescent="0.2">
      <c r="A242" s="127">
        <v>118</v>
      </c>
      <c r="B242" s="65" t="s">
        <v>346</v>
      </c>
      <c r="C242" s="62" t="s">
        <v>0</v>
      </c>
      <c r="D242" s="63">
        <f t="shared" si="21"/>
        <v>0</v>
      </c>
      <c r="E242" s="63">
        <f t="shared" si="22"/>
        <v>0</v>
      </c>
      <c r="F242" s="63">
        <v>0</v>
      </c>
      <c r="G242" s="63">
        <v>0</v>
      </c>
      <c r="H242" s="63">
        <v>0</v>
      </c>
      <c r="I242" s="63">
        <v>0</v>
      </c>
      <c r="J242" s="63">
        <v>0</v>
      </c>
      <c r="K242" s="63">
        <v>0</v>
      </c>
      <c r="L242" s="63">
        <v>0</v>
      </c>
      <c r="M242" s="63">
        <v>0</v>
      </c>
      <c r="N242" s="63">
        <v>0</v>
      </c>
      <c r="O242" s="63">
        <v>1173792.5</v>
      </c>
      <c r="P242" s="63">
        <v>0</v>
      </c>
      <c r="Q242" s="46"/>
      <c r="R242" s="47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s="22" customFormat="1" ht="42.6" customHeight="1" x14ac:dyDescent="0.2">
      <c r="A243" s="127"/>
      <c r="B243" s="65" t="s">
        <v>148</v>
      </c>
      <c r="C243" s="62" t="s">
        <v>0</v>
      </c>
      <c r="D243" s="63">
        <f t="shared" si="21"/>
        <v>0</v>
      </c>
      <c r="E243" s="63">
        <f t="shared" si="22"/>
        <v>0</v>
      </c>
      <c r="F243" s="63">
        <v>0</v>
      </c>
      <c r="G243" s="63">
        <v>0</v>
      </c>
      <c r="H243" s="63">
        <v>0</v>
      </c>
      <c r="I243" s="63">
        <v>0</v>
      </c>
      <c r="J243" s="63">
        <v>0</v>
      </c>
      <c r="K243" s="63">
        <v>0</v>
      </c>
      <c r="L243" s="63">
        <v>0</v>
      </c>
      <c r="M243" s="63">
        <v>0</v>
      </c>
      <c r="N243" s="63">
        <v>0</v>
      </c>
      <c r="O243" s="63">
        <v>798167.72</v>
      </c>
      <c r="P243" s="63">
        <v>0</v>
      </c>
      <c r="Q243" s="46"/>
      <c r="R243" s="47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s="22" customFormat="1" ht="42.6" customHeight="1" x14ac:dyDescent="0.2">
      <c r="A244" s="62">
        <v>119</v>
      </c>
      <c r="B244" s="65" t="s">
        <v>347</v>
      </c>
      <c r="C244" s="62" t="s">
        <v>0</v>
      </c>
      <c r="D244" s="63">
        <f t="shared" si="21"/>
        <v>0</v>
      </c>
      <c r="E244" s="63">
        <f t="shared" si="22"/>
        <v>0</v>
      </c>
      <c r="F244" s="63">
        <v>0</v>
      </c>
      <c r="G244" s="63">
        <v>0</v>
      </c>
      <c r="H244" s="63">
        <v>0</v>
      </c>
      <c r="I244" s="63">
        <v>0</v>
      </c>
      <c r="J244" s="63">
        <v>0</v>
      </c>
      <c r="K244" s="63">
        <v>0</v>
      </c>
      <c r="L244" s="63">
        <v>0</v>
      </c>
      <c r="M244" s="63">
        <v>0</v>
      </c>
      <c r="N244" s="63">
        <v>0</v>
      </c>
      <c r="O244" s="63">
        <v>5093162.7</v>
      </c>
      <c r="P244" s="63">
        <v>0</v>
      </c>
      <c r="Q244" s="46"/>
      <c r="R244" s="47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s="22" customFormat="1" ht="42.6" customHeight="1" x14ac:dyDescent="0.2">
      <c r="A245" s="127">
        <v>120</v>
      </c>
      <c r="B245" s="65" t="s">
        <v>348</v>
      </c>
      <c r="C245" s="62" t="s">
        <v>0</v>
      </c>
      <c r="D245" s="63">
        <f t="shared" si="21"/>
        <v>0</v>
      </c>
      <c r="E245" s="63">
        <f t="shared" si="22"/>
        <v>0</v>
      </c>
      <c r="F245" s="63">
        <v>0</v>
      </c>
      <c r="G245" s="63">
        <v>0</v>
      </c>
      <c r="H245" s="63">
        <v>0</v>
      </c>
      <c r="I245" s="63">
        <v>0</v>
      </c>
      <c r="J245" s="63">
        <v>0</v>
      </c>
      <c r="K245" s="63">
        <v>0</v>
      </c>
      <c r="L245" s="63">
        <v>0</v>
      </c>
      <c r="M245" s="63">
        <v>0</v>
      </c>
      <c r="N245" s="63">
        <v>0</v>
      </c>
      <c r="O245" s="63">
        <v>52423237.700000003</v>
      </c>
      <c r="P245" s="63">
        <v>0</v>
      </c>
      <c r="Q245" s="46"/>
      <c r="R245" s="47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s="22" customFormat="1" ht="42.6" customHeight="1" x14ac:dyDescent="0.2">
      <c r="A246" s="127"/>
      <c r="B246" s="65" t="s">
        <v>349</v>
      </c>
      <c r="C246" s="62" t="s">
        <v>0</v>
      </c>
      <c r="D246" s="63">
        <f t="shared" si="21"/>
        <v>0</v>
      </c>
      <c r="E246" s="63">
        <f t="shared" si="22"/>
        <v>0</v>
      </c>
      <c r="F246" s="63">
        <v>0</v>
      </c>
      <c r="G246" s="63">
        <v>0</v>
      </c>
      <c r="H246" s="63">
        <v>0</v>
      </c>
      <c r="I246" s="63">
        <v>0</v>
      </c>
      <c r="J246" s="63">
        <v>0</v>
      </c>
      <c r="K246" s="63">
        <v>0</v>
      </c>
      <c r="L246" s="63">
        <v>0</v>
      </c>
      <c r="M246" s="63">
        <v>0</v>
      </c>
      <c r="N246" s="63">
        <v>0</v>
      </c>
      <c r="O246" s="63">
        <v>822086.42</v>
      </c>
      <c r="P246" s="63">
        <v>0</v>
      </c>
      <c r="Q246" s="46"/>
      <c r="R246" s="47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s="22" customFormat="1" ht="42.6" customHeight="1" x14ac:dyDescent="0.2">
      <c r="A247" s="62">
        <v>121</v>
      </c>
      <c r="B247" s="65" t="s">
        <v>350</v>
      </c>
      <c r="C247" s="62" t="s">
        <v>0</v>
      </c>
      <c r="D247" s="63">
        <f t="shared" si="21"/>
        <v>0</v>
      </c>
      <c r="E247" s="63">
        <f t="shared" si="22"/>
        <v>0</v>
      </c>
      <c r="F247" s="63">
        <v>0</v>
      </c>
      <c r="G247" s="63">
        <v>0</v>
      </c>
      <c r="H247" s="63">
        <v>0</v>
      </c>
      <c r="I247" s="63">
        <v>0</v>
      </c>
      <c r="J247" s="63">
        <v>0</v>
      </c>
      <c r="K247" s="63">
        <v>0</v>
      </c>
      <c r="L247" s="63">
        <v>0</v>
      </c>
      <c r="M247" s="63">
        <v>0</v>
      </c>
      <c r="N247" s="63">
        <v>0</v>
      </c>
      <c r="O247" s="63">
        <f>1417261.71+16236146.04</f>
        <v>17653407.75</v>
      </c>
      <c r="P247" s="63">
        <v>0</v>
      </c>
      <c r="Q247" s="46"/>
      <c r="R247" s="47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s="22" customFormat="1" ht="42.6" customHeight="1" x14ac:dyDescent="0.2">
      <c r="A248" s="127">
        <v>122</v>
      </c>
      <c r="B248" s="65" t="s">
        <v>259</v>
      </c>
      <c r="C248" s="62" t="s">
        <v>1</v>
      </c>
      <c r="D248" s="63">
        <f t="shared" si="21"/>
        <v>0</v>
      </c>
      <c r="E248" s="63">
        <f t="shared" si="22"/>
        <v>0</v>
      </c>
      <c r="F248" s="63">
        <v>0</v>
      </c>
      <c r="G248" s="63">
        <v>0</v>
      </c>
      <c r="H248" s="63">
        <v>0</v>
      </c>
      <c r="I248" s="63">
        <v>0</v>
      </c>
      <c r="J248" s="63">
        <v>0</v>
      </c>
      <c r="K248" s="63">
        <v>0</v>
      </c>
      <c r="L248" s="63">
        <v>0</v>
      </c>
      <c r="M248" s="63">
        <v>78361024.769999996</v>
      </c>
      <c r="N248" s="63">
        <v>100454.45</v>
      </c>
      <c r="O248" s="63">
        <v>0</v>
      </c>
      <c r="P248" s="63">
        <v>0</v>
      </c>
      <c r="Q248" s="46"/>
      <c r="R248" s="47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s="22" customFormat="1" ht="42.6" customHeight="1" x14ac:dyDescent="0.2">
      <c r="A249" s="127"/>
      <c r="B249" s="65" t="s">
        <v>149</v>
      </c>
      <c r="C249" s="62" t="s">
        <v>1</v>
      </c>
      <c r="D249" s="63">
        <f t="shared" si="21"/>
        <v>0</v>
      </c>
      <c r="E249" s="63">
        <f t="shared" si="22"/>
        <v>0</v>
      </c>
      <c r="F249" s="63">
        <v>0</v>
      </c>
      <c r="G249" s="63">
        <v>0</v>
      </c>
      <c r="H249" s="63">
        <v>0</v>
      </c>
      <c r="I249" s="63">
        <v>0</v>
      </c>
      <c r="J249" s="63">
        <v>0</v>
      </c>
      <c r="K249" s="63">
        <v>0</v>
      </c>
      <c r="L249" s="63">
        <v>0</v>
      </c>
      <c r="M249" s="63">
        <v>64897906.560000002</v>
      </c>
      <c r="N249" s="63">
        <v>153922.48000000001</v>
      </c>
      <c r="O249" s="63">
        <v>0</v>
      </c>
      <c r="P249" s="63">
        <v>0</v>
      </c>
      <c r="Q249" s="46"/>
      <c r="R249" s="47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s="22" customFormat="1" ht="42.6" customHeight="1" x14ac:dyDescent="0.2">
      <c r="A250" s="62">
        <v>123</v>
      </c>
      <c r="B250" s="65" t="s">
        <v>150</v>
      </c>
      <c r="C250" s="62" t="s">
        <v>1</v>
      </c>
      <c r="D250" s="63">
        <f t="shared" si="21"/>
        <v>0</v>
      </c>
      <c r="E250" s="63">
        <f t="shared" si="22"/>
        <v>0</v>
      </c>
      <c r="F250" s="63">
        <v>0</v>
      </c>
      <c r="G250" s="63">
        <v>0</v>
      </c>
      <c r="H250" s="63">
        <v>0</v>
      </c>
      <c r="I250" s="63">
        <v>0</v>
      </c>
      <c r="J250" s="63">
        <v>0</v>
      </c>
      <c r="K250" s="63">
        <v>0</v>
      </c>
      <c r="L250" s="63">
        <v>6137764.1299999999</v>
      </c>
      <c r="M250" s="63">
        <v>39316137.090000004</v>
      </c>
      <c r="N250" s="63">
        <v>8741.31</v>
      </c>
      <c r="O250" s="63">
        <v>0</v>
      </c>
      <c r="P250" s="63">
        <v>0</v>
      </c>
      <c r="Q250" s="46"/>
      <c r="R250" s="47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s="22" customFormat="1" ht="42.6" customHeight="1" x14ac:dyDescent="0.2">
      <c r="A251" s="127">
        <v>124</v>
      </c>
      <c r="B251" s="65" t="s">
        <v>239</v>
      </c>
      <c r="C251" s="87" t="s">
        <v>1</v>
      </c>
      <c r="D251" s="63">
        <f t="shared" ref="D251" si="23">F251+H251+J251</f>
        <v>0</v>
      </c>
      <c r="E251" s="63">
        <f t="shared" si="22"/>
        <v>0</v>
      </c>
      <c r="F251" s="63">
        <v>0</v>
      </c>
      <c r="G251" s="63">
        <v>0</v>
      </c>
      <c r="H251" s="63">
        <v>0</v>
      </c>
      <c r="I251" s="63">
        <v>0</v>
      </c>
      <c r="J251" s="63">
        <v>0</v>
      </c>
      <c r="K251" s="63">
        <v>0</v>
      </c>
      <c r="L251" s="63">
        <v>0</v>
      </c>
      <c r="M251" s="63">
        <v>0</v>
      </c>
      <c r="N251" s="63">
        <v>461965.71</v>
      </c>
      <c r="O251" s="63">
        <v>0</v>
      </c>
      <c r="P251" s="63">
        <v>0</v>
      </c>
      <c r="Q251" s="46"/>
      <c r="R251" s="47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s="22" customFormat="1" ht="42.6" customHeight="1" x14ac:dyDescent="0.2">
      <c r="A252" s="127"/>
      <c r="B252" s="65" t="s">
        <v>238</v>
      </c>
      <c r="C252" s="87" t="s">
        <v>1</v>
      </c>
      <c r="D252" s="63">
        <f t="shared" si="21"/>
        <v>0</v>
      </c>
      <c r="E252" s="63">
        <f t="shared" si="22"/>
        <v>0</v>
      </c>
      <c r="F252" s="63">
        <v>0</v>
      </c>
      <c r="G252" s="63">
        <v>0</v>
      </c>
      <c r="H252" s="63">
        <v>0</v>
      </c>
      <c r="I252" s="63">
        <v>0</v>
      </c>
      <c r="J252" s="63">
        <v>0</v>
      </c>
      <c r="K252" s="63">
        <v>0</v>
      </c>
      <c r="L252" s="63">
        <v>0</v>
      </c>
      <c r="M252" s="63">
        <v>311380827.63999999</v>
      </c>
      <c r="N252" s="63">
        <v>0</v>
      </c>
      <c r="O252" s="63">
        <v>0</v>
      </c>
      <c r="P252" s="63">
        <v>0</v>
      </c>
      <c r="Q252" s="46"/>
      <c r="R252" s="47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s="22" customFormat="1" ht="42.6" customHeight="1" x14ac:dyDescent="0.2">
      <c r="A253" s="127"/>
      <c r="B253" s="65" t="s">
        <v>151</v>
      </c>
      <c r="C253" s="87" t="s">
        <v>1</v>
      </c>
      <c r="D253" s="63">
        <f t="shared" si="21"/>
        <v>0</v>
      </c>
      <c r="E253" s="63">
        <f t="shared" si="22"/>
        <v>0</v>
      </c>
      <c r="F253" s="63">
        <v>0</v>
      </c>
      <c r="G253" s="63">
        <v>0</v>
      </c>
      <c r="H253" s="63">
        <v>0</v>
      </c>
      <c r="I253" s="63">
        <v>0</v>
      </c>
      <c r="J253" s="63">
        <v>0</v>
      </c>
      <c r="K253" s="63">
        <v>0</v>
      </c>
      <c r="L253" s="63">
        <v>0</v>
      </c>
      <c r="M253" s="63">
        <v>0</v>
      </c>
      <c r="N253" s="63">
        <v>6101956.6799999997</v>
      </c>
      <c r="O253" s="63">
        <v>0</v>
      </c>
      <c r="P253" s="63">
        <v>0</v>
      </c>
      <c r="Q253" s="46"/>
      <c r="R253" s="47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s="22" customFormat="1" ht="42.6" customHeight="1" x14ac:dyDescent="0.2">
      <c r="A254" s="127"/>
      <c r="B254" s="65" t="s">
        <v>152</v>
      </c>
      <c r="C254" s="87" t="s">
        <v>1</v>
      </c>
      <c r="D254" s="63">
        <f t="shared" si="21"/>
        <v>0</v>
      </c>
      <c r="E254" s="63">
        <f t="shared" si="22"/>
        <v>0</v>
      </c>
      <c r="F254" s="63">
        <v>0</v>
      </c>
      <c r="G254" s="63">
        <v>0</v>
      </c>
      <c r="H254" s="63">
        <v>0</v>
      </c>
      <c r="I254" s="63">
        <v>0</v>
      </c>
      <c r="J254" s="63">
        <v>0</v>
      </c>
      <c r="K254" s="63">
        <v>0</v>
      </c>
      <c r="L254" s="63">
        <v>0</v>
      </c>
      <c r="M254" s="63">
        <v>0</v>
      </c>
      <c r="N254" s="63">
        <v>22046903.129999999</v>
      </c>
      <c r="O254" s="63">
        <v>0</v>
      </c>
      <c r="P254" s="63">
        <v>0</v>
      </c>
      <c r="Q254" s="46"/>
      <c r="R254" s="47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s="22" customFormat="1" ht="42.6" customHeight="1" x14ac:dyDescent="0.2">
      <c r="A255" s="127">
        <v>125</v>
      </c>
      <c r="B255" s="65" t="s">
        <v>153</v>
      </c>
      <c r="C255" s="62" t="s">
        <v>1</v>
      </c>
      <c r="D255" s="63">
        <f t="shared" si="21"/>
        <v>0</v>
      </c>
      <c r="E255" s="63">
        <f t="shared" si="22"/>
        <v>0</v>
      </c>
      <c r="F255" s="63">
        <v>0</v>
      </c>
      <c r="G255" s="63">
        <v>0</v>
      </c>
      <c r="H255" s="63">
        <v>0</v>
      </c>
      <c r="I255" s="63">
        <v>0</v>
      </c>
      <c r="J255" s="63">
        <v>0</v>
      </c>
      <c r="K255" s="63">
        <v>0</v>
      </c>
      <c r="L255" s="63">
        <v>0</v>
      </c>
      <c r="M255" s="63">
        <v>0</v>
      </c>
      <c r="N255" s="63">
        <v>11887075.27</v>
      </c>
      <c r="O255" s="63">
        <v>0</v>
      </c>
      <c r="P255" s="63">
        <v>0</v>
      </c>
      <c r="Q255" s="46"/>
      <c r="R255" s="47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s="22" customFormat="1" ht="42.6" customHeight="1" x14ac:dyDescent="0.2">
      <c r="A256" s="127"/>
      <c r="B256" s="65" t="s">
        <v>154</v>
      </c>
      <c r="C256" s="62" t="s">
        <v>1</v>
      </c>
      <c r="D256" s="63">
        <f t="shared" si="21"/>
        <v>0</v>
      </c>
      <c r="E256" s="63">
        <f t="shared" si="22"/>
        <v>0</v>
      </c>
      <c r="F256" s="63">
        <v>0</v>
      </c>
      <c r="G256" s="63">
        <v>0</v>
      </c>
      <c r="H256" s="63">
        <v>0</v>
      </c>
      <c r="I256" s="63">
        <v>0</v>
      </c>
      <c r="J256" s="63">
        <v>0</v>
      </c>
      <c r="K256" s="63">
        <v>0</v>
      </c>
      <c r="L256" s="63">
        <v>0</v>
      </c>
      <c r="M256" s="63">
        <v>0</v>
      </c>
      <c r="N256" s="63">
        <v>26818372.890000001</v>
      </c>
      <c r="O256" s="63">
        <v>0</v>
      </c>
      <c r="P256" s="63">
        <v>0</v>
      </c>
      <c r="Q256" s="46"/>
      <c r="R256" s="47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s="22" customFormat="1" ht="42.6" customHeight="1" x14ac:dyDescent="0.2">
      <c r="A257" s="62">
        <v>126</v>
      </c>
      <c r="B257" s="65" t="s">
        <v>351</v>
      </c>
      <c r="C257" s="62" t="s">
        <v>1</v>
      </c>
      <c r="D257" s="63">
        <f t="shared" si="21"/>
        <v>0</v>
      </c>
      <c r="E257" s="63">
        <f t="shared" si="22"/>
        <v>0</v>
      </c>
      <c r="F257" s="63">
        <v>0</v>
      </c>
      <c r="G257" s="63">
        <f>ROUND(F257*B3,2)</f>
        <v>0</v>
      </c>
      <c r="H257" s="63">
        <v>0</v>
      </c>
      <c r="I257" s="63">
        <f>ROUND(H257*B3,2)</f>
        <v>0</v>
      </c>
      <c r="J257" s="63">
        <v>0</v>
      </c>
      <c r="K257" s="63">
        <v>0</v>
      </c>
      <c r="L257" s="63">
        <v>31413092.18</v>
      </c>
      <c r="M257" s="63">
        <v>8914908.0199999996</v>
      </c>
      <c r="N257" s="63">
        <v>21299.84</v>
      </c>
      <c r="O257" s="63">
        <v>0</v>
      </c>
      <c r="P257" s="63">
        <v>0</v>
      </c>
      <c r="Q257" s="46"/>
      <c r="R257" s="47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s="22" customFormat="1" ht="42.6" customHeight="1" x14ac:dyDescent="0.2">
      <c r="A258" s="127">
        <v>127</v>
      </c>
      <c r="B258" s="65" t="s">
        <v>352</v>
      </c>
      <c r="C258" s="62" t="s">
        <v>1</v>
      </c>
      <c r="D258" s="63">
        <f t="shared" si="21"/>
        <v>0</v>
      </c>
      <c r="E258" s="63">
        <f t="shared" si="22"/>
        <v>0</v>
      </c>
      <c r="F258" s="63">
        <v>0</v>
      </c>
      <c r="G258" s="63">
        <v>0</v>
      </c>
      <c r="H258" s="63">
        <v>0</v>
      </c>
      <c r="I258" s="63">
        <v>0</v>
      </c>
      <c r="J258" s="63">
        <v>0</v>
      </c>
      <c r="K258" s="63">
        <v>0</v>
      </c>
      <c r="L258" s="63">
        <v>0</v>
      </c>
      <c r="M258" s="63">
        <v>1810899.02</v>
      </c>
      <c r="N258" s="63">
        <v>954535.02</v>
      </c>
      <c r="O258" s="63">
        <v>0</v>
      </c>
      <c r="P258" s="63">
        <v>0</v>
      </c>
      <c r="Q258" s="46"/>
      <c r="R258" s="47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s="22" customFormat="1" ht="42.6" customHeight="1" x14ac:dyDescent="0.2">
      <c r="A259" s="127"/>
      <c r="B259" s="65" t="s">
        <v>353</v>
      </c>
      <c r="C259" s="62" t="s">
        <v>1</v>
      </c>
      <c r="D259" s="63">
        <f t="shared" si="21"/>
        <v>0</v>
      </c>
      <c r="E259" s="63">
        <f t="shared" si="22"/>
        <v>0</v>
      </c>
      <c r="F259" s="63">
        <v>0</v>
      </c>
      <c r="G259" s="63">
        <v>0</v>
      </c>
      <c r="H259" s="63">
        <v>0</v>
      </c>
      <c r="I259" s="63">
        <v>0</v>
      </c>
      <c r="J259" s="63">
        <v>0</v>
      </c>
      <c r="K259" s="63">
        <v>0</v>
      </c>
      <c r="L259" s="63">
        <v>0</v>
      </c>
      <c r="M259" s="63">
        <v>3394549.42</v>
      </c>
      <c r="N259" s="63">
        <v>7525.23</v>
      </c>
      <c r="O259" s="63">
        <v>0</v>
      </c>
      <c r="P259" s="63">
        <v>0</v>
      </c>
      <c r="Q259" s="46"/>
      <c r="R259" s="47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s="22" customFormat="1" ht="49.5" customHeight="1" x14ac:dyDescent="0.2">
      <c r="A260" s="62">
        <v>128</v>
      </c>
      <c r="B260" s="65" t="s">
        <v>354</v>
      </c>
      <c r="C260" s="62" t="s">
        <v>1</v>
      </c>
      <c r="D260" s="63">
        <f t="shared" si="21"/>
        <v>0</v>
      </c>
      <c r="E260" s="63">
        <f t="shared" si="22"/>
        <v>0</v>
      </c>
      <c r="F260" s="63">
        <v>0</v>
      </c>
      <c r="G260" s="63">
        <v>0</v>
      </c>
      <c r="H260" s="63">
        <v>0</v>
      </c>
      <c r="I260" s="63">
        <v>0</v>
      </c>
      <c r="J260" s="63">
        <v>0</v>
      </c>
      <c r="K260" s="63">
        <v>0</v>
      </c>
      <c r="L260" s="63">
        <v>0</v>
      </c>
      <c r="M260" s="63">
        <v>1445310.88</v>
      </c>
      <c r="N260" s="63">
        <v>823624.87</v>
      </c>
      <c r="O260" s="63">
        <v>0</v>
      </c>
      <c r="P260" s="63">
        <v>0</v>
      </c>
      <c r="Q260" s="46"/>
      <c r="R260" s="47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s="22" customFormat="1" ht="42.6" customHeight="1" x14ac:dyDescent="0.2">
      <c r="A261" s="62">
        <v>129</v>
      </c>
      <c r="B261" s="65" t="s">
        <v>355</v>
      </c>
      <c r="C261" s="62" t="s">
        <v>1</v>
      </c>
      <c r="D261" s="63">
        <f t="shared" si="21"/>
        <v>0</v>
      </c>
      <c r="E261" s="63">
        <f t="shared" si="22"/>
        <v>0</v>
      </c>
      <c r="F261" s="63">
        <v>0</v>
      </c>
      <c r="G261" s="63">
        <v>0</v>
      </c>
      <c r="H261" s="63">
        <v>0</v>
      </c>
      <c r="I261" s="63">
        <v>0</v>
      </c>
      <c r="J261" s="63">
        <v>0</v>
      </c>
      <c r="K261" s="63">
        <v>0</v>
      </c>
      <c r="L261" s="63">
        <v>0</v>
      </c>
      <c r="M261" s="63">
        <v>2450747.34</v>
      </c>
      <c r="N261" s="63">
        <v>1595665.48</v>
      </c>
      <c r="O261" s="63">
        <v>0</v>
      </c>
      <c r="P261" s="63">
        <v>0</v>
      </c>
      <c r="Q261" s="46"/>
      <c r="R261" s="47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s="22" customFormat="1" ht="47.45" customHeight="1" x14ac:dyDescent="0.2">
      <c r="A262" s="62">
        <v>130</v>
      </c>
      <c r="B262" s="65" t="s">
        <v>356</v>
      </c>
      <c r="C262" s="62" t="s">
        <v>1</v>
      </c>
      <c r="D262" s="63">
        <f t="shared" si="21"/>
        <v>0</v>
      </c>
      <c r="E262" s="63">
        <f t="shared" si="22"/>
        <v>0</v>
      </c>
      <c r="F262" s="63">
        <v>0</v>
      </c>
      <c r="G262" s="63">
        <v>0</v>
      </c>
      <c r="H262" s="63">
        <v>0</v>
      </c>
      <c r="I262" s="63">
        <v>0</v>
      </c>
      <c r="J262" s="63">
        <v>0</v>
      </c>
      <c r="K262" s="63">
        <v>0</v>
      </c>
      <c r="L262" s="63">
        <v>0</v>
      </c>
      <c r="M262" s="63">
        <v>15731749.039999999</v>
      </c>
      <c r="N262" s="63">
        <v>3743060.37</v>
      </c>
      <c r="O262" s="63">
        <v>0</v>
      </c>
      <c r="P262" s="63">
        <v>0</v>
      </c>
      <c r="Q262" s="46"/>
      <c r="R262" s="47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s="22" customFormat="1" ht="47.25" customHeight="1" x14ac:dyDescent="0.2">
      <c r="A263" s="62">
        <v>131</v>
      </c>
      <c r="B263" s="65" t="s">
        <v>357</v>
      </c>
      <c r="C263" s="62" t="s">
        <v>1</v>
      </c>
      <c r="D263" s="63">
        <f t="shared" si="21"/>
        <v>0</v>
      </c>
      <c r="E263" s="63">
        <f t="shared" si="22"/>
        <v>0</v>
      </c>
      <c r="F263" s="63">
        <v>0</v>
      </c>
      <c r="G263" s="63">
        <v>0</v>
      </c>
      <c r="H263" s="63">
        <v>0</v>
      </c>
      <c r="I263" s="63">
        <v>0</v>
      </c>
      <c r="J263" s="63">
        <v>0</v>
      </c>
      <c r="K263" s="63">
        <v>0</v>
      </c>
      <c r="L263" s="63">
        <v>40051326.219999999</v>
      </c>
      <c r="M263" s="63">
        <v>23516610.43</v>
      </c>
      <c r="N263" s="63">
        <v>5206421.38</v>
      </c>
      <c r="O263" s="63">
        <v>0</v>
      </c>
      <c r="P263" s="63">
        <v>0</v>
      </c>
      <c r="Q263" s="46"/>
      <c r="R263" s="47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s="22" customFormat="1" ht="42.6" customHeight="1" x14ac:dyDescent="0.2">
      <c r="A264" s="62">
        <v>132</v>
      </c>
      <c r="B264" s="74" t="s">
        <v>358</v>
      </c>
      <c r="C264" s="62" t="s">
        <v>1</v>
      </c>
      <c r="D264" s="63">
        <f t="shared" si="21"/>
        <v>0</v>
      </c>
      <c r="E264" s="63">
        <f t="shared" si="22"/>
        <v>0</v>
      </c>
      <c r="F264" s="63">
        <v>0</v>
      </c>
      <c r="G264" s="63">
        <v>0</v>
      </c>
      <c r="H264" s="63">
        <v>0</v>
      </c>
      <c r="I264" s="63">
        <v>0</v>
      </c>
      <c r="J264" s="63">
        <v>0</v>
      </c>
      <c r="K264" s="63">
        <v>0</v>
      </c>
      <c r="L264" s="63">
        <v>0</v>
      </c>
      <c r="M264" s="63">
        <v>561883.32999999996</v>
      </c>
      <c r="N264" s="63">
        <v>0</v>
      </c>
      <c r="O264" s="63">
        <v>0</v>
      </c>
      <c r="P264" s="63">
        <v>0</v>
      </c>
      <c r="Q264" s="46"/>
      <c r="R264" s="47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s="22" customFormat="1" ht="42.6" customHeight="1" x14ac:dyDescent="0.2">
      <c r="A265" s="62">
        <v>133</v>
      </c>
      <c r="B265" s="65" t="s">
        <v>272</v>
      </c>
      <c r="C265" s="62" t="s">
        <v>1</v>
      </c>
      <c r="D265" s="63">
        <f t="shared" ref="D265:D274" si="24">F265+H265+J265</f>
        <v>0</v>
      </c>
      <c r="E265" s="63">
        <f t="shared" si="22"/>
        <v>0</v>
      </c>
      <c r="F265" s="63">
        <v>0</v>
      </c>
      <c r="G265" s="63">
        <v>0</v>
      </c>
      <c r="H265" s="63">
        <v>0</v>
      </c>
      <c r="I265" s="63">
        <v>0</v>
      </c>
      <c r="J265" s="63">
        <v>0</v>
      </c>
      <c r="K265" s="63">
        <v>0</v>
      </c>
      <c r="L265" s="63">
        <v>0</v>
      </c>
      <c r="M265" s="63">
        <v>0</v>
      </c>
      <c r="N265" s="63">
        <v>0</v>
      </c>
      <c r="O265" s="63">
        <v>0</v>
      </c>
      <c r="P265" s="63">
        <v>0</v>
      </c>
      <c r="Q265" s="46"/>
      <c r="R265" s="47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s="22" customFormat="1" ht="42.6" customHeight="1" x14ac:dyDescent="0.2">
      <c r="A266" s="62">
        <v>134</v>
      </c>
      <c r="B266" s="65" t="s">
        <v>273</v>
      </c>
      <c r="C266" s="62" t="s">
        <v>1</v>
      </c>
      <c r="D266" s="63">
        <f t="shared" si="24"/>
        <v>0</v>
      </c>
      <c r="E266" s="63">
        <f t="shared" si="22"/>
        <v>0</v>
      </c>
      <c r="F266" s="63">
        <v>0</v>
      </c>
      <c r="G266" s="63">
        <v>0</v>
      </c>
      <c r="H266" s="63">
        <v>0</v>
      </c>
      <c r="I266" s="63">
        <v>0</v>
      </c>
      <c r="J266" s="63">
        <v>0</v>
      </c>
      <c r="K266" s="63">
        <v>0</v>
      </c>
      <c r="L266" s="63">
        <v>0</v>
      </c>
      <c r="M266" s="63">
        <v>0</v>
      </c>
      <c r="N266" s="63">
        <v>16464.009999999998</v>
      </c>
      <c r="O266" s="63">
        <v>0</v>
      </c>
      <c r="P266" s="63">
        <v>0</v>
      </c>
      <c r="Q266" s="46"/>
      <c r="R266" s="47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s="22" customFormat="1" ht="42.6" customHeight="1" x14ac:dyDescent="0.2">
      <c r="A267" s="62">
        <v>135</v>
      </c>
      <c r="B267" s="65" t="s">
        <v>155</v>
      </c>
      <c r="C267" s="62" t="s">
        <v>1</v>
      </c>
      <c r="D267" s="63">
        <f t="shared" si="24"/>
        <v>0</v>
      </c>
      <c r="E267" s="63">
        <f t="shared" si="22"/>
        <v>0</v>
      </c>
      <c r="F267" s="63">
        <v>0</v>
      </c>
      <c r="G267" s="63">
        <v>0</v>
      </c>
      <c r="H267" s="63">
        <v>0</v>
      </c>
      <c r="I267" s="63">
        <v>0</v>
      </c>
      <c r="J267" s="63">
        <v>0</v>
      </c>
      <c r="K267" s="63">
        <v>0</v>
      </c>
      <c r="L267" s="63">
        <v>0</v>
      </c>
      <c r="M267" s="63">
        <v>429482.46</v>
      </c>
      <c r="N267" s="63">
        <v>4464.74</v>
      </c>
      <c r="O267" s="63">
        <v>0</v>
      </c>
      <c r="P267" s="63">
        <v>0</v>
      </c>
      <c r="Q267" s="46"/>
      <c r="R267" s="47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s="22" customFormat="1" ht="42.6" customHeight="1" x14ac:dyDescent="0.2">
      <c r="A268" s="62"/>
      <c r="B268" s="65" t="s">
        <v>377</v>
      </c>
      <c r="C268" s="62" t="s">
        <v>1</v>
      </c>
      <c r="D268" s="63">
        <f t="shared" ref="D268" si="25">F268+H268+J268</f>
        <v>0</v>
      </c>
      <c r="E268" s="63">
        <f t="shared" ref="E268" si="26">G268+I268+K268</f>
        <v>0</v>
      </c>
      <c r="F268" s="63">
        <v>0</v>
      </c>
      <c r="G268" s="63">
        <v>0</v>
      </c>
      <c r="H268" s="63">
        <v>0</v>
      </c>
      <c r="I268" s="63">
        <v>0</v>
      </c>
      <c r="J268" s="63">
        <v>0</v>
      </c>
      <c r="K268" s="63">
        <v>0</v>
      </c>
      <c r="L268" s="63">
        <v>50047200</v>
      </c>
      <c r="M268" s="63">
        <v>0</v>
      </c>
      <c r="N268" s="63">
        <v>0</v>
      </c>
      <c r="O268" s="63"/>
      <c r="P268" s="63"/>
      <c r="Q268" s="46"/>
      <c r="R268" s="47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s="22" customFormat="1" ht="42.6" customHeight="1" x14ac:dyDescent="0.2">
      <c r="A269" s="62">
        <v>136</v>
      </c>
      <c r="B269" s="65" t="s">
        <v>274</v>
      </c>
      <c r="C269" s="62" t="s">
        <v>1</v>
      </c>
      <c r="D269" s="63">
        <f t="shared" si="24"/>
        <v>0</v>
      </c>
      <c r="E269" s="63">
        <f t="shared" si="22"/>
        <v>0</v>
      </c>
      <c r="F269" s="63">
        <v>0</v>
      </c>
      <c r="G269" s="63">
        <v>0</v>
      </c>
      <c r="H269" s="63">
        <v>0</v>
      </c>
      <c r="I269" s="63">
        <v>0</v>
      </c>
      <c r="J269" s="63">
        <v>0</v>
      </c>
      <c r="K269" s="63">
        <v>0</v>
      </c>
      <c r="L269" s="63">
        <v>0</v>
      </c>
      <c r="M269" s="63">
        <v>1005364.78</v>
      </c>
      <c r="N269" s="63">
        <v>12156.88</v>
      </c>
      <c r="O269" s="63">
        <v>0</v>
      </c>
      <c r="P269" s="63">
        <v>0</v>
      </c>
      <c r="Q269" s="46"/>
      <c r="R269" s="47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s="22" customFormat="1" ht="42.6" customHeight="1" x14ac:dyDescent="0.2">
      <c r="A270" s="62">
        <v>137</v>
      </c>
      <c r="B270" s="65" t="s">
        <v>156</v>
      </c>
      <c r="C270" s="62" t="s">
        <v>1</v>
      </c>
      <c r="D270" s="63">
        <f t="shared" si="24"/>
        <v>0</v>
      </c>
      <c r="E270" s="63">
        <f t="shared" si="22"/>
        <v>0</v>
      </c>
      <c r="F270" s="63">
        <v>0</v>
      </c>
      <c r="G270" s="63">
        <v>0</v>
      </c>
      <c r="H270" s="63">
        <v>0</v>
      </c>
      <c r="I270" s="63">
        <v>0</v>
      </c>
      <c r="J270" s="63">
        <v>0</v>
      </c>
      <c r="K270" s="63">
        <v>0</v>
      </c>
      <c r="L270" s="63">
        <v>0</v>
      </c>
      <c r="M270" s="63">
        <v>8951724.1799999997</v>
      </c>
      <c r="N270" s="63">
        <v>26105.87</v>
      </c>
      <c r="O270" s="63">
        <v>0</v>
      </c>
      <c r="P270" s="63">
        <v>0</v>
      </c>
      <c r="Q270" s="46"/>
      <c r="R270" s="47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s="22" customFormat="1" ht="46.15" customHeight="1" x14ac:dyDescent="0.2">
      <c r="A271" s="62">
        <v>138</v>
      </c>
      <c r="B271" s="65" t="s">
        <v>275</v>
      </c>
      <c r="C271" s="62" t="s">
        <v>1</v>
      </c>
      <c r="D271" s="63">
        <f t="shared" si="24"/>
        <v>0</v>
      </c>
      <c r="E271" s="63">
        <f t="shared" si="22"/>
        <v>0</v>
      </c>
      <c r="F271" s="63">
        <v>0</v>
      </c>
      <c r="G271" s="63">
        <v>0</v>
      </c>
      <c r="H271" s="63">
        <v>0</v>
      </c>
      <c r="I271" s="63">
        <v>0</v>
      </c>
      <c r="J271" s="63">
        <v>0</v>
      </c>
      <c r="K271" s="63">
        <v>0</v>
      </c>
      <c r="L271" s="63">
        <v>0</v>
      </c>
      <c r="M271" s="63">
        <v>523789.02</v>
      </c>
      <c r="N271" s="63">
        <v>7783.16</v>
      </c>
      <c r="O271" s="63">
        <v>0</v>
      </c>
      <c r="P271" s="63">
        <v>0</v>
      </c>
      <c r="Q271" s="46"/>
      <c r="R271" s="47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s="22" customFormat="1" ht="42.6" customHeight="1" x14ac:dyDescent="0.2">
      <c r="A272" s="62">
        <v>139</v>
      </c>
      <c r="B272" s="65" t="s">
        <v>276</v>
      </c>
      <c r="C272" s="62" t="s">
        <v>1</v>
      </c>
      <c r="D272" s="63">
        <f t="shared" si="24"/>
        <v>0</v>
      </c>
      <c r="E272" s="63">
        <f t="shared" si="22"/>
        <v>0</v>
      </c>
      <c r="F272" s="63">
        <v>0</v>
      </c>
      <c r="G272" s="63">
        <v>0</v>
      </c>
      <c r="H272" s="63">
        <v>0</v>
      </c>
      <c r="I272" s="63">
        <f>ROUND(H272*B3,2)</f>
        <v>0</v>
      </c>
      <c r="J272" s="63">
        <v>0</v>
      </c>
      <c r="K272" s="63">
        <f>ROUND(J272*B3,2)</f>
        <v>0</v>
      </c>
      <c r="L272" s="63">
        <v>0</v>
      </c>
      <c r="M272" s="63">
        <v>740610.73</v>
      </c>
      <c r="N272" s="63">
        <v>177736.05</v>
      </c>
      <c r="O272" s="63">
        <v>0</v>
      </c>
      <c r="P272" s="63">
        <v>0</v>
      </c>
      <c r="Q272" s="46"/>
      <c r="R272" s="47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s="22" customFormat="1" ht="42.6" customHeight="1" x14ac:dyDescent="0.2">
      <c r="A273" s="128">
        <v>140</v>
      </c>
      <c r="B273" s="65" t="s">
        <v>277</v>
      </c>
      <c r="C273" s="62" t="s">
        <v>0</v>
      </c>
      <c r="D273" s="63">
        <f t="shared" si="24"/>
        <v>0</v>
      </c>
      <c r="E273" s="63">
        <f t="shared" si="22"/>
        <v>0</v>
      </c>
      <c r="F273" s="63">
        <v>0</v>
      </c>
      <c r="G273" s="63">
        <f>ROUND(F273*B2,2)</f>
        <v>0</v>
      </c>
      <c r="H273" s="63">
        <v>0</v>
      </c>
      <c r="I273" s="63">
        <v>0</v>
      </c>
      <c r="J273" s="63">
        <v>0</v>
      </c>
      <c r="K273" s="63">
        <v>0</v>
      </c>
      <c r="L273" s="63">
        <v>1227473662.8299999</v>
      </c>
      <c r="M273" s="63">
        <v>711713592.63999999</v>
      </c>
      <c r="N273" s="64">
        <v>0</v>
      </c>
      <c r="O273" s="64">
        <v>0</v>
      </c>
      <c r="P273" s="63">
        <v>0</v>
      </c>
      <c r="Q273" s="46"/>
      <c r="R273" s="47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s="22" customFormat="1" ht="42.6" customHeight="1" x14ac:dyDescent="0.2">
      <c r="A274" s="129"/>
      <c r="B274" s="65" t="s">
        <v>278</v>
      </c>
      <c r="C274" s="62" t="s">
        <v>0</v>
      </c>
      <c r="D274" s="63">
        <f t="shared" si="24"/>
        <v>0</v>
      </c>
      <c r="E274" s="63">
        <f t="shared" si="22"/>
        <v>0</v>
      </c>
      <c r="F274" s="63">
        <v>0</v>
      </c>
      <c r="G274" s="63">
        <v>0</v>
      </c>
      <c r="H274" s="63">
        <v>0</v>
      </c>
      <c r="I274" s="63">
        <v>0</v>
      </c>
      <c r="J274" s="63">
        <v>0</v>
      </c>
      <c r="K274" s="63">
        <v>0</v>
      </c>
      <c r="L274" s="63">
        <v>1728414754.3900001</v>
      </c>
      <c r="M274" s="63">
        <v>582482296.01999998</v>
      </c>
      <c r="N274" s="63">
        <v>0</v>
      </c>
      <c r="O274" s="63">
        <v>0</v>
      </c>
      <c r="P274" s="63">
        <v>0</v>
      </c>
      <c r="Q274" s="46"/>
      <c r="R274" s="47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s="22" customFormat="1" ht="42.6" customHeight="1" x14ac:dyDescent="0.2">
      <c r="A275" s="129"/>
      <c r="B275" s="65" t="s">
        <v>298</v>
      </c>
      <c r="C275" s="62" t="s">
        <v>0</v>
      </c>
      <c r="D275" s="63">
        <f t="shared" ref="D275:D286" si="27">F275+H275+J275</f>
        <v>0</v>
      </c>
      <c r="E275" s="63">
        <f t="shared" si="22"/>
        <v>0</v>
      </c>
      <c r="F275" s="63">
        <v>0</v>
      </c>
      <c r="G275" s="63">
        <v>0</v>
      </c>
      <c r="H275" s="63">
        <v>0</v>
      </c>
      <c r="I275" s="63">
        <v>0</v>
      </c>
      <c r="J275" s="63">
        <v>0</v>
      </c>
      <c r="K275" s="63">
        <v>0</v>
      </c>
      <c r="L275" s="63">
        <v>616197838.40999997</v>
      </c>
      <c r="M275" s="63">
        <v>567297103.40999997</v>
      </c>
      <c r="N275" s="63">
        <v>46978081.979999997</v>
      </c>
      <c r="O275" s="63">
        <v>0</v>
      </c>
      <c r="P275" s="63">
        <v>0</v>
      </c>
      <c r="Q275" s="46"/>
      <c r="R275" s="47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 s="22" customFormat="1" ht="42.6" customHeight="1" x14ac:dyDescent="0.2">
      <c r="A276" s="129"/>
      <c r="B276" s="65" t="s">
        <v>359</v>
      </c>
      <c r="C276" s="62" t="s">
        <v>0</v>
      </c>
      <c r="D276" s="63">
        <f t="shared" si="27"/>
        <v>0</v>
      </c>
      <c r="E276" s="63">
        <f t="shared" si="22"/>
        <v>0</v>
      </c>
      <c r="F276" s="63">
        <v>0</v>
      </c>
      <c r="G276" s="63">
        <v>0</v>
      </c>
      <c r="H276" s="63">
        <v>0</v>
      </c>
      <c r="I276" s="63">
        <v>0</v>
      </c>
      <c r="J276" s="63">
        <v>0</v>
      </c>
      <c r="K276" s="63">
        <v>0</v>
      </c>
      <c r="L276" s="63">
        <v>0</v>
      </c>
      <c r="M276" s="63">
        <v>468580.5</v>
      </c>
      <c r="N276" s="63">
        <v>0</v>
      </c>
      <c r="O276" s="63">
        <v>0</v>
      </c>
      <c r="P276" s="63">
        <v>0</v>
      </c>
      <c r="Q276" s="46"/>
      <c r="R276" s="47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 s="22" customFormat="1" ht="42.6" customHeight="1" x14ac:dyDescent="0.2">
      <c r="A277" s="129"/>
      <c r="B277" s="65" t="s">
        <v>360</v>
      </c>
      <c r="C277" s="62" t="s">
        <v>1</v>
      </c>
      <c r="D277" s="63">
        <f t="shared" si="27"/>
        <v>0</v>
      </c>
      <c r="E277" s="63">
        <f t="shared" si="22"/>
        <v>0</v>
      </c>
      <c r="F277" s="63">
        <v>0</v>
      </c>
      <c r="G277" s="63">
        <v>0</v>
      </c>
      <c r="H277" s="63">
        <v>0</v>
      </c>
      <c r="I277" s="63">
        <v>0</v>
      </c>
      <c r="J277" s="63">
        <v>0</v>
      </c>
      <c r="K277" s="63">
        <v>0</v>
      </c>
      <c r="L277" s="63">
        <v>2258895727.8200002</v>
      </c>
      <c r="M277" s="63">
        <v>197139737.56</v>
      </c>
      <c r="N277" s="63">
        <v>19944014.18</v>
      </c>
      <c r="O277" s="63">
        <v>0</v>
      </c>
      <c r="P277" s="63">
        <v>0</v>
      </c>
      <c r="Q277" s="46"/>
      <c r="R277" s="47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 s="22" customFormat="1" ht="42.6" customHeight="1" x14ac:dyDescent="0.2">
      <c r="A278" s="129"/>
      <c r="B278" s="65" t="s">
        <v>299</v>
      </c>
      <c r="C278" s="62" t="s">
        <v>1</v>
      </c>
      <c r="D278" s="63">
        <f t="shared" si="27"/>
        <v>0</v>
      </c>
      <c r="E278" s="63">
        <f t="shared" si="22"/>
        <v>0</v>
      </c>
      <c r="F278" s="63">
        <v>0</v>
      </c>
      <c r="G278" s="63">
        <v>0</v>
      </c>
      <c r="H278" s="63">
        <v>0</v>
      </c>
      <c r="I278" s="63">
        <v>0</v>
      </c>
      <c r="J278" s="63">
        <v>0</v>
      </c>
      <c r="K278" s="63">
        <v>0</v>
      </c>
      <c r="L278" s="63">
        <v>0</v>
      </c>
      <c r="M278" s="63">
        <v>70707579.959999993</v>
      </c>
      <c r="N278" s="63">
        <v>0</v>
      </c>
      <c r="O278" s="63">
        <v>0</v>
      </c>
      <c r="P278" s="63">
        <v>0</v>
      </c>
      <c r="Q278" s="46"/>
      <c r="R278" s="47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 s="22" customFormat="1" ht="42.6" customHeight="1" x14ac:dyDescent="0.2">
      <c r="A279" s="129"/>
      <c r="B279" s="65" t="s">
        <v>371</v>
      </c>
      <c r="C279" s="62" t="s">
        <v>1</v>
      </c>
      <c r="D279" s="63">
        <f t="shared" si="27"/>
        <v>0</v>
      </c>
      <c r="E279" s="63">
        <f t="shared" si="22"/>
        <v>0</v>
      </c>
      <c r="F279" s="63">
        <v>0</v>
      </c>
      <c r="G279" s="63">
        <v>0</v>
      </c>
      <c r="H279" s="63">
        <v>0</v>
      </c>
      <c r="I279" s="63">
        <v>0</v>
      </c>
      <c r="J279" s="63">
        <v>0</v>
      </c>
      <c r="K279" s="63">
        <v>0</v>
      </c>
      <c r="L279" s="63">
        <v>570791332.75999999</v>
      </c>
      <c r="M279" s="63">
        <v>169645535.31</v>
      </c>
      <c r="N279" s="63">
        <v>18985767.16</v>
      </c>
      <c r="O279" s="63">
        <v>0</v>
      </c>
      <c r="P279" s="63">
        <v>0</v>
      </c>
      <c r="Q279" s="46"/>
      <c r="R279" s="47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 s="22" customFormat="1" ht="42.6" customHeight="1" x14ac:dyDescent="0.2">
      <c r="A280" s="130"/>
      <c r="B280" s="65" t="s">
        <v>361</v>
      </c>
      <c r="C280" s="62" t="s">
        <v>1</v>
      </c>
      <c r="D280" s="63">
        <f t="shared" si="27"/>
        <v>0</v>
      </c>
      <c r="E280" s="63">
        <f t="shared" si="22"/>
        <v>0</v>
      </c>
      <c r="F280" s="63">
        <v>0</v>
      </c>
      <c r="G280" s="63">
        <v>0</v>
      </c>
      <c r="H280" s="63">
        <v>0</v>
      </c>
      <c r="I280" s="63">
        <v>0</v>
      </c>
      <c r="J280" s="63">
        <v>0</v>
      </c>
      <c r="K280" s="63">
        <v>0</v>
      </c>
      <c r="L280" s="63">
        <v>564234096.08000004</v>
      </c>
      <c r="M280" s="63">
        <v>341192180.26999998</v>
      </c>
      <c r="N280" s="63">
        <v>36866341.229999997</v>
      </c>
      <c r="O280" s="63">
        <v>0</v>
      </c>
      <c r="P280" s="63">
        <v>0</v>
      </c>
      <c r="Q280" s="46"/>
      <c r="R280" s="47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 s="22" customFormat="1" ht="42.6" customHeight="1" x14ac:dyDescent="0.2">
      <c r="A281" s="128">
        <v>141</v>
      </c>
      <c r="B281" s="65" t="s">
        <v>362</v>
      </c>
      <c r="C281" s="62" t="s">
        <v>0</v>
      </c>
      <c r="D281" s="63">
        <f t="shared" si="27"/>
        <v>0</v>
      </c>
      <c r="E281" s="63">
        <f t="shared" si="22"/>
        <v>0</v>
      </c>
      <c r="F281" s="63">
        <v>0</v>
      </c>
      <c r="G281" s="63">
        <v>0</v>
      </c>
      <c r="H281" s="63">
        <v>0</v>
      </c>
      <c r="I281" s="63">
        <v>0</v>
      </c>
      <c r="J281" s="63">
        <v>0</v>
      </c>
      <c r="K281" s="63">
        <v>0</v>
      </c>
      <c r="L281" s="63">
        <v>653119730.32999992</v>
      </c>
      <c r="M281" s="63">
        <v>372929656.47000003</v>
      </c>
      <c r="N281" s="81">
        <v>112284209.91</v>
      </c>
      <c r="O281" s="63">
        <v>0</v>
      </c>
      <c r="P281" s="63">
        <v>0</v>
      </c>
      <c r="Q281" s="46"/>
      <c r="R281" s="47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 s="22" customFormat="1" ht="42.6" customHeight="1" x14ac:dyDescent="0.2">
      <c r="A282" s="129"/>
      <c r="B282" s="65" t="s">
        <v>363</v>
      </c>
      <c r="C282" s="62" t="s">
        <v>0</v>
      </c>
      <c r="D282" s="63">
        <f t="shared" si="27"/>
        <v>0</v>
      </c>
      <c r="E282" s="63">
        <f t="shared" si="22"/>
        <v>0</v>
      </c>
      <c r="F282" s="63">
        <v>0</v>
      </c>
      <c r="G282" s="63">
        <v>0</v>
      </c>
      <c r="H282" s="63">
        <v>0</v>
      </c>
      <c r="I282" s="63">
        <v>0</v>
      </c>
      <c r="J282" s="63">
        <v>0</v>
      </c>
      <c r="K282" s="63">
        <v>0</v>
      </c>
      <c r="L282" s="63">
        <v>0</v>
      </c>
      <c r="M282" s="63">
        <v>10842047.18</v>
      </c>
      <c r="N282" s="81">
        <v>28912125.020000003</v>
      </c>
      <c r="O282" s="63">
        <v>0</v>
      </c>
      <c r="P282" s="63">
        <v>0</v>
      </c>
      <c r="Q282" s="46"/>
      <c r="R282" s="47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 s="22" customFormat="1" ht="42.6" customHeight="1" x14ac:dyDescent="0.2">
      <c r="A283" s="129"/>
      <c r="B283" s="65" t="s">
        <v>300</v>
      </c>
      <c r="C283" s="62" t="s">
        <v>0</v>
      </c>
      <c r="D283" s="63">
        <f t="shared" si="27"/>
        <v>0</v>
      </c>
      <c r="E283" s="63">
        <f t="shared" si="22"/>
        <v>0</v>
      </c>
      <c r="F283" s="63">
        <v>0</v>
      </c>
      <c r="G283" s="63">
        <v>0</v>
      </c>
      <c r="H283" s="63">
        <v>0</v>
      </c>
      <c r="I283" s="63">
        <v>0</v>
      </c>
      <c r="J283" s="63">
        <v>0</v>
      </c>
      <c r="K283" s="63">
        <f>ROUND(J283*B2,2)</f>
        <v>0</v>
      </c>
      <c r="L283" s="63">
        <v>625934385.16000009</v>
      </c>
      <c r="M283" s="63">
        <v>159036454.74000001</v>
      </c>
      <c r="N283" s="81">
        <v>51912737.109999999</v>
      </c>
      <c r="O283" s="63">
        <v>0</v>
      </c>
      <c r="P283" s="63">
        <v>0</v>
      </c>
      <c r="Q283" s="46"/>
      <c r="R283" s="47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 s="22" customFormat="1" ht="42.6" customHeight="1" x14ac:dyDescent="0.2">
      <c r="A284" s="129"/>
      <c r="B284" s="65" t="s">
        <v>372</v>
      </c>
      <c r="C284" s="62" t="s">
        <v>1</v>
      </c>
      <c r="D284" s="63">
        <f t="shared" si="27"/>
        <v>0</v>
      </c>
      <c r="E284" s="63">
        <f t="shared" si="22"/>
        <v>0</v>
      </c>
      <c r="F284" s="63">
        <v>0</v>
      </c>
      <c r="G284" s="63">
        <v>0</v>
      </c>
      <c r="H284" s="63">
        <v>0</v>
      </c>
      <c r="I284" s="63">
        <v>0</v>
      </c>
      <c r="J284" s="63">
        <v>0</v>
      </c>
      <c r="K284" s="63">
        <v>0</v>
      </c>
      <c r="L284" s="63">
        <v>402547573.19999999</v>
      </c>
      <c r="M284" s="63">
        <v>138427249.11000001</v>
      </c>
      <c r="N284" s="81">
        <v>59188011.5</v>
      </c>
      <c r="O284" s="63">
        <v>0</v>
      </c>
      <c r="P284" s="63">
        <v>0</v>
      </c>
      <c r="Q284" s="46"/>
      <c r="R284" s="47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 s="22" customFormat="1" ht="42.6" customHeight="1" x14ac:dyDescent="0.2">
      <c r="A285" s="129"/>
      <c r="B285" s="65" t="s">
        <v>364</v>
      </c>
      <c r="C285" s="62" t="s">
        <v>1</v>
      </c>
      <c r="D285" s="63">
        <f t="shared" si="27"/>
        <v>0</v>
      </c>
      <c r="E285" s="63">
        <f t="shared" si="22"/>
        <v>0</v>
      </c>
      <c r="F285" s="63">
        <v>0</v>
      </c>
      <c r="G285" s="63">
        <v>0</v>
      </c>
      <c r="H285" s="63">
        <v>0</v>
      </c>
      <c r="I285" s="63">
        <v>0</v>
      </c>
      <c r="J285" s="63">
        <v>0</v>
      </c>
      <c r="K285" s="63">
        <v>0</v>
      </c>
      <c r="L285" s="63">
        <v>826310495.55999994</v>
      </c>
      <c r="M285" s="63">
        <v>74541740.349999994</v>
      </c>
      <c r="N285" s="81">
        <v>28221918.649999999</v>
      </c>
      <c r="O285" s="63">
        <v>0</v>
      </c>
      <c r="P285" s="63">
        <v>0</v>
      </c>
      <c r="Q285" s="46"/>
      <c r="R285" s="47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 s="22" customFormat="1" ht="42.6" customHeight="1" x14ac:dyDescent="0.2">
      <c r="A286" s="129"/>
      <c r="B286" s="65" t="s">
        <v>365</v>
      </c>
      <c r="C286" s="62" t="s">
        <v>1</v>
      </c>
      <c r="D286" s="63">
        <f t="shared" si="27"/>
        <v>0</v>
      </c>
      <c r="E286" s="63">
        <f t="shared" si="22"/>
        <v>0</v>
      </c>
      <c r="F286" s="63">
        <v>0</v>
      </c>
      <c r="G286" s="63">
        <v>0</v>
      </c>
      <c r="H286" s="63">
        <v>0</v>
      </c>
      <c r="I286" s="63">
        <v>0</v>
      </c>
      <c r="J286" s="63">
        <v>0</v>
      </c>
      <c r="K286" s="63">
        <v>0</v>
      </c>
      <c r="L286" s="63">
        <v>193043275.18000001</v>
      </c>
      <c r="M286" s="63">
        <v>126099697.23999999</v>
      </c>
      <c r="N286" s="81">
        <v>53495754.82</v>
      </c>
      <c r="O286" s="63">
        <v>0</v>
      </c>
      <c r="P286" s="63">
        <v>0</v>
      </c>
      <c r="Q286" s="46"/>
      <c r="R286" s="47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 s="22" customFormat="1" ht="42.6" customHeight="1" x14ac:dyDescent="0.2">
      <c r="A287" s="129"/>
      <c r="B287" s="65" t="s">
        <v>157</v>
      </c>
      <c r="C287" s="62" t="s">
        <v>1</v>
      </c>
      <c r="D287" s="63">
        <f t="shared" ref="D287:D293" si="28">F287+H287+J287</f>
        <v>0</v>
      </c>
      <c r="E287" s="63">
        <f t="shared" si="22"/>
        <v>0</v>
      </c>
      <c r="F287" s="63">
        <v>0</v>
      </c>
      <c r="G287" s="63">
        <v>0</v>
      </c>
      <c r="H287" s="63">
        <v>0</v>
      </c>
      <c r="I287" s="63">
        <v>0</v>
      </c>
      <c r="J287" s="63">
        <v>0</v>
      </c>
      <c r="K287" s="63">
        <v>0</v>
      </c>
      <c r="L287" s="63">
        <v>0</v>
      </c>
      <c r="M287" s="63">
        <v>2694978.1</v>
      </c>
      <c r="N287" s="81">
        <v>6268036.6900000004</v>
      </c>
      <c r="O287" s="63">
        <v>0</v>
      </c>
      <c r="P287" s="63">
        <v>0</v>
      </c>
      <c r="Q287" s="46"/>
      <c r="R287" s="47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 s="22" customFormat="1" ht="42.6" customHeight="1" x14ac:dyDescent="0.2">
      <c r="A288" s="129"/>
      <c r="B288" s="65" t="s">
        <v>301</v>
      </c>
      <c r="C288" s="62" t="s">
        <v>1</v>
      </c>
      <c r="D288" s="63">
        <f t="shared" si="28"/>
        <v>0</v>
      </c>
      <c r="E288" s="63">
        <f t="shared" si="22"/>
        <v>0</v>
      </c>
      <c r="F288" s="63">
        <v>0</v>
      </c>
      <c r="G288" s="63">
        <v>0</v>
      </c>
      <c r="H288" s="63">
        <v>0</v>
      </c>
      <c r="I288" s="63">
        <v>0</v>
      </c>
      <c r="J288" s="63">
        <v>0</v>
      </c>
      <c r="K288" s="63">
        <v>0</v>
      </c>
      <c r="L288" s="63">
        <v>0</v>
      </c>
      <c r="M288" s="63">
        <v>16232661.800000001</v>
      </c>
      <c r="N288" s="81">
        <v>0</v>
      </c>
      <c r="O288" s="63">
        <v>0</v>
      </c>
      <c r="P288" s="63">
        <v>0</v>
      </c>
      <c r="Q288" s="46"/>
      <c r="R288" s="47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 s="22" customFormat="1" ht="42.6" customHeight="1" x14ac:dyDescent="0.2">
      <c r="A289" s="129"/>
      <c r="B289" s="65" t="s">
        <v>158</v>
      </c>
      <c r="C289" s="62" t="s">
        <v>1</v>
      </c>
      <c r="D289" s="63">
        <f t="shared" si="28"/>
        <v>0</v>
      </c>
      <c r="E289" s="63">
        <f t="shared" si="22"/>
        <v>0</v>
      </c>
      <c r="F289" s="63">
        <v>0</v>
      </c>
      <c r="G289" s="63">
        <v>0</v>
      </c>
      <c r="H289" s="63">
        <v>0</v>
      </c>
      <c r="I289" s="63">
        <v>0</v>
      </c>
      <c r="J289" s="63">
        <v>0</v>
      </c>
      <c r="K289" s="63">
        <v>0</v>
      </c>
      <c r="L289" s="63">
        <v>0</v>
      </c>
      <c r="M289" s="63">
        <v>0</v>
      </c>
      <c r="N289" s="81">
        <v>6450732.1399999997</v>
      </c>
      <c r="O289" s="63">
        <v>0</v>
      </c>
      <c r="P289" s="63">
        <v>0</v>
      </c>
      <c r="Q289" s="46"/>
      <c r="R289" s="47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 s="22" customFormat="1" ht="42" customHeight="1" x14ac:dyDescent="0.2">
      <c r="A290" s="129"/>
      <c r="B290" s="65" t="s">
        <v>236</v>
      </c>
      <c r="C290" s="62" t="s">
        <v>1</v>
      </c>
      <c r="D290" s="63">
        <f t="shared" si="28"/>
        <v>0</v>
      </c>
      <c r="E290" s="63">
        <f t="shared" si="22"/>
        <v>0</v>
      </c>
      <c r="F290" s="63">
        <v>0</v>
      </c>
      <c r="G290" s="63">
        <v>0</v>
      </c>
      <c r="H290" s="63">
        <v>0</v>
      </c>
      <c r="I290" s="63">
        <v>0</v>
      </c>
      <c r="J290" s="63">
        <v>0</v>
      </c>
      <c r="K290" s="63">
        <v>0</v>
      </c>
      <c r="L290" s="63">
        <v>0</v>
      </c>
      <c r="M290" s="63">
        <v>0</v>
      </c>
      <c r="N290" s="81">
        <v>4520709.05</v>
      </c>
      <c r="O290" s="63">
        <v>0</v>
      </c>
      <c r="P290" s="63">
        <v>0</v>
      </c>
      <c r="Q290" s="46"/>
      <c r="R290" s="47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 s="22" customFormat="1" ht="42" customHeight="1" x14ac:dyDescent="0.2">
      <c r="A291" s="129"/>
      <c r="B291" s="65" t="s">
        <v>159</v>
      </c>
      <c r="C291" s="62" t="s">
        <v>1</v>
      </c>
      <c r="D291" s="63">
        <f t="shared" si="28"/>
        <v>0</v>
      </c>
      <c r="E291" s="63">
        <f t="shared" si="22"/>
        <v>0</v>
      </c>
      <c r="F291" s="63">
        <v>0</v>
      </c>
      <c r="G291" s="63">
        <v>0</v>
      </c>
      <c r="H291" s="63">
        <v>0</v>
      </c>
      <c r="I291" s="63">
        <v>0</v>
      </c>
      <c r="J291" s="63">
        <v>0</v>
      </c>
      <c r="K291" s="63">
        <v>0</v>
      </c>
      <c r="L291" s="63">
        <v>0</v>
      </c>
      <c r="M291" s="63">
        <v>0</v>
      </c>
      <c r="N291" s="81">
        <v>6466941.9100000001</v>
      </c>
      <c r="O291" s="63">
        <v>0</v>
      </c>
      <c r="P291" s="63">
        <v>0</v>
      </c>
      <c r="Q291" s="46"/>
      <c r="R291" s="47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 s="22" customFormat="1" ht="42" customHeight="1" x14ac:dyDescent="0.2">
      <c r="A292" s="129"/>
      <c r="B292" s="65" t="s">
        <v>237</v>
      </c>
      <c r="C292" s="62" t="s">
        <v>1</v>
      </c>
      <c r="D292" s="63">
        <f t="shared" si="28"/>
        <v>0</v>
      </c>
      <c r="E292" s="63">
        <f t="shared" si="22"/>
        <v>0</v>
      </c>
      <c r="F292" s="63">
        <v>0</v>
      </c>
      <c r="G292" s="63">
        <v>0</v>
      </c>
      <c r="H292" s="63">
        <v>0</v>
      </c>
      <c r="I292" s="63">
        <v>0</v>
      </c>
      <c r="J292" s="63">
        <v>0</v>
      </c>
      <c r="K292" s="63">
        <v>0</v>
      </c>
      <c r="L292" s="63">
        <v>0</v>
      </c>
      <c r="M292" s="63">
        <v>0</v>
      </c>
      <c r="N292" s="81">
        <v>34955254.009999998</v>
      </c>
      <c r="O292" s="63">
        <v>0</v>
      </c>
      <c r="P292" s="63">
        <v>0</v>
      </c>
      <c r="Q292" s="46"/>
      <c r="R292" s="47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 s="22" customFormat="1" ht="42" customHeight="1" x14ac:dyDescent="0.2">
      <c r="A293" s="130"/>
      <c r="B293" s="65" t="s">
        <v>279</v>
      </c>
      <c r="C293" s="80" t="s">
        <v>1</v>
      </c>
      <c r="D293" s="63">
        <f t="shared" si="28"/>
        <v>0</v>
      </c>
      <c r="E293" s="63">
        <f t="shared" si="22"/>
        <v>0</v>
      </c>
      <c r="F293" s="63">
        <v>0</v>
      </c>
      <c r="G293" s="63">
        <v>0</v>
      </c>
      <c r="H293" s="63">
        <v>0</v>
      </c>
      <c r="I293" s="63">
        <v>0</v>
      </c>
      <c r="J293" s="63">
        <v>0</v>
      </c>
      <c r="K293" s="63">
        <v>0</v>
      </c>
      <c r="L293" s="63">
        <v>0</v>
      </c>
      <c r="M293" s="63">
        <v>0</v>
      </c>
      <c r="N293" s="82">
        <f>27272090.81-7456.24</f>
        <v>27264634.57</v>
      </c>
      <c r="O293" s="63">
        <v>0</v>
      </c>
      <c r="P293" s="63">
        <v>0</v>
      </c>
      <c r="Q293" s="46"/>
      <c r="R293" s="47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 s="22" customFormat="1" ht="42" customHeight="1" x14ac:dyDescent="0.2">
      <c r="A294" s="62">
        <v>142</v>
      </c>
      <c r="B294" s="65" t="s">
        <v>260</v>
      </c>
      <c r="C294" s="62" t="s">
        <v>1</v>
      </c>
      <c r="D294" s="63">
        <f t="shared" ref="D294:D300" si="29">F294+H294+J294</f>
        <v>0</v>
      </c>
      <c r="E294" s="63">
        <f t="shared" si="22"/>
        <v>0</v>
      </c>
      <c r="F294" s="63">
        <v>0</v>
      </c>
      <c r="G294" s="63">
        <v>0</v>
      </c>
      <c r="H294" s="63">
        <v>0</v>
      </c>
      <c r="I294" s="63">
        <v>0</v>
      </c>
      <c r="J294" s="63">
        <v>0</v>
      </c>
      <c r="K294" s="63">
        <v>0</v>
      </c>
      <c r="L294" s="63">
        <v>0</v>
      </c>
      <c r="M294" s="63">
        <v>0</v>
      </c>
      <c r="N294" s="63">
        <f>30828767.17+2456112.31</f>
        <v>33284879.48</v>
      </c>
      <c r="O294" s="63">
        <v>0</v>
      </c>
      <c r="P294" s="63">
        <v>0</v>
      </c>
      <c r="Q294" s="46"/>
      <c r="R294" s="47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 s="22" customFormat="1" ht="42" customHeight="1" x14ac:dyDescent="0.2">
      <c r="A295" s="127">
        <v>143</v>
      </c>
      <c r="B295" s="65" t="s">
        <v>160</v>
      </c>
      <c r="C295" s="62" t="s">
        <v>1</v>
      </c>
      <c r="D295" s="63">
        <f t="shared" si="29"/>
        <v>0</v>
      </c>
      <c r="E295" s="63">
        <f t="shared" si="22"/>
        <v>0</v>
      </c>
      <c r="F295" s="63">
        <v>0</v>
      </c>
      <c r="G295" s="63">
        <v>0</v>
      </c>
      <c r="H295" s="63">
        <v>0</v>
      </c>
      <c r="I295" s="63">
        <v>0</v>
      </c>
      <c r="J295" s="63">
        <v>0</v>
      </c>
      <c r="K295" s="63">
        <v>0</v>
      </c>
      <c r="L295" s="63">
        <v>0</v>
      </c>
      <c r="M295" s="63">
        <v>0</v>
      </c>
      <c r="N295" s="63">
        <v>0</v>
      </c>
      <c r="O295" s="63">
        <v>0</v>
      </c>
      <c r="P295" s="63">
        <v>0</v>
      </c>
      <c r="Q295" s="46"/>
      <c r="R295" s="47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 s="22" customFormat="1" ht="42" customHeight="1" x14ac:dyDescent="0.2">
      <c r="A296" s="127"/>
      <c r="B296" s="65" t="s">
        <v>161</v>
      </c>
      <c r="C296" s="62" t="s">
        <v>1</v>
      </c>
      <c r="D296" s="63">
        <f t="shared" si="29"/>
        <v>0</v>
      </c>
      <c r="E296" s="63">
        <f t="shared" si="22"/>
        <v>0</v>
      </c>
      <c r="F296" s="63">
        <v>0</v>
      </c>
      <c r="G296" s="63">
        <v>0</v>
      </c>
      <c r="H296" s="63">
        <v>0</v>
      </c>
      <c r="I296" s="63">
        <v>0</v>
      </c>
      <c r="J296" s="63">
        <v>0</v>
      </c>
      <c r="K296" s="63">
        <v>0</v>
      </c>
      <c r="L296" s="63">
        <v>0</v>
      </c>
      <c r="M296" s="63">
        <v>0</v>
      </c>
      <c r="N296" s="63">
        <v>525076.32999999996</v>
      </c>
      <c r="O296" s="63">
        <v>0</v>
      </c>
      <c r="P296" s="63">
        <v>0</v>
      </c>
      <c r="Q296" s="46"/>
      <c r="R296" s="47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 s="22" customFormat="1" ht="42" customHeight="1" x14ac:dyDescent="0.2">
      <c r="A297" s="127"/>
      <c r="B297" s="65" t="s">
        <v>162</v>
      </c>
      <c r="C297" s="62" t="s">
        <v>1</v>
      </c>
      <c r="D297" s="63">
        <f t="shared" ref="D297:D299" si="30">F297+H297+J297</f>
        <v>0</v>
      </c>
      <c r="E297" s="63">
        <f t="shared" si="22"/>
        <v>0</v>
      </c>
      <c r="F297" s="63">
        <v>0</v>
      </c>
      <c r="G297" s="63">
        <v>0</v>
      </c>
      <c r="H297" s="63">
        <v>0</v>
      </c>
      <c r="I297" s="63">
        <v>0</v>
      </c>
      <c r="J297" s="63">
        <v>0</v>
      </c>
      <c r="K297" s="63">
        <v>0</v>
      </c>
      <c r="L297" s="63">
        <v>0</v>
      </c>
      <c r="M297" s="63">
        <v>0</v>
      </c>
      <c r="N297" s="63">
        <v>374058.13</v>
      </c>
      <c r="O297" s="63">
        <v>0</v>
      </c>
      <c r="P297" s="63">
        <v>0</v>
      </c>
      <c r="Q297" s="46"/>
      <c r="R297" s="47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 s="22" customFormat="1" ht="42" customHeight="1" x14ac:dyDescent="0.2">
      <c r="A298" s="62">
        <v>144</v>
      </c>
      <c r="B298" s="65" t="s">
        <v>366</v>
      </c>
      <c r="C298" s="62" t="s">
        <v>1</v>
      </c>
      <c r="D298" s="63">
        <f t="shared" si="30"/>
        <v>0</v>
      </c>
      <c r="E298" s="63">
        <f t="shared" si="22"/>
        <v>0</v>
      </c>
      <c r="F298" s="63">
        <v>0</v>
      </c>
      <c r="G298" s="63">
        <v>0</v>
      </c>
      <c r="H298" s="63">
        <v>0</v>
      </c>
      <c r="I298" s="63">
        <v>0</v>
      </c>
      <c r="J298" s="63">
        <v>0</v>
      </c>
      <c r="K298" s="63">
        <v>0</v>
      </c>
      <c r="L298" s="63">
        <v>0</v>
      </c>
      <c r="M298" s="63">
        <v>0</v>
      </c>
      <c r="N298" s="63">
        <v>5418130.4000000004</v>
      </c>
      <c r="O298" s="63">
        <v>0</v>
      </c>
      <c r="P298" s="63">
        <v>0</v>
      </c>
      <c r="Q298" s="46"/>
      <c r="R298" s="47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 s="22" customFormat="1" ht="42" customHeight="1" x14ac:dyDescent="0.2">
      <c r="A299" s="62">
        <v>145</v>
      </c>
      <c r="B299" s="65" t="s">
        <v>163</v>
      </c>
      <c r="C299" s="62" t="s">
        <v>1</v>
      </c>
      <c r="D299" s="63">
        <f t="shared" si="30"/>
        <v>0</v>
      </c>
      <c r="E299" s="63">
        <f t="shared" si="22"/>
        <v>0</v>
      </c>
      <c r="F299" s="63">
        <v>0</v>
      </c>
      <c r="G299" s="63">
        <v>0</v>
      </c>
      <c r="H299" s="63">
        <v>0</v>
      </c>
      <c r="I299" s="63">
        <v>0</v>
      </c>
      <c r="J299" s="63">
        <v>0</v>
      </c>
      <c r="K299" s="63">
        <v>0</v>
      </c>
      <c r="L299" s="63">
        <v>0</v>
      </c>
      <c r="M299" s="63">
        <v>3042476.33</v>
      </c>
      <c r="N299" s="63">
        <v>432784.75</v>
      </c>
      <c r="O299" s="63">
        <v>0</v>
      </c>
      <c r="P299" s="63">
        <v>0</v>
      </c>
      <c r="Q299" s="46"/>
      <c r="R299" s="47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 s="22" customFormat="1" ht="21" customHeight="1" x14ac:dyDescent="0.2">
      <c r="A300" s="135">
        <v>146</v>
      </c>
      <c r="B300" s="152" t="s">
        <v>367</v>
      </c>
      <c r="C300" s="135" t="s">
        <v>0</v>
      </c>
      <c r="D300" s="138">
        <f t="shared" si="29"/>
        <v>2405062.11</v>
      </c>
      <c r="E300" s="138">
        <f>G300+I300+K300</f>
        <v>101106406.04000001</v>
      </c>
      <c r="F300" s="138">
        <v>2405062.11</v>
      </c>
      <c r="G300" s="138">
        <f>ROUND(F300*B2,2)</f>
        <v>101106406.04000001</v>
      </c>
      <c r="H300" s="138">
        <v>0</v>
      </c>
      <c r="I300" s="138">
        <v>0</v>
      </c>
      <c r="J300" s="138">
        <v>0</v>
      </c>
      <c r="K300" s="138">
        <v>0</v>
      </c>
      <c r="L300" s="138">
        <v>0</v>
      </c>
      <c r="M300" s="138">
        <v>0</v>
      </c>
      <c r="N300" s="138">
        <v>0</v>
      </c>
      <c r="O300" s="63">
        <v>70792079.180000007</v>
      </c>
      <c r="P300" s="63">
        <v>0</v>
      </c>
      <c r="Q300" s="46"/>
      <c r="R300" s="47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 s="22" customFormat="1" ht="21" customHeight="1" x14ac:dyDescent="0.2">
      <c r="A301" s="136"/>
      <c r="B301" s="153"/>
      <c r="C301" s="136"/>
      <c r="D301" s="139"/>
      <c r="E301" s="139"/>
      <c r="F301" s="139"/>
      <c r="G301" s="139"/>
      <c r="H301" s="139"/>
      <c r="I301" s="139"/>
      <c r="J301" s="139"/>
      <c r="K301" s="139"/>
      <c r="L301" s="139"/>
      <c r="M301" s="139"/>
      <c r="N301" s="139"/>
      <c r="O301" s="63">
        <v>1451887.99</v>
      </c>
      <c r="P301" s="63">
        <v>0</v>
      </c>
      <c r="Q301" s="46"/>
      <c r="R301" s="47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 s="22" customFormat="1" ht="41.45" customHeight="1" x14ac:dyDescent="0.2">
      <c r="A302" s="62">
        <v>147</v>
      </c>
      <c r="B302" s="65" t="s">
        <v>269</v>
      </c>
      <c r="C302" s="62" t="s">
        <v>1</v>
      </c>
      <c r="D302" s="64">
        <f>F302+H302+J302</f>
        <v>0</v>
      </c>
      <c r="E302" s="64">
        <f t="shared" ref="E302:E305" si="31">G302+I302+K302</f>
        <v>0</v>
      </c>
      <c r="F302" s="64">
        <v>0</v>
      </c>
      <c r="G302" s="64">
        <v>0</v>
      </c>
      <c r="H302" s="64">
        <v>0</v>
      </c>
      <c r="I302" s="64">
        <v>0</v>
      </c>
      <c r="J302" s="64">
        <v>0</v>
      </c>
      <c r="K302" s="64">
        <v>0</v>
      </c>
      <c r="L302" s="64">
        <v>0</v>
      </c>
      <c r="M302" s="63">
        <v>1171814.48</v>
      </c>
      <c r="N302" s="63">
        <v>3892.04</v>
      </c>
      <c r="O302" s="63">
        <v>0</v>
      </c>
      <c r="P302" s="63">
        <v>0</v>
      </c>
      <c r="Q302" s="46"/>
      <c r="R302" s="47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 s="22" customFormat="1" ht="41.45" customHeight="1" x14ac:dyDescent="0.2">
      <c r="A303" s="62">
        <v>148</v>
      </c>
      <c r="B303" s="7" t="s">
        <v>270</v>
      </c>
      <c r="C303" s="62" t="s">
        <v>1</v>
      </c>
      <c r="D303" s="64">
        <f>F303+H303+J303</f>
        <v>0</v>
      </c>
      <c r="E303" s="64">
        <f t="shared" si="31"/>
        <v>0</v>
      </c>
      <c r="F303" s="64">
        <v>0</v>
      </c>
      <c r="G303" s="64">
        <v>0</v>
      </c>
      <c r="H303" s="64">
        <v>0</v>
      </c>
      <c r="I303" s="64">
        <v>0</v>
      </c>
      <c r="J303" s="64">
        <v>0</v>
      </c>
      <c r="K303" s="64">
        <v>0</v>
      </c>
      <c r="L303" s="64">
        <v>0</v>
      </c>
      <c r="M303" s="63">
        <v>1173694.8700000001</v>
      </c>
      <c r="N303" s="63">
        <v>3898.18</v>
      </c>
      <c r="O303" s="63">
        <v>0</v>
      </c>
      <c r="P303" s="63">
        <v>0</v>
      </c>
      <c r="Q303" s="46"/>
      <c r="R303" s="47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 s="22" customFormat="1" ht="41.45" customHeight="1" x14ac:dyDescent="0.2">
      <c r="A304" s="62">
        <v>149</v>
      </c>
      <c r="B304" s="7" t="s">
        <v>271</v>
      </c>
      <c r="C304" s="62" t="s">
        <v>1</v>
      </c>
      <c r="D304" s="64">
        <f>F304+H304+J304</f>
        <v>0</v>
      </c>
      <c r="E304" s="64">
        <f t="shared" si="31"/>
        <v>0</v>
      </c>
      <c r="F304" s="64">
        <v>0</v>
      </c>
      <c r="G304" s="64">
        <v>0</v>
      </c>
      <c r="H304" s="64">
        <v>0</v>
      </c>
      <c r="I304" s="64">
        <v>0</v>
      </c>
      <c r="J304" s="64">
        <v>0</v>
      </c>
      <c r="K304" s="64">
        <v>0</v>
      </c>
      <c r="L304" s="64">
        <v>0</v>
      </c>
      <c r="M304" s="63">
        <v>1172002.57</v>
      </c>
      <c r="N304" s="63">
        <v>3892.21</v>
      </c>
      <c r="O304" s="63">
        <v>0</v>
      </c>
      <c r="P304" s="63">
        <v>0</v>
      </c>
      <c r="Q304" s="46"/>
      <c r="R304" s="47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 s="22" customFormat="1" ht="41.45" customHeight="1" x14ac:dyDescent="0.2">
      <c r="A305" s="62">
        <v>150</v>
      </c>
      <c r="B305" s="7" t="s">
        <v>280</v>
      </c>
      <c r="C305" s="62" t="s">
        <v>1</v>
      </c>
      <c r="D305" s="64">
        <f>F305+H305+J305</f>
        <v>0</v>
      </c>
      <c r="E305" s="64">
        <f t="shared" si="31"/>
        <v>0</v>
      </c>
      <c r="F305" s="64">
        <v>0</v>
      </c>
      <c r="G305" s="64">
        <v>0</v>
      </c>
      <c r="H305" s="64">
        <v>0</v>
      </c>
      <c r="I305" s="64">
        <v>0</v>
      </c>
      <c r="J305" s="64">
        <v>0</v>
      </c>
      <c r="K305" s="64">
        <v>0</v>
      </c>
      <c r="L305" s="64">
        <v>0</v>
      </c>
      <c r="M305" s="63">
        <v>1526878.12</v>
      </c>
      <c r="N305" s="63">
        <v>4338.1000000000004</v>
      </c>
      <c r="O305" s="63">
        <v>0</v>
      </c>
      <c r="P305" s="63">
        <v>0</v>
      </c>
      <c r="Q305" s="46"/>
      <c r="R305" s="47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 s="29" customFormat="1" ht="42" customHeight="1" x14ac:dyDescent="0.2">
      <c r="A306" s="141" t="s">
        <v>164</v>
      </c>
      <c r="B306" s="142"/>
      <c r="C306" s="31"/>
      <c r="D306" s="66" t="s">
        <v>120</v>
      </c>
      <c r="E306" s="2">
        <f>SUM(E172:E305)</f>
        <v>4496600109.6900005</v>
      </c>
      <c r="F306" s="66" t="s">
        <v>120</v>
      </c>
      <c r="G306" s="2">
        <f>SUM(G172:G305)</f>
        <v>3391857515.440001</v>
      </c>
      <c r="H306" s="66" t="s">
        <v>120</v>
      </c>
      <c r="I306" s="2">
        <f>SUM(I172:I305)</f>
        <v>1102418260.8899999</v>
      </c>
      <c r="J306" s="66" t="s">
        <v>120</v>
      </c>
      <c r="K306" s="2">
        <f>SUM(K172:K305)</f>
        <v>2324333.36</v>
      </c>
      <c r="L306" s="2">
        <f>SUM(L172:L305)</f>
        <v>11711976755.060001</v>
      </c>
      <c r="M306" s="2">
        <f>SUM(M172:M305)</f>
        <v>4613250965.8899994</v>
      </c>
      <c r="N306" s="2">
        <f>SUM(N172:N305)</f>
        <v>838073327.49000013</v>
      </c>
      <c r="O306" s="66" t="s">
        <v>120</v>
      </c>
      <c r="P306" s="2">
        <f>SUM(P172:P305)</f>
        <v>11024795.49</v>
      </c>
      <c r="Q306" s="48"/>
      <c r="R306" s="49"/>
      <c r="S306" s="30"/>
      <c r="T306" s="28"/>
      <c r="U306" s="28"/>
      <c r="V306" s="28"/>
      <c r="W306" s="28"/>
      <c r="X306" s="28"/>
      <c r="Y306" s="28"/>
      <c r="Z306" s="28"/>
      <c r="AA306" s="28"/>
    </row>
    <row r="307" spans="1:27" s="29" customFormat="1" ht="36" customHeight="1" x14ac:dyDescent="0.2">
      <c r="A307" s="148" t="s">
        <v>165</v>
      </c>
      <c r="B307" s="148"/>
      <c r="C307" s="118"/>
      <c r="D307" s="118" t="s">
        <v>120</v>
      </c>
      <c r="E307" s="119">
        <f>E306+E170</f>
        <v>80803710515.779984</v>
      </c>
      <c r="F307" s="118" t="s">
        <v>120</v>
      </c>
      <c r="G307" s="119">
        <f>G306+G170</f>
        <v>79444162453.599976</v>
      </c>
      <c r="H307" s="118" t="s">
        <v>120</v>
      </c>
      <c r="I307" s="119">
        <f>I306+I170</f>
        <v>1102418260.8899999</v>
      </c>
      <c r="J307" s="118" t="s">
        <v>120</v>
      </c>
      <c r="K307" s="119">
        <f>K306+K170</f>
        <v>257129801.29000002</v>
      </c>
      <c r="L307" s="119">
        <f>L306+L170</f>
        <v>12274765335.370001</v>
      </c>
      <c r="M307" s="119">
        <f>M306+M170</f>
        <v>4628695317.4899998</v>
      </c>
      <c r="N307" s="119">
        <f>N306+N170</f>
        <v>1042364930.4500002</v>
      </c>
      <c r="O307" s="118" t="s">
        <v>120</v>
      </c>
      <c r="P307" s="119">
        <f>P306+P170</f>
        <v>11024795.49</v>
      </c>
      <c r="Q307" s="48"/>
      <c r="R307" s="49"/>
      <c r="S307" s="28"/>
      <c r="T307" s="28"/>
      <c r="U307" s="28"/>
      <c r="V307" s="28"/>
      <c r="W307" s="28"/>
      <c r="X307" s="28"/>
      <c r="Y307" s="28"/>
      <c r="Z307" s="28"/>
      <c r="AA307" s="28"/>
    </row>
    <row r="308" spans="1:27" s="8" customFormat="1" ht="31.15" customHeight="1" x14ac:dyDescent="0.2">
      <c r="A308" s="149" t="s">
        <v>166</v>
      </c>
      <c r="B308" s="150"/>
      <c r="C308" s="150"/>
      <c r="D308" s="150"/>
      <c r="E308" s="150"/>
      <c r="F308" s="150"/>
      <c r="G308" s="150"/>
      <c r="H308" s="150"/>
      <c r="I308" s="150"/>
      <c r="J308" s="150"/>
      <c r="K308" s="150"/>
      <c r="L308" s="150"/>
      <c r="M308" s="150"/>
      <c r="N308" s="150"/>
      <c r="O308" s="150"/>
      <c r="P308" s="151"/>
      <c r="Q308" s="52"/>
      <c r="R308" s="53"/>
      <c r="S308" s="34"/>
      <c r="T308" s="34"/>
      <c r="U308" s="34"/>
      <c r="V308" s="34"/>
      <c r="W308" s="34"/>
      <c r="X308" s="34"/>
      <c r="Y308" s="34"/>
      <c r="Z308" s="34"/>
      <c r="AA308" s="34"/>
    </row>
    <row r="309" spans="1:27" s="22" customFormat="1" ht="31.9" customHeight="1" x14ac:dyDescent="0.2">
      <c r="A309" s="134" t="s">
        <v>19</v>
      </c>
      <c r="B309" s="134"/>
      <c r="C309" s="134"/>
      <c r="D309" s="134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46">
        <f>Q170+16844002.94</f>
        <v>308612629.72000003</v>
      </c>
      <c r="R309" s="47"/>
      <c r="S309" s="18"/>
      <c r="T309" s="18"/>
      <c r="U309" s="18"/>
      <c r="V309" s="18"/>
      <c r="W309" s="18"/>
      <c r="X309" s="18"/>
      <c r="Y309" s="18"/>
      <c r="Z309" s="18"/>
      <c r="AA309" s="18"/>
    </row>
    <row r="310" spans="1:27" s="22" customFormat="1" ht="56.45" customHeight="1" x14ac:dyDescent="0.2">
      <c r="A310" s="35">
        <v>1</v>
      </c>
      <c r="B310" s="36" t="s">
        <v>167</v>
      </c>
      <c r="C310" s="35" t="s">
        <v>1</v>
      </c>
      <c r="D310" s="14">
        <f t="shared" ref="D310:E326" si="32">F310+H310+J310</f>
        <v>586675.72</v>
      </c>
      <c r="E310" s="14">
        <f t="shared" si="32"/>
        <v>25770669.68</v>
      </c>
      <c r="F310" s="14">
        <v>586675.72</v>
      </c>
      <c r="G310" s="14">
        <f>ROUND(F310*B3,2)</f>
        <v>25770669.68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61">
        <v>6700456.0999999996</v>
      </c>
      <c r="P310" s="14">
        <v>0</v>
      </c>
      <c r="Q310" s="46"/>
      <c r="R310" s="47"/>
      <c r="S310" s="18"/>
      <c r="T310" s="18"/>
      <c r="U310" s="18"/>
      <c r="V310" s="18"/>
      <c r="W310" s="18"/>
      <c r="X310" s="18"/>
      <c r="Y310" s="18"/>
      <c r="Z310" s="18"/>
      <c r="AA310" s="18"/>
    </row>
    <row r="311" spans="1:27" s="22" customFormat="1" ht="31.15" customHeight="1" x14ac:dyDescent="0.2">
      <c r="A311" s="35">
        <v>2</v>
      </c>
      <c r="B311" s="36" t="s">
        <v>168</v>
      </c>
      <c r="C311" s="35" t="s">
        <v>1</v>
      </c>
      <c r="D311" s="14">
        <f t="shared" si="32"/>
        <v>18258011.09</v>
      </c>
      <c r="E311" s="14">
        <f t="shared" si="32"/>
        <v>802012349.95000005</v>
      </c>
      <c r="F311" s="14">
        <v>18258011.09</v>
      </c>
      <c r="G311" s="14">
        <f>ROUND(F311*B3,2)</f>
        <v>802012349.95000005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61">
        <v>112161723.56</v>
      </c>
      <c r="P311" s="14">
        <v>0</v>
      </c>
      <c r="Q311" s="46"/>
      <c r="R311" s="47"/>
      <c r="S311" s="18"/>
      <c r="T311" s="18"/>
      <c r="U311" s="18"/>
      <c r="V311" s="18"/>
      <c r="W311" s="18"/>
      <c r="X311" s="18"/>
      <c r="Y311" s="18"/>
      <c r="Z311" s="18"/>
      <c r="AA311" s="18"/>
    </row>
    <row r="312" spans="1:27" s="22" customFormat="1" ht="31.15" customHeight="1" x14ac:dyDescent="0.2">
      <c r="A312" s="35">
        <v>3</v>
      </c>
      <c r="B312" s="36" t="s">
        <v>169</v>
      </c>
      <c r="C312" s="35" t="s">
        <v>1</v>
      </c>
      <c r="D312" s="14">
        <f t="shared" si="32"/>
        <v>746011.29</v>
      </c>
      <c r="E312" s="14">
        <f t="shared" si="32"/>
        <v>32769739.530000001</v>
      </c>
      <c r="F312" s="14">
        <v>746011.29</v>
      </c>
      <c r="G312" s="14">
        <f>ROUND(F312*B3,2)</f>
        <v>32769739.530000001</v>
      </c>
      <c r="H312" s="14">
        <v>0</v>
      </c>
      <c r="I312" s="14">
        <v>0</v>
      </c>
      <c r="J312" s="14">
        <v>0</v>
      </c>
      <c r="K312" s="14">
        <v>0</v>
      </c>
      <c r="L312" s="14">
        <v>0</v>
      </c>
      <c r="M312" s="14">
        <v>0</v>
      </c>
      <c r="N312" s="14">
        <v>0</v>
      </c>
      <c r="O312" s="61">
        <v>8448765.0099999998</v>
      </c>
      <c r="P312" s="14">
        <v>0</v>
      </c>
      <c r="Q312" s="46"/>
      <c r="R312" s="47"/>
      <c r="S312" s="18"/>
      <c r="T312" s="18"/>
      <c r="U312" s="18"/>
      <c r="V312" s="18"/>
      <c r="W312" s="18"/>
      <c r="X312" s="18"/>
      <c r="Y312" s="18"/>
      <c r="Z312" s="18"/>
      <c r="AA312" s="18"/>
    </row>
    <row r="313" spans="1:27" s="22" customFormat="1" ht="31.15" customHeight="1" x14ac:dyDescent="0.2">
      <c r="A313" s="35">
        <v>4</v>
      </c>
      <c r="B313" s="36" t="s">
        <v>170</v>
      </c>
      <c r="C313" s="35" t="s">
        <v>1</v>
      </c>
      <c r="D313" s="14">
        <f t="shared" si="32"/>
        <v>43429950.75</v>
      </c>
      <c r="E313" s="14">
        <f t="shared" si="32"/>
        <v>1907730074.6099999</v>
      </c>
      <c r="F313" s="14">
        <v>43429950.75</v>
      </c>
      <c r="G313" s="14">
        <f>ROUND(F313*B3,2)</f>
        <v>1907730074.6099999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61">
        <v>238313103.72</v>
      </c>
      <c r="P313" s="14">
        <v>0</v>
      </c>
      <c r="Q313" s="46"/>
      <c r="R313" s="47"/>
      <c r="S313" s="18"/>
      <c r="T313" s="18"/>
      <c r="U313" s="18"/>
      <c r="V313" s="18"/>
      <c r="W313" s="18"/>
      <c r="X313" s="18"/>
      <c r="Y313" s="18"/>
      <c r="Z313" s="18"/>
      <c r="AA313" s="18"/>
    </row>
    <row r="314" spans="1:27" s="22" customFormat="1" ht="31.15" customHeight="1" x14ac:dyDescent="0.2">
      <c r="A314" s="35">
        <v>5</v>
      </c>
      <c r="B314" s="36" t="s">
        <v>171</v>
      </c>
      <c r="C314" s="35" t="s">
        <v>1</v>
      </c>
      <c r="D314" s="14">
        <f t="shared" si="32"/>
        <v>3470193</v>
      </c>
      <c r="E314" s="14">
        <f t="shared" si="32"/>
        <v>152433779.83000001</v>
      </c>
      <c r="F314" s="14">
        <v>3470193</v>
      </c>
      <c r="G314" s="14">
        <f>ROUND(F314*B3,2)</f>
        <v>152433779.83000001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61">
        <v>13328598.359999999</v>
      </c>
      <c r="P314" s="14">
        <v>0</v>
      </c>
      <c r="Q314" s="46"/>
      <c r="R314" s="47"/>
      <c r="S314" s="18"/>
      <c r="T314" s="18"/>
      <c r="U314" s="18"/>
      <c r="V314" s="18"/>
      <c r="W314" s="18"/>
      <c r="X314" s="18"/>
      <c r="Y314" s="18"/>
      <c r="Z314" s="18"/>
      <c r="AA314" s="18"/>
    </row>
    <row r="315" spans="1:27" s="22" customFormat="1" ht="31.15" customHeight="1" x14ac:dyDescent="0.2">
      <c r="A315" s="35">
        <v>6</v>
      </c>
      <c r="B315" s="36" t="s">
        <v>172</v>
      </c>
      <c r="C315" s="35" t="s">
        <v>1</v>
      </c>
      <c r="D315" s="14">
        <f t="shared" si="32"/>
        <v>4796733.09</v>
      </c>
      <c r="E315" s="14">
        <f t="shared" si="32"/>
        <v>210704175.75</v>
      </c>
      <c r="F315" s="14">
        <v>4796733.09</v>
      </c>
      <c r="G315" s="14">
        <f>ROUND(F315*B3,2)</f>
        <v>210704175.75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61">
        <v>29257232.5</v>
      </c>
      <c r="P315" s="14">
        <v>0</v>
      </c>
      <c r="Q315" s="46"/>
      <c r="R315" s="47"/>
      <c r="S315" s="18"/>
      <c r="T315" s="18"/>
      <c r="U315" s="18"/>
      <c r="V315" s="18"/>
      <c r="W315" s="18"/>
      <c r="X315" s="18"/>
      <c r="Y315" s="18"/>
      <c r="Z315" s="18"/>
      <c r="AA315" s="18"/>
    </row>
    <row r="316" spans="1:27" s="22" customFormat="1" ht="31.15" customHeight="1" x14ac:dyDescent="0.2">
      <c r="A316" s="35">
        <v>7</v>
      </c>
      <c r="B316" s="59" t="s">
        <v>376</v>
      </c>
      <c r="C316" s="35" t="s">
        <v>1</v>
      </c>
      <c r="D316" s="14">
        <f t="shared" si="32"/>
        <v>87918.73</v>
      </c>
      <c r="E316" s="14">
        <f t="shared" si="32"/>
        <v>3861970.89</v>
      </c>
      <c r="F316" s="14">
        <v>87918.73</v>
      </c>
      <c r="G316" s="14">
        <f>ROUND(F316*B3,2)</f>
        <v>3861970.89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63">
        <v>1383395.62</v>
      </c>
      <c r="P316" s="14">
        <v>0</v>
      </c>
      <c r="Q316" s="46"/>
      <c r="R316" s="47"/>
      <c r="S316" s="18"/>
      <c r="T316" s="18"/>
      <c r="U316" s="18"/>
      <c r="V316" s="18"/>
      <c r="W316" s="18"/>
      <c r="X316" s="18"/>
      <c r="Y316" s="18"/>
      <c r="Z316" s="18"/>
      <c r="AA316" s="18"/>
    </row>
    <row r="317" spans="1:27" s="22" customFormat="1" ht="31.15" customHeight="1" x14ac:dyDescent="0.2">
      <c r="A317" s="35">
        <v>8</v>
      </c>
      <c r="B317" s="36" t="s">
        <v>173</v>
      </c>
      <c r="C317" s="35" t="s">
        <v>0</v>
      </c>
      <c r="D317" s="14">
        <f t="shared" si="32"/>
        <v>30620461.989999998</v>
      </c>
      <c r="E317" s="14">
        <f t="shared" si="32"/>
        <v>1287253601.5999999</v>
      </c>
      <c r="F317" s="14">
        <v>30620461.989999998</v>
      </c>
      <c r="G317" s="14">
        <f>ROUND(F317*B2,2)</f>
        <v>1287253601.5999999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61">
        <v>38562168.659999996</v>
      </c>
      <c r="P317" s="14">
        <v>0</v>
      </c>
      <c r="Q317" s="46"/>
      <c r="R317" s="47"/>
      <c r="S317" s="18"/>
      <c r="T317" s="18"/>
      <c r="U317" s="18"/>
      <c r="V317" s="18"/>
      <c r="W317" s="18"/>
      <c r="X317" s="18"/>
      <c r="Y317" s="18"/>
      <c r="Z317" s="18"/>
      <c r="AA317" s="18"/>
    </row>
    <row r="318" spans="1:27" s="22" customFormat="1" ht="31.15" customHeight="1" x14ac:dyDescent="0.2">
      <c r="A318" s="127">
        <v>9</v>
      </c>
      <c r="B318" s="36" t="s">
        <v>255</v>
      </c>
      <c r="C318" s="127" t="s">
        <v>1</v>
      </c>
      <c r="D318" s="133">
        <f t="shared" si="32"/>
        <v>4679412.08</v>
      </c>
      <c r="E318" s="133">
        <f t="shared" si="32"/>
        <v>205550662.66999999</v>
      </c>
      <c r="F318" s="133">
        <v>4679412.08</v>
      </c>
      <c r="G318" s="133">
        <f>ROUND(F318*B3,2)</f>
        <v>205550662.66999999</v>
      </c>
      <c r="H318" s="14">
        <v>0</v>
      </c>
      <c r="I318" s="14">
        <v>0</v>
      </c>
      <c r="J318" s="14">
        <v>0</v>
      </c>
      <c r="K318" s="14">
        <v>0</v>
      </c>
      <c r="L318" s="14">
        <v>0</v>
      </c>
      <c r="M318" s="14">
        <v>0</v>
      </c>
      <c r="N318" s="14">
        <v>0</v>
      </c>
      <c r="O318" s="61">
        <v>0</v>
      </c>
      <c r="P318" s="14">
        <v>0</v>
      </c>
      <c r="Q318" s="46"/>
      <c r="R318" s="47"/>
      <c r="S318" s="18"/>
      <c r="T318" s="18"/>
      <c r="U318" s="18"/>
      <c r="V318" s="18"/>
      <c r="W318" s="18"/>
      <c r="X318" s="18"/>
      <c r="Y318" s="18"/>
      <c r="Z318" s="18"/>
      <c r="AA318" s="18"/>
    </row>
    <row r="319" spans="1:27" s="22" customFormat="1" ht="31.15" customHeight="1" x14ac:dyDescent="0.2">
      <c r="A319" s="127"/>
      <c r="B319" s="36" t="s">
        <v>174</v>
      </c>
      <c r="C319" s="127"/>
      <c r="D319" s="160"/>
      <c r="E319" s="160"/>
      <c r="F319" s="160"/>
      <c r="G319" s="133"/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61">
        <v>25013182.059999999</v>
      </c>
      <c r="P319" s="14">
        <v>0</v>
      </c>
      <c r="Q319" s="46"/>
      <c r="R319" s="47"/>
      <c r="S319" s="18"/>
      <c r="T319" s="18"/>
      <c r="U319" s="18"/>
      <c r="V319" s="18"/>
      <c r="W319" s="18"/>
      <c r="X319" s="18"/>
      <c r="Y319" s="18"/>
      <c r="Z319" s="18"/>
      <c r="AA319" s="18"/>
    </row>
    <row r="320" spans="1:27" s="22" customFormat="1" ht="45.75" customHeight="1" x14ac:dyDescent="0.2">
      <c r="A320" s="35">
        <v>10</v>
      </c>
      <c r="B320" s="1" t="s">
        <v>368</v>
      </c>
      <c r="C320" s="35" t="s">
        <v>1</v>
      </c>
      <c r="D320" s="14">
        <f t="shared" si="32"/>
        <v>3643897.15</v>
      </c>
      <c r="E320" s="14">
        <f t="shared" si="32"/>
        <v>160064012.55000001</v>
      </c>
      <c r="F320" s="14">
        <v>3643897.15</v>
      </c>
      <c r="G320" s="14">
        <f>ROUND(F320*B3,2)</f>
        <v>160064012.55000001</v>
      </c>
      <c r="H320" s="14">
        <v>0</v>
      </c>
      <c r="I320" s="14">
        <v>0</v>
      </c>
      <c r="J320" s="14">
        <v>0</v>
      </c>
      <c r="K320" s="14">
        <v>0</v>
      </c>
      <c r="L320" s="14">
        <v>0</v>
      </c>
      <c r="M320" s="14">
        <v>0</v>
      </c>
      <c r="N320" s="14">
        <v>0</v>
      </c>
      <c r="O320" s="61">
        <v>20153250.289999999</v>
      </c>
      <c r="P320" s="14">
        <v>0</v>
      </c>
      <c r="Q320" s="46"/>
      <c r="R320" s="47"/>
      <c r="S320" s="18"/>
      <c r="T320" s="18"/>
      <c r="U320" s="18"/>
      <c r="V320" s="18"/>
      <c r="W320" s="18"/>
      <c r="X320" s="18"/>
      <c r="Y320" s="18"/>
      <c r="Z320" s="18"/>
      <c r="AA320" s="18"/>
    </row>
    <row r="321" spans="1:27" s="22" customFormat="1" ht="31.15" customHeight="1" x14ac:dyDescent="0.2">
      <c r="A321" s="35">
        <v>11</v>
      </c>
      <c r="B321" s="36" t="s">
        <v>175</v>
      </c>
      <c r="C321" s="35" t="s">
        <v>1</v>
      </c>
      <c r="D321" s="14">
        <f t="shared" si="32"/>
        <v>449790.77</v>
      </c>
      <c r="E321" s="14">
        <f t="shared" si="32"/>
        <v>19757779.239999998</v>
      </c>
      <c r="F321" s="14">
        <v>449790.77</v>
      </c>
      <c r="G321" s="14">
        <f>ROUND(F321*B3,2)</f>
        <v>19757779.239999998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61">
        <v>1051695.43</v>
      </c>
      <c r="P321" s="14">
        <v>0</v>
      </c>
      <c r="Q321" s="46"/>
      <c r="R321" s="47"/>
      <c r="S321" s="18"/>
      <c r="T321" s="18"/>
      <c r="U321" s="18"/>
      <c r="V321" s="18"/>
      <c r="W321" s="18"/>
      <c r="X321" s="18"/>
      <c r="Y321" s="18"/>
      <c r="Z321" s="18"/>
      <c r="AA321" s="18"/>
    </row>
    <row r="322" spans="1:27" s="22" customFormat="1" ht="31.15" customHeight="1" x14ac:dyDescent="0.2">
      <c r="A322" s="35">
        <v>12</v>
      </c>
      <c r="B322" s="36" t="s">
        <v>176</v>
      </c>
      <c r="C322" s="35" t="s">
        <v>0</v>
      </c>
      <c r="D322" s="14">
        <f t="shared" si="32"/>
        <v>12957203.119999999</v>
      </c>
      <c r="E322" s="14">
        <f t="shared" si="32"/>
        <v>544707861.96000004</v>
      </c>
      <c r="F322" s="14">
        <v>12957203.119999999</v>
      </c>
      <c r="G322" s="14">
        <f>ROUND(F322*B2,2)</f>
        <v>544707861.96000004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61">
        <v>75437118.099999994</v>
      </c>
      <c r="P322" s="14">
        <v>0</v>
      </c>
      <c r="Q322" s="46"/>
      <c r="R322" s="47"/>
      <c r="S322" s="18"/>
      <c r="T322" s="18"/>
      <c r="U322" s="18"/>
      <c r="V322" s="18"/>
      <c r="W322" s="18"/>
      <c r="X322" s="18"/>
      <c r="Y322" s="18"/>
      <c r="Z322" s="18"/>
      <c r="AA322" s="18"/>
    </row>
    <row r="323" spans="1:27" s="22" customFormat="1" ht="31.15" customHeight="1" x14ac:dyDescent="0.2">
      <c r="A323" s="35">
        <v>13</v>
      </c>
      <c r="B323" s="36" t="s">
        <v>177</v>
      </c>
      <c r="C323" s="35" t="s">
        <v>1</v>
      </c>
      <c r="D323" s="14">
        <f t="shared" si="32"/>
        <v>2698849.2</v>
      </c>
      <c r="E323" s="14">
        <f t="shared" si="32"/>
        <v>118551269.27</v>
      </c>
      <c r="F323" s="14">
        <v>2698849.2</v>
      </c>
      <c r="G323" s="14">
        <f>ROUND(F323*B3,2)</f>
        <v>118551269.27</v>
      </c>
      <c r="H323" s="14">
        <v>0</v>
      </c>
      <c r="I323" s="14">
        <v>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61">
        <v>12992338</v>
      </c>
      <c r="P323" s="14">
        <v>0</v>
      </c>
      <c r="Q323" s="46"/>
      <c r="R323" s="47"/>
      <c r="S323" s="18"/>
      <c r="T323" s="18"/>
      <c r="U323" s="18"/>
      <c r="V323" s="18"/>
      <c r="W323" s="18"/>
      <c r="X323" s="18"/>
      <c r="Y323" s="18"/>
      <c r="Z323" s="18"/>
      <c r="AA323" s="18"/>
    </row>
    <row r="324" spans="1:27" s="22" customFormat="1" ht="31.15" customHeight="1" x14ac:dyDescent="0.2">
      <c r="A324" s="35">
        <v>14</v>
      </c>
      <c r="B324" s="36" t="s">
        <v>178</v>
      </c>
      <c r="C324" s="35" t="s">
        <v>1</v>
      </c>
      <c r="D324" s="14">
        <f t="shared" si="32"/>
        <v>0</v>
      </c>
      <c r="E324" s="14">
        <f t="shared" si="32"/>
        <v>0</v>
      </c>
      <c r="F324" s="14">
        <v>0</v>
      </c>
      <c r="G324" s="14">
        <f>ROUND(F324*B3,2)</f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61">
        <v>16060587.710000001</v>
      </c>
      <c r="P324" s="14">
        <v>0</v>
      </c>
      <c r="Q324" s="46"/>
      <c r="R324" s="47"/>
      <c r="S324" s="18"/>
      <c r="T324" s="18"/>
      <c r="U324" s="18"/>
      <c r="V324" s="18"/>
      <c r="W324" s="18"/>
      <c r="X324" s="18"/>
      <c r="Y324" s="18"/>
      <c r="Z324" s="18"/>
      <c r="AA324" s="18"/>
    </row>
    <row r="325" spans="1:27" s="22" customFormat="1" ht="31.15" customHeight="1" x14ac:dyDescent="0.2">
      <c r="A325" s="127">
        <v>15</v>
      </c>
      <c r="B325" s="131" t="s">
        <v>179</v>
      </c>
      <c r="C325" s="35" t="s">
        <v>1</v>
      </c>
      <c r="D325" s="14">
        <f t="shared" si="32"/>
        <v>16033302.25</v>
      </c>
      <c r="E325" s="14">
        <f t="shared" si="32"/>
        <v>704288454.61000001</v>
      </c>
      <c r="F325" s="14">
        <v>16033302.25</v>
      </c>
      <c r="G325" s="14">
        <f>ROUND(F325*B3,2)</f>
        <v>704288454.61000001</v>
      </c>
      <c r="H325" s="14">
        <v>0</v>
      </c>
      <c r="I325" s="14">
        <v>0</v>
      </c>
      <c r="J325" s="14">
        <v>0</v>
      </c>
      <c r="K325" s="14">
        <v>0</v>
      </c>
      <c r="L325" s="14">
        <v>0</v>
      </c>
      <c r="M325" s="14">
        <v>0</v>
      </c>
      <c r="N325" s="14">
        <v>0</v>
      </c>
      <c r="O325" s="61">
        <v>9697340.8699999992</v>
      </c>
      <c r="P325" s="14">
        <v>0</v>
      </c>
      <c r="Q325" s="46"/>
      <c r="R325" s="47"/>
      <c r="S325" s="18"/>
      <c r="T325" s="18"/>
      <c r="U325" s="18"/>
      <c r="V325" s="18"/>
      <c r="W325" s="18"/>
      <c r="X325" s="18"/>
      <c r="Y325" s="18"/>
      <c r="Z325" s="18"/>
      <c r="AA325" s="18"/>
    </row>
    <row r="326" spans="1:27" s="22" customFormat="1" ht="31.15" customHeight="1" x14ac:dyDescent="0.2">
      <c r="A326" s="127"/>
      <c r="B326" s="131"/>
      <c r="C326" s="35" t="s">
        <v>29</v>
      </c>
      <c r="D326" s="14">
        <f t="shared" si="32"/>
        <v>6876139.2300000004</v>
      </c>
      <c r="E326" s="14">
        <f t="shared" ref="E326:E341" si="33">G326+I326+K326</f>
        <v>6876139.2300000004</v>
      </c>
      <c r="F326" s="14">
        <v>6876139.2300000004</v>
      </c>
      <c r="G326" s="14">
        <v>6876139.2300000004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61">
        <v>0</v>
      </c>
      <c r="P326" s="14">
        <v>0</v>
      </c>
      <c r="Q326" s="46"/>
      <c r="R326" s="47"/>
      <c r="S326" s="18"/>
      <c r="T326" s="18"/>
      <c r="U326" s="18"/>
      <c r="V326" s="18"/>
      <c r="W326" s="18"/>
      <c r="X326" s="18"/>
      <c r="Y326" s="18"/>
      <c r="Z326" s="18"/>
      <c r="AA326" s="18"/>
    </row>
    <row r="327" spans="1:27" s="22" customFormat="1" ht="31.15" customHeight="1" x14ac:dyDescent="0.2">
      <c r="A327" s="35">
        <v>16</v>
      </c>
      <c r="B327" s="36" t="s">
        <v>180</v>
      </c>
      <c r="C327" s="35" t="s">
        <v>29</v>
      </c>
      <c r="D327" s="14">
        <f t="shared" ref="D327:D328" si="34">F327+H327+J327</f>
        <v>796821.6</v>
      </c>
      <c r="E327" s="14">
        <f t="shared" si="33"/>
        <v>796821.6</v>
      </c>
      <c r="F327" s="14">
        <v>796821.6</v>
      </c>
      <c r="G327" s="14">
        <v>796821.6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61">
        <v>160577.1</v>
      </c>
      <c r="P327" s="14">
        <v>0</v>
      </c>
      <c r="Q327" s="46"/>
      <c r="R327" s="47"/>
      <c r="S327" s="18"/>
      <c r="T327" s="18"/>
      <c r="U327" s="18"/>
      <c r="V327" s="18"/>
      <c r="W327" s="18"/>
      <c r="X327" s="18"/>
      <c r="Y327" s="18"/>
      <c r="Z327" s="18"/>
      <c r="AA327" s="18"/>
    </row>
    <row r="328" spans="1:27" s="22" customFormat="1" ht="31.15" customHeight="1" x14ac:dyDescent="0.2">
      <c r="A328" s="35">
        <v>17</v>
      </c>
      <c r="B328" s="36" t="s">
        <v>181</v>
      </c>
      <c r="C328" s="35" t="s">
        <v>29</v>
      </c>
      <c r="D328" s="14">
        <f t="shared" si="34"/>
        <v>1793340.43</v>
      </c>
      <c r="E328" s="14">
        <f t="shared" si="33"/>
        <v>1793340.43</v>
      </c>
      <c r="F328" s="14">
        <v>1793340.43</v>
      </c>
      <c r="G328" s="14">
        <v>1793340.43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61">
        <v>289720.5</v>
      </c>
      <c r="P328" s="14">
        <v>0</v>
      </c>
      <c r="Q328" s="46"/>
      <c r="R328" s="47"/>
      <c r="S328" s="18"/>
      <c r="T328" s="18"/>
      <c r="U328" s="18"/>
      <c r="V328" s="18"/>
      <c r="W328" s="18"/>
      <c r="X328" s="18"/>
      <c r="Y328" s="18"/>
      <c r="Z328" s="18"/>
      <c r="AA328" s="18"/>
    </row>
    <row r="329" spans="1:27" s="22" customFormat="1" ht="31.15" customHeight="1" x14ac:dyDescent="0.2">
      <c r="A329" s="35">
        <v>18</v>
      </c>
      <c r="B329" s="36" t="s">
        <v>182</v>
      </c>
      <c r="C329" s="35" t="s">
        <v>1</v>
      </c>
      <c r="D329" s="14">
        <f t="shared" ref="D329:D341" si="35">F329+H329+J329</f>
        <v>1080911.82</v>
      </c>
      <c r="E329" s="14">
        <f t="shared" si="33"/>
        <v>47480781.149999999</v>
      </c>
      <c r="F329" s="14">
        <v>1080911.82</v>
      </c>
      <c r="G329" s="14">
        <f>ROUND(F329*B3,2)</f>
        <v>47480781.149999999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61">
        <v>647749.07999999996</v>
      </c>
      <c r="P329" s="14">
        <v>0</v>
      </c>
      <c r="Q329" s="46"/>
      <c r="R329" s="47"/>
      <c r="S329" s="18"/>
      <c r="T329" s="18"/>
      <c r="U329" s="18"/>
      <c r="V329" s="18"/>
      <c r="W329" s="18"/>
      <c r="X329" s="18"/>
      <c r="Y329" s="18"/>
      <c r="Z329" s="18"/>
      <c r="AA329" s="18"/>
    </row>
    <row r="330" spans="1:27" s="22" customFormat="1" ht="97.9" customHeight="1" x14ac:dyDescent="0.2">
      <c r="A330" s="35">
        <v>19</v>
      </c>
      <c r="B330" s="89" t="s">
        <v>383</v>
      </c>
      <c r="C330" s="35" t="s">
        <v>1</v>
      </c>
      <c r="D330" s="14">
        <f t="shared" si="35"/>
        <v>8863048.4800000004</v>
      </c>
      <c r="E330" s="14">
        <f t="shared" si="33"/>
        <v>389323585.36000001</v>
      </c>
      <c r="F330" s="14">
        <v>8582084.0099999998</v>
      </c>
      <c r="G330" s="14">
        <f>ROUND(F330*B3,2)</f>
        <v>376981771.47000003</v>
      </c>
      <c r="H330" s="14">
        <v>0</v>
      </c>
      <c r="I330" s="14">
        <v>0</v>
      </c>
      <c r="J330" s="14">
        <v>280964.46999999997</v>
      </c>
      <c r="K330" s="14">
        <f>ROUND(J330*B3,2)</f>
        <v>12341813.890000001</v>
      </c>
      <c r="L330" s="14">
        <v>0</v>
      </c>
      <c r="M330" s="14">
        <v>0</v>
      </c>
      <c r="N330" s="14">
        <v>0</v>
      </c>
      <c r="O330" s="61">
        <v>22206089.620000001</v>
      </c>
      <c r="P330" s="14">
        <v>0</v>
      </c>
      <c r="Q330" s="46"/>
      <c r="R330" s="47"/>
      <c r="S330" s="18"/>
      <c r="T330" s="18"/>
      <c r="U330" s="18"/>
      <c r="V330" s="18"/>
      <c r="W330" s="18"/>
      <c r="X330" s="18"/>
      <c r="Y330" s="18"/>
      <c r="Z330" s="18"/>
      <c r="AA330" s="18"/>
    </row>
    <row r="331" spans="1:27" s="22" customFormat="1" ht="33" customHeight="1" x14ac:dyDescent="0.2">
      <c r="A331" s="35">
        <v>20</v>
      </c>
      <c r="B331" s="36" t="s">
        <v>183</v>
      </c>
      <c r="C331" s="35" t="s">
        <v>0</v>
      </c>
      <c r="D331" s="14">
        <f t="shared" si="35"/>
        <v>2059025.65</v>
      </c>
      <c r="E331" s="14">
        <f t="shared" si="33"/>
        <v>86559379.299999997</v>
      </c>
      <c r="F331" s="14">
        <v>2059025.65</v>
      </c>
      <c r="G331" s="14">
        <f>ROUND(F331*B2,2)</f>
        <v>86559379.299999997</v>
      </c>
      <c r="H331" s="14">
        <v>0</v>
      </c>
      <c r="I331" s="14">
        <v>0</v>
      </c>
      <c r="J331" s="14"/>
      <c r="K331" s="14"/>
      <c r="L331" s="14">
        <v>0</v>
      </c>
      <c r="M331" s="14">
        <v>0</v>
      </c>
      <c r="N331" s="14">
        <v>0</v>
      </c>
      <c r="O331" s="61">
        <v>13090935.92</v>
      </c>
      <c r="P331" s="14">
        <v>0</v>
      </c>
      <c r="Q331" s="46"/>
      <c r="R331" s="47"/>
      <c r="S331" s="18"/>
      <c r="T331" s="18"/>
      <c r="U331" s="18"/>
      <c r="V331" s="18"/>
      <c r="W331" s="18"/>
      <c r="X331" s="18"/>
      <c r="Y331" s="18"/>
      <c r="Z331" s="18"/>
      <c r="AA331" s="18"/>
    </row>
    <row r="332" spans="1:27" s="22" customFormat="1" ht="33" customHeight="1" x14ac:dyDescent="0.2">
      <c r="A332" s="35">
        <v>21</v>
      </c>
      <c r="B332" s="36" t="s">
        <v>184</v>
      </c>
      <c r="C332" s="35" t="s">
        <v>1</v>
      </c>
      <c r="D332" s="14">
        <f t="shared" si="35"/>
        <v>35374991.170000002</v>
      </c>
      <c r="E332" s="14">
        <f t="shared" si="33"/>
        <v>1553903087.1299999</v>
      </c>
      <c r="F332" s="14">
        <v>34831151.93</v>
      </c>
      <c r="G332" s="14">
        <f>ROUND(F332*B3,2)</f>
        <v>1530014078.3699999</v>
      </c>
      <c r="H332" s="14">
        <v>0</v>
      </c>
      <c r="I332" s="14">
        <v>0</v>
      </c>
      <c r="J332" s="14">
        <v>543839.24</v>
      </c>
      <c r="K332" s="14">
        <f>ROUND(J332*B3,2)</f>
        <v>23889008.760000002</v>
      </c>
      <c r="L332" s="14">
        <v>0</v>
      </c>
      <c r="M332" s="14">
        <v>0</v>
      </c>
      <c r="N332" s="14">
        <v>0</v>
      </c>
      <c r="O332" s="61">
        <v>324791564.32999998</v>
      </c>
      <c r="P332" s="14">
        <v>0</v>
      </c>
      <c r="Q332" s="46"/>
      <c r="R332" s="47"/>
      <c r="S332" s="18"/>
      <c r="T332" s="18"/>
      <c r="U332" s="18"/>
      <c r="V332" s="18"/>
      <c r="W332" s="18"/>
      <c r="X332" s="18"/>
      <c r="Y332" s="18"/>
      <c r="Z332" s="18"/>
      <c r="AA332" s="18"/>
    </row>
    <row r="333" spans="1:27" s="22" customFormat="1" ht="33" customHeight="1" x14ac:dyDescent="0.2">
      <c r="A333" s="35">
        <v>22</v>
      </c>
      <c r="B333" s="36" t="s">
        <v>185</v>
      </c>
      <c r="C333" s="35" t="s">
        <v>0</v>
      </c>
      <c r="D333" s="14">
        <f t="shared" si="35"/>
        <v>38787004.579999998</v>
      </c>
      <c r="E333" s="14">
        <f t="shared" si="33"/>
        <v>1630566885.54</v>
      </c>
      <c r="F333" s="14">
        <v>38787004.579999998</v>
      </c>
      <c r="G333" s="14">
        <f>ROUND(F333*B2,2)</f>
        <v>1630566885.54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61">
        <v>199955474.61000001</v>
      </c>
      <c r="P333" s="14">
        <v>0</v>
      </c>
      <c r="Q333" s="46"/>
      <c r="R333" s="47"/>
      <c r="S333" s="18"/>
      <c r="T333" s="18"/>
      <c r="U333" s="18"/>
      <c r="V333" s="18"/>
      <c r="W333" s="18"/>
      <c r="X333" s="18"/>
      <c r="Y333" s="18"/>
      <c r="Z333" s="18"/>
      <c r="AA333" s="18"/>
    </row>
    <row r="334" spans="1:27" s="22" customFormat="1" ht="33" customHeight="1" x14ac:dyDescent="0.2">
      <c r="A334" s="35">
        <v>23</v>
      </c>
      <c r="B334" s="36" t="s">
        <v>186</v>
      </c>
      <c r="C334" s="35" t="s">
        <v>1</v>
      </c>
      <c r="D334" s="14">
        <f t="shared" si="35"/>
        <v>37170181.600000001</v>
      </c>
      <c r="E334" s="14">
        <f t="shared" si="33"/>
        <v>1632759699.0699999</v>
      </c>
      <c r="F334" s="14">
        <v>37170181.600000001</v>
      </c>
      <c r="G334" s="14">
        <f>ROUND(F334*B3,2)</f>
        <v>1632759699.0699999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61">
        <v>587849660.27999997</v>
      </c>
      <c r="P334" s="14">
        <v>0</v>
      </c>
      <c r="Q334" s="46"/>
      <c r="R334" s="47"/>
      <c r="S334" s="18"/>
      <c r="T334" s="18"/>
      <c r="U334" s="18"/>
      <c r="V334" s="18"/>
      <c r="W334" s="18"/>
      <c r="X334" s="18"/>
      <c r="Y334" s="18"/>
      <c r="Z334" s="18"/>
      <c r="AA334" s="18"/>
    </row>
    <row r="335" spans="1:27" s="22" customFormat="1" ht="48.6" customHeight="1" x14ac:dyDescent="0.2">
      <c r="A335" s="35">
        <v>24</v>
      </c>
      <c r="B335" s="36" t="s">
        <v>187</v>
      </c>
      <c r="C335" s="35" t="s">
        <v>0</v>
      </c>
      <c r="D335" s="14">
        <f t="shared" si="35"/>
        <v>152335221.21000001</v>
      </c>
      <c r="E335" s="14">
        <f t="shared" si="33"/>
        <v>6404020364.4499998</v>
      </c>
      <c r="F335" s="14">
        <v>152335221.21000001</v>
      </c>
      <c r="G335" s="14">
        <f>ROUND(F335*B2,2)</f>
        <v>6404020364.4499998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61">
        <v>1153205511.23</v>
      </c>
      <c r="P335" s="14">
        <v>0</v>
      </c>
      <c r="Q335" s="46"/>
      <c r="R335" s="47"/>
      <c r="S335" s="18"/>
      <c r="T335" s="18"/>
      <c r="U335" s="18"/>
      <c r="V335" s="18"/>
      <c r="W335" s="18"/>
      <c r="X335" s="18"/>
      <c r="Y335" s="18"/>
      <c r="Z335" s="18"/>
      <c r="AA335" s="18"/>
    </row>
    <row r="336" spans="1:27" s="22" customFormat="1" ht="85.9" customHeight="1" x14ac:dyDescent="0.2">
      <c r="A336" s="35">
        <v>25</v>
      </c>
      <c r="B336" s="36" t="s">
        <v>188</v>
      </c>
      <c r="C336" s="35" t="s">
        <v>1</v>
      </c>
      <c r="D336" s="11">
        <f t="shared" si="35"/>
        <v>96254091.5</v>
      </c>
      <c r="E336" s="11">
        <f t="shared" si="33"/>
        <v>4228114975.6799998</v>
      </c>
      <c r="F336" s="11">
        <v>96254091.5</v>
      </c>
      <c r="G336" s="11">
        <f>ROUND(F336*B3,2)</f>
        <v>4228114975.6799998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61">
        <v>523288471.26999998</v>
      </c>
      <c r="P336" s="14">
        <v>0</v>
      </c>
      <c r="Q336" s="46"/>
      <c r="R336" s="47"/>
      <c r="S336" s="18"/>
      <c r="T336" s="18"/>
      <c r="U336" s="18"/>
      <c r="V336" s="18"/>
      <c r="W336" s="18"/>
      <c r="X336" s="18"/>
      <c r="Y336" s="18"/>
      <c r="Z336" s="18"/>
      <c r="AA336" s="18"/>
    </row>
    <row r="337" spans="1:27" s="22" customFormat="1" ht="53.45" customHeight="1" x14ac:dyDescent="0.2">
      <c r="A337" s="76">
        <v>26</v>
      </c>
      <c r="B337" s="77" t="s">
        <v>375</v>
      </c>
      <c r="C337" s="76" t="s">
        <v>0</v>
      </c>
      <c r="D337" s="78">
        <f>F337+J337</f>
        <v>547425.42000000004</v>
      </c>
      <c r="E337" s="78">
        <f>G337+K337</f>
        <v>23013217.239999998</v>
      </c>
      <c r="F337" s="78">
        <v>530005.02</v>
      </c>
      <c r="G337" s="78">
        <v>22280881.039999999</v>
      </c>
      <c r="H337" s="79">
        <v>0</v>
      </c>
      <c r="I337" s="79">
        <v>0</v>
      </c>
      <c r="J337" s="79">
        <v>17420.400000000001</v>
      </c>
      <c r="K337" s="83">
        <v>732336.2</v>
      </c>
      <c r="L337" s="79">
        <v>0</v>
      </c>
      <c r="M337" s="79">
        <v>0</v>
      </c>
      <c r="N337" s="79">
        <v>0</v>
      </c>
      <c r="O337" s="79">
        <v>20211286.02</v>
      </c>
      <c r="P337" s="79">
        <v>0</v>
      </c>
      <c r="Q337" s="46"/>
      <c r="R337" s="47"/>
      <c r="S337" s="18"/>
      <c r="T337" s="18"/>
      <c r="U337" s="18"/>
      <c r="V337" s="18"/>
      <c r="W337" s="18"/>
      <c r="X337" s="18"/>
      <c r="Y337" s="18"/>
      <c r="Z337" s="18"/>
      <c r="AA337" s="18"/>
    </row>
    <row r="338" spans="1:27" s="22" customFormat="1" ht="49.9" customHeight="1" x14ac:dyDescent="0.2">
      <c r="A338" s="127">
        <v>27</v>
      </c>
      <c r="B338" s="36" t="s">
        <v>369</v>
      </c>
      <c r="C338" s="127" t="s">
        <v>1</v>
      </c>
      <c r="D338" s="132">
        <f t="shared" si="35"/>
        <v>3061325.18</v>
      </c>
      <c r="E338" s="132">
        <f t="shared" si="33"/>
        <v>134473606.65000001</v>
      </c>
      <c r="F338" s="132">
        <v>3061325.18</v>
      </c>
      <c r="G338" s="132">
        <f>ROUND(F338*B3,2)</f>
        <v>134473606.65000001</v>
      </c>
      <c r="H338" s="14"/>
      <c r="I338" s="14"/>
      <c r="J338" s="14"/>
      <c r="K338" s="14"/>
      <c r="L338" s="14"/>
      <c r="M338" s="14"/>
      <c r="N338" s="14"/>
      <c r="O338" s="61">
        <v>34020783.75</v>
      </c>
      <c r="P338" s="14">
        <v>0</v>
      </c>
      <c r="Q338" s="46"/>
      <c r="R338" s="47"/>
      <c r="S338" s="18"/>
      <c r="T338" s="18"/>
      <c r="U338" s="18"/>
      <c r="V338" s="18"/>
      <c r="W338" s="18"/>
      <c r="X338" s="18"/>
      <c r="Y338" s="18"/>
      <c r="Z338" s="18"/>
      <c r="AA338" s="18"/>
    </row>
    <row r="339" spans="1:27" s="22" customFormat="1" ht="17.45" customHeight="1" x14ac:dyDescent="0.2">
      <c r="A339" s="127"/>
      <c r="B339" s="1" t="s">
        <v>189</v>
      </c>
      <c r="C339" s="127"/>
      <c r="D339" s="132">
        <f t="shared" si="35"/>
        <v>0</v>
      </c>
      <c r="E339" s="132">
        <f t="shared" si="33"/>
        <v>0</v>
      </c>
      <c r="F339" s="132"/>
      <c r="G339" s="132">
        <f>ROUND(F339*B5,2)</f>
        <v>0</v>
      </c>
      <c r="H339" s="14">
        <v>0</v>
      </c>
      <c r="I339" s="14">
        <v>0</v>
      </c>
      <c r="J339" s="14">
        <v>0</v>
      </c>
      <c r="K339" s="14">
        <v>0</v>
      </c>
      <c r="L339" s="14">
        <v>0</v>
      </c>
      <c r="M339" s="14">
        <v>0</v>
      </c>
      <c r="N339" s="14">
        <v>0</v>
      </c>
      <c r="O339" s="158" t="s">
        <v>190</v>
      </c>
      <c r="P339" s="133">
        <v>0</v>
      </c>
      <c r="Q339" s="46"/>
      <c r="R339" s="47"/>
      <c r="S339" s="18"/>
      <c r="T339" s="18"/>
      <c r="U339" s="18"/>
      <c r="V339" s="18"/>
      <c r="W339" s="18"/>
      <c r="X339" s="18"/>
      <c r="Y339" s="18"/>
      <c r="Z339" s="18"/>
      <c r="AA339" s="18"/>
    </row>
    <row r="340" spans="1:27" s="22" customFormat="1" ht="17.45" customHeight="1" x14ac:dyDescent="0.2">
      <c r="A340" s="127"/>
      <c r="B340" s="1" t="s">
        <v>191</v>
      </c>
      <c r="C340" s="127"/>
      <c r="D340" s="132">
        <f t="shared" si="35"/>
        <v>0</v>
      </c>
      <c r="E340" s="132">
        <f t="shared" si="33"/>
        <v>0</v>
      </c>
      <c r="F340" s="132"/>
      <c r="G340" s="132">
        <f>ROUND(F340*B6,2)</f>
        <v>0</v>
      </c>
      <c r="H340" s="14"/>
      <c r="I340" s="14"/>
      <c r="J340" s="14"/>
      <c r="K340" s="14"/>
      <c r="L340" s="14"/>
      <c r="M340" s="14"/>
      <c r="N340" s="14"/>
      <c r="O340" s="158"/>
      <c r="P340" s="133"/>
      <c r="Q340" s="46"/>
      <c r="R340" s="47"/>
      <c r="S340" s="18"/>
      <c r="T340" s="18"/>
      <c r="U340" s="18"/>
      <c r="V340" s="18"/>
      <c r="W340" s="18"/>
      <c r="X340" s="18"/>
      <c r="Y340" s="18"/>
      <c r="Z340" s="18"/>
      <c r="AA340" s="18"/>
    </row>
    <row r="341" spans="1:27" s="22" customFormat="1" ht="17.45" customHeight="1" x14ac:dyDescent="0.2">
      <c r="A341" s="127"/>
      <c r="B341" s="1" t="s">
        <v>192</v>
      </c>
      <c r="C341" s="127"/>
      <c r="D341" s="132">
        <f t="shared" si="35"/>
        <v>0</v>
      </c>
      <c r="E341" s="132">
        <f t="shared" si="33"/>
        <v>0</v>
      </c>
      <c r="F341" s="132"/>
      <c r="G341" s="132">
        <f>ROUND(F341*B7,2)</f>
        <v>0</v>
      </c>
      <c r="H341" s="14"/>
      <c r="I341" s="14"/>
      <c r="J341" s="14"/>
      <c r="K341" s="14"/>
      <c r="L341" s="14"/>
      <c r="M341" s="14"/>
      <c r="N341" s="14"/>
      <c r="O341" s="158"/>
      <c r="P341" s="133"/>
      <c r="Q341" s="46"/>
      <c r="R341" s="47"/>
      <c r="S341" s="18"/>
      <c r="T341" s="18"/>
      <c r="U341" s="18"/>
      <c r="V341" s="18"/>
      <c r="W341" s="18"/>
      <c r="X341" s="18"/>
      <c r="Y341" s="18"/>
      <c r="Z341" s="18"/>
      <c r="AA341" s="18"/>
    </row>
    <row r="342" spans="1:27" s="29" customFormat="1" ht="38.450000000000003" customHeight="1" x14ac:dyDescent="0.2">
      <c r="A342" s="141" t="s">
        <v>119</v>
      </c>
      <c r="B342" s="142"/>
      <c r="C342" s="31"/>
      <c r="D342" s="10" t="s">
        <v>120</v>
      </c>
      <c r="E342" s="2">
        <f>SUM(E310:E341)</f>
        <v>22315138284.970005</v>
      </c>
      <c r="F342" s="10" t="s">
        <v>120</v>
      </c>
      <c r="G342" s="2">
        <f t="shared" ref="G342" si="36">SUM(G310:G341)</f>
        <v>22278175126.120003</v>
      </c>
      <c r="H342" s="10" t="s">
        <v>120</v>
      </c>
      <c r="I342" s="2">
        <f>I310+I311+I312+I313+I314+I315+I316+I317+I319+I320+I321+I322+I323+I324+I325+I327+I328+I329+I330+I331+I332+I333+I334+I335+I336+I338</f>
        <v>0</v>
      </c>
      <c r="J342" s="10" t="s">
        <v>120</v>
      </c>
      <c r="K342" s="2">
        <f>K310+K311+K312+K313+K314+K315+K316+K317+K319+K320+K321+K322+K323+K324+K325+K327+K328+K329+K330+K331+K332+K333+K334+K335+K336+K338+K337</f>
        <v>36963158.850000009</v>
      </c>
      <c r="L342" s="10" t="s">
        <v>120</v>
      </c>
      <c r="M342" s="10" t="s">
        <v>120</v>
      </c>
      <c r="N342" s="10" t="s">
        <v>120</v>
      </c>
      <c r="O342" s="73" t="s">
        <v>120</v>
      </c>
      <c r="P342" s="2">
        <v>0</v>
      </c>
      <c r="Q342" s="48"/>
      <c r="R342" s="49"/>
      <c r="S342" s="28"/>
      <c r="T342" s="28"/>
      <c r="U342" s="28"/>
      <c r="V342" s="28"/>
      <c r="W342" s="28"/>
      <c r="X342" s="28"/>
      <c r="Y342" s="28"/>
      <c r="Z342" s="28"/>
      <c r="AA342" s="28"/>
    </row>
    <row r="343" spans="1:27" s="116" customFormat="1" ht="36" customHeight="1" x14ac:dyDescent="0.25">
      <c r="A343" s="134" t="s">
        <v>121</v>
      </c>
      <c r="B343" s="134"/>
      <c r="C343" s="134"/>
      <c r="D343" s="134"/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12"/>
      <c r="R343" s="113"/>
      <c r="S343" s="114"/>
      <c r="T343" s="114"/>
      <c r="U343" s="114"/>
      <c r="V343" s="114"/>
      <c r="W343" s="114"/>
      <c r="X343" s="114"/>
      <c r="Y343" s="114"/>
      <c r="Z343" s="114"/>
      <c r="AA343" s="114"/>
    </row>
    <row r="344" spans="1:27" s="22" customFormat="1" ht="42.6" customHeight="1" x14ac:dyDescent="0.2">
      <c r="A344" s="56">
        <v>28</v>
      </c>
      <c r="B344" s="36" t="s">
        <v>193</v>
      </c>
      <c r="C344" s="35" t="s">
        <v>0</v>
      </c>
      <c r="D344" s="42">
        <f t="shared" ref="D344:E349" si="37">F344+H344+J344</f>
        <v>75746.11</v>
      </c>
      <c r="E344" s="42">
        <f t="shared" si="37"/>
        <v>3184290.72</v>
      </c>
      <c r="F344" s="42">
        <v>0</v>
      </c>
      <c r="G344" s="42">
        <v>0</v>
      </c>
      <c r="H344" s="42">
        <v>75746.11</v>
      </c>
      <c r="I344" s="42">
        <f>ROUND(H344*B2,2)</f>
        <v>3184290.72</v>
      </c>
      <c r="J344" s="42">
        <v>0</v>
      </c>
      <c r="K344" s="42">
        <v>0</v>
      </c>
      <c r="L344" s="11">
        <v>0</v>
      </c>
      <c r="M344" s="11">
        <v>0</v>
      </c>
      <c r="N344" s="11">
        <v>0</v>
      </c>
      <c r="O344" s="44">
        <v>663159.05000000005</v>
      </c>
      <c r="P344" s="44">
        <v>0</v>
      </c>
      <c r="Q344" s="46"/>
      <c r="R344" s="47"/>
      <c r="S344" s="18"/>
      <c r="T344" s="18"/>
      <c r="U344" s="18"/>
      <c r="V344" s="18"/>
      <c r="W344" s="18"/>
      <c r="X344" s="18"/>
      <c r="Y344" s="18"/>
      <c r="Z344" s="18"/>
      <c r="AA344" s="18"/>
    </row>
    <row r="345" spans="1:27" s="22" customFormat="1" ht="42.6" customHeight="1" x14ac:dyDescent="0.2">
      <c r="A345" s="56">
        <v>29</v>
      </c>
      <c r="B345" s="36" t="s">
        <v>194</v>
      </c>
      <c r="C345" s="35" t="s">
        <v>0</v>
      </c>
      <c r="D345" s="42">
        <f>F345+H345+J345</f>
        <v>383118.56</v>
      </c>
      <c r="E345" s="42">
        <f>G345+I345+K345</f>
        <v>16105921.140000001</v>
      </c>
      <c r="F345" s="42">
        <v>180000</v>
      </c>
      <c r="G345" s="42">
        <f>ROUND(F345*B2,2)</f>
        <v>7567020</v>
      </c>
      <c r="H345" s="42">
        <v>203118.56</v>
      </c>
      <c r="I345" s="42">
        <f>ROUND(H345*B2,2)</f>
        <v>8538901.1400000006</v>
      </c>
      <c r="J345" s="42">
        <v>0</v>
      </c>
      <c r="K345" s="42">
        <v>0</v>
      </c>
      <c r="L345" s="11">
        <v>0</v>
      </c>
      <c r="M345" s="11">
        <v>0</v>
      </c>
      <c r="N345" s="11">
        <v>0</v>
      </c>
      <c r="O345" s="44">
        <v>0</v>
      </c>
      <c r="P345" s="44">
        <v>0</v>
      </c>
      <c r="Q345" s="46"/>
      <c r="R345" s="47"/>
      <c r="S345" s="18"/>
      <c r="T345" s="18"/>
      <c r="U345" s="18"/>
      <c r="V345" s="18"/>
      <c r="W345" s="18"/>
      <c r="X345" s="18"/>
      <c r="Y345" s="18"/>
      <c r="Z345" s="18"/>
      <c r="AA345" s="18"/>
    </row>
    <row r="346" spans="1:27" s="22" customFormat="1" ht="42.6" customHeight="1" x14ac:dyDescent="0.2">
      <c r="A346" s="56">
        <v>30</v>
      </c>
      <c r="B346" s="36" t="s">
        <v>195</v>
      </c>
      <c r="C346" s="35" t="s">
        <v>0</v>
      </c>
      <c r="D346" s="42">
        <f>F346+H346+J346</f>
        <v>9525669.9900000002</v>
      </c>
      <c r="E346" s="42">
        <f>G346+I346+K346</f>
        <v>400449640.71000004</v>
      </c>
      <c r="F346" s="42">
        <v>4309731.03</v>
      </c>
      <c r="G346" s="42">
        <f>ROUND(F346*B2,2)</f>
        <v>181176782.77000001</v>
      </c>
      <c r="H346" s="42">
        <v>2945142.78</v>
      </c>
      <c r="I346" s="42">
        <f>ROUND(H346*B2,2)</f>
        <v>123810857.33</v>
      </c>
      <c r="J346" s="42">
        <v>2270796.1800000002</v>
      </c>
      <c r="K346" s="42">
        <f>ROUND(J346*B2,2)</f>
        <v>95462000.609999999</v>
      </c>
      <c r="L346" s="11">
        <v>0</v>
      </c>
      <c r="M346" s="11">
        <v>0</v>
      </c>
      <c r="N346" s="11">
        <v>0</v>
      </c>
      <c r="O346" s="44">
        <v>35489606.960000001</v>
      </c>
      <c r="P346" s="44">
        <v>0</v>
      </c>
      <c r="Q346" s="46"/>
      <c r="R346" s="47"/>
      <c r="S346" s="18"/>
      <c r="T346" s="18"/>
      <c r="U346" s="18"/>
      <c r="V346" s="18"/>
      <c r="W346" s="18"/>
      <c r="X346" s="18"/>
      <c r="Y346" s="18"/>
      <c r="Z346" s="18"/>
      <c r="AA346" s="18"/>
    </row>
    <row r="347" spans="1:27" s="22" customFormat="1" ht="42.6" customHeight="1" x14ac:dyDescent="0.2">
      <c r="A347" s="56">
        <v>31</v>
      </c>
      <c r="B347" s="36" t="s">
        <v>196</v>
      </c>
      <c r="C347" s="35" t="s">
        <v>0</v>
      </c>
      <c r="D347" s="42">
        <f t="shared" si="37"/>
        <v>3741.48</v>
      </c>
      <c r="E347" s="42">
        <f t="shared" si="37"/>
        <v>157288.07999999999</v>
      </c>
      <c r="F347" s="42">
        <v>3640.75</v>
      </c>
      <c r="G347" s="42">
        <f>ROUND(F347*B2,2)</f>
        <v>153053.49</v>
      </c>
      <c r="H347" s="42">
        <v>98.91</v>
      </c>
      <c r="I347" s="42">
        <f>ROUND(H347*B2,2)</f>
        <v>4158.08</v>
      </c>
      <c r="J347" s="42">
        <v>1.82</v>
      </c>
      <c r="K347" s="42">
        <f>ROUND(J347*B2,2)</f>
        <v>76.510000000000005</v>
      </c>
      <c r="L347" s="11">
        <v>0</v>
      </c>
      <c r="M347" s="11">
        <v>0</v>
      </c>
      <c r="N347" s="11">
        <v>0</v>
      </c>
      <c r="O347" s="44">
        <v>8878.92</v>
      </c>
      <c r="P347" s="44">
        <v>0</v>
      </c>
      <c r="Q347" s="46"/>
      <c r="R347" s="47"/>
      <c r="S347" s="18"/>
      <c r="T347" s="18"/>
      <c r="U347" s="18"/>
      <c r="V347" s="18"/>
      <c r="W347" s="18"/>
      <c r="X347" s="18"/>
      <c r="Y347" s="18"/>
      <c r="Z347" s="18"/>
      <c r="AA347" s="18"/>
    </row>
    <row r="348" spans="1:27" s="22" customFormat="1" ht="42.6" customHeight="1" x14ac:dyDescent="0.2">
      <c r="A348" s="56">
        <v>32</v>
      </c>
      <c r="B348" s="36" t="s">
        <v>197</v>
      </c>
      <c r="C348" s="35" t="s">
        <v>0</v>
      </c>
      <c r="D348" s="42">
        <f t="shared" si="37"/>
        <v>9978036.5999999996</v>
      </c>
      <c r="E348" s="42">
        <f t="shared" si="37"/>
        <v>419466680.63</v>
      </c>
      <c r="F348" s="42">
        <v>4271712.54</v>
      </c>
      <c r="G348" s="42">
        <f>ROUND(F348*B2,2)</f>
        <v>179578523.47</v>
      </c>
      <c r="H348" s="42">
        <v>3252306.05</v>
      </c>
      <c r="I348" s="42">
        <f>ROUND(H348*B2,2)</f>
        <v>136723694.03999999</v>
      </c>
      <c r="J348" s="42">
        <v>2454018.0099999998</v>
      </c>
      <c r="K348" s="42">
        <f>ROUND(J348*B2,2)</f>
        <v>103164463.12</v>
      </c>
      <c r="L348" s="11">
        <v>0</v>
      </c>
      <c r="M348" s="11">
        <v>0</v>
      </c>
      <c r="N348" s="11">
        <v>0</v>
      </c>
      <c r="O348" s="44">
        <v>11547055</v>
      </c>
      <c r="P348" s="44">
        <v>0</v>
      </c>
      <c r="Q348" s="46"/>
      <c r="R348" s="47"/>
      <c r="S348" s="18"/>
      <c r="T348" s="18"/>
      <c r="U348" s="18"/>
      <c r="V348" s="18"/>
      <c r="W348" s="18"/>
      <c r="X348" s="18"/>
      <c r="Y348" s="18"/>
      <c r="Z348" s="18"/>
      <c r="AA348" s="18"/>
    </row>
    <row r="349" spans="1:27" s="22" customFormat="1" ht="42.6" customHeight="1" x14ac:dyDescent="0.2">
      <c r="A349" s="62">
        <v>33</v>
      </c>
      <c r="B349" s="65" t="s">
        <v>370</v>
      </c>
      <c r="C349" s="62" t="s">
        <v>0</v>
      </c>
      <c r="D349" s="64">
        <f t="shared" si="37"/>
        <v>1228007.1199999999</v>
      </c>
      <c r="E349" s="64">
        <f t="shared" si="37"/>
        <v>51624191.310000002</v>
      </c>
      <c r="F349" s="64">
        <v>1063964.47</v>
      </c>
      <c r="G349" s="64">
        <f>ROUND(F349*B2,2)</f>
        <v>44728002.350000001</v>
      </c>
      <c r="H349" s="64">
        <v>164042.65</v>
      </c>
      <c r="I349" s="64">
        <f>ROUND(H349*B2,2)</f>
        <v>6896188.96</v>
      </c>
      <c r="J349" s="64">
        <v>0</v>
      </c>
      <c r="K349" s="64">
        <v>0</v>
      </c>
      <c r="L349" s="64">
        <v>0</v>
      </c>
      <c r="M349" s="64">
        <v>0</v>
      </c>
      <c r="N349" s="64">
        <v>0</v>
      </c>
      <c r="O349" s="64">
        <f>ROUND(Q349*B2,2)</f>
        <v>302140.59999999998</v>
      </c>
      <c r="P349" s="64">
        <v>0</v>
      </c>
      <c r="Q349" s="46">
        <v>7187.15</v>
      </c>
      <c r="R349" s="47" t="s">
        <v>374</v>
      </c>
      <c r="S349" s="18"/>
      <c r="T349" s="18"/>
      <c r="U349" s="18"/>
      <c r="V349" s="18"/>
      <c r="W349" s="18"/>
      <c r="X349" s="18"/>
      <c r="Y349" s="18"/>
      <c r="Z349" s="18"/>
      <c r="AA349" s="18"/>
    </row>
    <row r="350" spans="1:27" s="29" customFormat="1" ht="26.25" customHeight="1" x14ac:dyDescent="0.2">
      <c r="A350" s="141" t="s">
        <v>164</v>
      </c>
      <c r="B350" s="142"/>
      <c r="C350" s="31"/>
      <c r="D350" s="66" t="s">
        <v>120</v>
      </c>
      <c r="E350" s="2">
        <f>E349+E348+E347+E346+E345+E344</f>
        <v>890988012.59000003</v>
      </c>
      <c r="F350" s="66" t="s">
        <v>120</v>
      </c>
      <c r="G350" s="2">
        <f>G349+G348+G347+G346+G345</f>
        <v>413203382.08000004</v>
      </c>
      <c r="H350" s="66" t="s">
        <v>120</v>
      </c>
      <c r="I350" s="2">
        <f>I349+I348+I347+I346+I345+I344</f>
        <v>279158090.27000004</v>
      </c>
      <c r="J350" s="66" t="s">
        <v>120</v>
      </c>
      <c r="K350" s="2">
        <f>K348+K347+K346</f>
        <v>198626540.24000001</v>
      </c>
      <c r="L350" s="2">
        <v>0</v>
      </c>
      <c r="M350" s="2">
        <v>0</v>
      </c>
      <c r="N350" s="2">
        <v>0</v>
      </c>
      <c r="O350" s="66" t="s">
        <v>120</v>
      </c>
      <c r="P350" s="2">
        <f>P348+P347+P346</f>
        <v>0</v>
      </c>
      <c r="Q350" s="48"/>
      <c r="R350" s="49"/>
      <c r="S350" s="28"/>
      <c r="T350" s="28"/>
      <c r="U350" s="28"/>
      <c r="V350" s="28"/>
      <c r="W350" s="28"/>
      <c r="X350" s="28"/>
      <c r="Y350" s="28"/>
      <c r="Z350" s="28"/>
      <c r="AA350" s="28"/>
    </row>
    <row r="351" spans="1:27" s="29" customFormat="1" ht="54.75" customHeight="1" x14ac:dyDescent="0.2">
      <c r="A351" s="141" t="s">
        <v>198</v>
      </c>
      <c r="B351" s="159"/>
      <c r="C351" s="31"/>
      <c r="D351" s="66" t="s">
        <v>120</v>
      </c>
      <c r="E351" s="2">
        <f>E350+E342</f>
        <v>23206126297.560005</v>
      </c>
      <c r="F351" s="66" t="s">
        <v>120</v>
      </c>
      <c r="G351" s="2">
        <f>G350+G342</f>
        <v>22691378508.200005</v>
      </c>
      <c r="H351" s="66" t="s">
        <v>120</v>
      </c>
      <c r="I351" s="2">
        <f>I350+I342</f>
        <v>279158090.27000004</v>
      </c>
      <c r="J351" s="66" t="s">
        <v>120</v>
      </c>
      <c r="K351" s="2">
        <f>K350+K342</f>
        <v>235589699.09000003</v>
      </c>
      <c r="L351" s="2">
        <v>0</v>
      </c>
      <c r="M351" s="2">
        <v>0</v>
      </c>
      <c r="N351" s="2">
        <v>0</v>
      </c>
      <c r="O351" s="66" t="s">
        <v>120</v>
      </c>
      <c r="P351" s="2">
        <f>P350+P342</f>
        <v>0</v>
      </c>
      <c r="Q351" s="54" t="s">
        <v>120</v>
      </c>
      <c r="R351" s="55" t="s">
        <v>120</v>
      </c>
      <c r="S351" s="28"/>
      <c r="T351" s="28"/>
      <c r="U351" s="28"/>
      <c r="V351" s="28"/>
      <c r="W351" s="28"/>
      <c r="X351" s="28"/>
      <c r="Y351" s="28"/>
      <c r="Z351" s="28"/>
      <c r="AA351" s="28"/>
    </row>
    <row r="352" spans="1:27" s="29" customFormat="1" ht="55.5" customHeight="1" x14ac:dyDescent="0.2">
      <c r="A352" s="141" t="s">
        <v>199</v>
      </c>
      <c r="B352" s="159"/>
      <c r="C352" s="31"/>
      <c r="D352" s="66" t="s">
        <v>120</v>
      </c>
      <c r="E352" s="2">
        <f>E351+E307</f>
        <v>104009836813.34</v>
      </c>
      <c r="F352" s="66" t="s">
        <v>120</v>
      </c>
      <c r="G352" s="2">
        <f>G351+G307</f>
        <v>102135540961.79999</v>
      </c>
      <c r="H352" s="66" t="s">
        <v>120</v>
      </c>
      <c r="I352" s="2">
        <f>I351+I307</f>
        <v>1381576351.1599998</v>
      </c>
      <c r="J352" s="66" t="s">
        <v>120</v>
      </c>
      <c r="K352" s="2">
        <f>K351+K307</f>
        <v>492719500.38000005</v>
      </c>
      <c r="L352" s="2">
        <f>L351+L307</f>
        <v>12274765335.370001</v>
      </c>
      <c r="M352" s="2">
        <f>M351+M307</f>
        <v>4628695317.4899998</v>
      </c>
      <c r="N352" s="2">
        <f>N351+N307</f>
        <v>1042364930.4500002</v>
      </c>
      <c r="O352" s="66" t="s">
        <v>120</v>
      </c>
      <c r="P352" s="2">
        <f>P351+P307</f>
        <v>11024795.49</v>
      </c>
      <c r="Q352" s="48"/>
      <c r="R352" s="49"/>
      <c r="S352" s="28"/>
      <c r="T352" s="28"/>
      <c r="U352" s="28"/>
      <c r="V352" s="28"/>
      <c r="W352" s="28"/>
      <c r="X352" s="28"/>
      <c r="Y352" s="28"/>
      <c r="Z352" s="28"/>
      <c r="AA352" s="28"/>
    </row>
    <row r="353" spans="1:27" s="22" customFormat="1" ht="48.75" customHeight="1" x14ac:dyDescent="0.2">
      <c r="A353" s="120" t="s">
        <v>200</v>
      </c>
      <c r="B353" s="40"/>
      <c r="C353" s="39"/>
      <c r="D353" s="39"/>
      <c r="E353" s="41"/>
      <c r="F353" s="39"/>
      <c r="G353" s="41"/>
      <c r="H353" s="39"/>
      <c r="I353" s="41"/>
      <c r="J353" s="39"/>
      <c r="K353" s="41"/>
      <c r="L353" s="41"/>
      <c r="M353" s="41"/>
      <c r="N353" s="41"/>
      <c r="O353" s="41"/>
      <c r="P353" s="41"/>
      <c r="Q353" s="46"/>
      <c r="R353" s="47"/>
      <c r="S353" s="18"/>
      <c r="T353" s="18"/>
      <c r="U353" s="18"/>
      <c r="V353" s="18"/>
      <c r="W353" s="18"/>
      <c r="X353" s="18"/>
      <c r="Y353" s="19"/>
      <c r="Z353" s="18"/>
      <c r="AA353" s="18"/>
    </row>
    <row r="354" spans="1:27" s="22" customFormat="1" ht="31.15" customHeight="1" x14ac:dyDescent="0.2">
      <c r="A354" s="155" t="s">
        <v>201</v>
      </c>
      <c r="B354" s="156"/>
      <c r="C354" s="156"/>
      <c r="D354" s="156"/>
      <c r="E354" s="156"/>
      <c r="F354" s="156"/>
      <c r="G354" s="156"/>
      <c r="H354" s="156"/>
      <c r="I354" s="156"/>
      <c r="J354" s="156"/>
      <c r="K354" s="156"/>
      <c r="L354" s="156"/>
      <c r="M354" s="156"/>
      <c r="N354" s="156"/>
      <c r="O354" s="156"/>
      <c r="P354" s="157"/>
      <c r="Q354" s="46"/>
      <c r="R354" s="47"/>
      <c r="S354" s="18"/>
      <c r="T354" s="18"/>
      <c r="U354" s="18"/>
      <c r="V354" s="18"/>
      <c r="W354" s="18"/>
      <c r="X354" s="18"/>
      <c r="Y354" s="19"/>
      <c r="Z354" s="18"/>
      <c r="AA354" s="18"/>
    </row>
    <row r="355" spans="1:27" s="22" customFormat="1" ht="46.5" customHeight="1" x14ac:dyDescent="0.2">
      <c r="A355" s="35" t="s">
        <v>202</v>
      </c>
      <c r="B355" s="36" t="s">
        <v>203</v>
      </c>
      <c r="C355" s="35" t="s">
        <v>1</v>
      </c>
      <c r="D355" s="14">
        <f t="shared" ref="D355:E360" si="38">F355+H355+J355</f>
        <v>3643897.15</v>
      </c>
      <c r="E355" s="14">
        <f t="shared" si="38"/>
        <v>160064012.55000001</v>
      </c>
      <c r="F355" s="14">
        <v>3643897.15</v>
      </c>
      <c r="G355" s="14">
        <f>ROUND(F355*B3,2)</f>
        <v>160064012.55000001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4">
        <v>20153250.289999999</v>
      </c>
      <c r="P355" s="11">
        <v>0</v>
      </c>
      <c r="Q355" s="46"/>
      <c r="R355" s="47"/>
      <c r="S355" s="18"/>
      <c r="T355" s="18"/>
      <c r="U355" s="18"/>
      <c r="V355" s="18"/>
      <c r="W355" s="18"/>
      <c r="X355" s="18"/>
      <c r="Y355" s="19"/>
      <c r="Z355" s="18"/>
      <c r="AA355" s="18"/>
    </row>
    <row r="356" spans="1:27" s="22" customFormat="1" ht="58.15" customHeight="1" x14ac:dyDescent="0.2">
      <c r="A356" s="35" t="s">
        <v>202</v>
      </c>
      <c r="B356" s="6" t="s">
        <v>253</v>
      </c>
      <c r="C356" s="127" t="s">
        <v>1</v>
      </c>
      <c r="D356" s="133">
        <f t="shared" si="38"/>
        <v>1352057.45</v>
      </c>
      <c r="E356" s="133">
        <f t="shared" si="38"/>
        <v>59391286.780000001</v>
      </c>
      <c r="F356" s="133">
        <v>1352057.45</v>
      </c>
      <c r="G356" s="133">
        <f>ROUND(F356*B3,2)</f>
        <v>59391286.780000001</v>
      </c>
      <c r="H356" s="11">
        <v>0</v>
      </c>
      <c r="I356" s="11">
        <v>0</v>
      </c>
      <c r="J356" s="11">
        <v>0</v>
      </c>
      <c r="K356" s="11">
        <v>0</v>
      </c>
      <c r="L356" s="11">
        <v>0</v>
      </c>
      <c r="M356" s="11">
        <v>0</v>
      </c>
      <c r="N356" s="11">
        <v>0</v>
      </c>
      <c r="O356" s="14">
        <v>13786427.66</v>
      </c>
      <c r="P356" s="11">
        <v>0</v>
      </c>
      <c r="Q356" s="46"/>
      <c r="R356" s="47"/>
      <c r="S356" s="18"/>
      <c r="T356" s="18"/>
      <c r="U356" s="18"/>
      <c r="V356" s="18"/>
      <c r="W356" s="18"/>
      <c r="X356" s="18"/>
      <c r="Y356" s="19"/>
      <c r="Z356" s="18"/>
      <c r="AA356" s="18"/>
    </row>
    <row r="357" spans="1:27" s="22" customFormat="1" ht="58.15" customHeight="1" x14ac:dyDescent="0.2">
      <c r="A357" s="35" t="s">
        <v>202</v>
      </c>
      <c r="B357" s="6" t="s">
        <v>254</v>
      </c>
      <c r="C357" s="127"/>
      <c r="D357" s="133"/>
      <c r="E357" s="133">
        <f t="shared" si="38"/>
        <v>0</v>
      </c>
      <c r="F357" s="133"/>
      <c r="G357" s="133">
        <f>ROUND(F357*B5,2)</f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4">
        <v>14402241.08</v>
      </c>
      <c r="P357" s="11">
        <v>0</v>
      </c>
      <c r="Q357" s="46"/>
      <c r="R357" s="47"/>
      <c r="S357" s="18"/>
      <c r="T357" s="18"/>
      <c r="U357" s="18"/>
      <c r="V357" s="18"/>
      <c r="W357" s="18"/>
      <c r="X357" s="18"/>
      <c r="Y357" s="19"/>
      <c r="Z357" s="18"/>
      <c r="AA357" s="18"/>
    </row>
    <row r="358" spans="1:27" s="22" customFormat="1" ht="35.450000000000003" customHeight="1" x14ac:dyDescent="0.2">
      <c r="A358" s="127" t="s">
        <v>202</v>
      </c>
      <c r="B358" s="36" t="s">
        <v>204</v>
      </c>
      <c r="C358" s="127" t="s">
        <v>29</v>
      </c>
      <c r="D358" s="133">
        <f t="shared" si="38"/>
        <v>8057220.71</v>
      </c>
      <c r="E358" s="133">
        <v>8057220.71</v>
      </c>
      <c r="F358" s="133">
        <v>8057220.71</v>
      </c>
      <c r="G358" s="133">
        <v>8057220.71</v>
      </c>
      <c r="H358" s="133">
        <v>0</v>
      </c>
      <c r="I358" s="133">
        <v>0</v>
      </c>
      <c r="J358" s="133">
        <v>0</v>
      </c>
      <c r="K358" s="133">
        <v>0</v>
      </c>
      <c r="L358" s="133">
        <v>0</v>
      </c>
      <c r="M358" s="133">
        <v>0</v>
      </c>
      <c r="N358" s="133">
        <v>0</v>
      </c>
      <c r="O358" s="14">
        <v>3105593.02</v>
      </c>
      <c r="P358" s="11">
        <v>0</v>
      </c>
      <c r="Q358" s="46"/>
      <c r="R358" s="47"/>
      <c r="S358" s="18"/>
      <c r="T358" s="18"/>
      <c r="U358" s="18"/>
      <c r="V358" s="18"/>
      <c r="W358" s="18"/>
      <c r="X358" s="18"/>
      <c r="Y358" s="19"/>
      <c r="Z358" s="18"/>
      <c r="AA358" s="18"/>
    </row>
    <row r="359" spans="1:27" s="22" customFormat="1" ht="35.450000000000003" customHeight="1" x14ac:dyDescent="0.2">
      <c r="A359" s="127"/>
      <c r="B359" s="36" t="s">
        <v>205</v>
      </c>
      <c r="C359" s="127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4">
        <v>3231489.18</v>
      </c>
      <c r="P359" s="11">
        <v>0</v>
      </c>
      <c r="Q359" s="46"/>
      <c r="R359" s="47"/>
      <c r="S359" s="18"/>
      <c r="T359" s="18"/>
      <c r="U359" s="18"/>
      <c r="V359" s="18"/>
      <c r="W359" s="18"/>
      <c r="X359" s="18"/>
      <c r="Y359" s="19"/>
      <c r="Z359" s="18"/>
      <c r="AA359" s="18"/>
    </row>
    <row r="360" spans="1:27" s="22" customFormat="1" ht="35.450000000000003" customHeight="1" x14ac:dyDescent="0.2">
      <c r="A360" s="127"/>
      <c r="B360" s="36" t="s">
        <v>206</v>
      </c>
      <c r="C360" s="127"/>
      <c r="D360" s="133">
        <f t="shared" si="38"/>
        <v>0</v>
      </c>
      <c r="E360" s="133"/>
      <c r="F360" s="133"/>
      <c r="G360" s="133"/>
      <c r="H360" s="133"/>
      <c r="I360" s="133"/>
      <c r="J360" s="133"/>
      <c r="K360" s="133"/>
      <c r="L360" s="133"/>
      <c r="M360" s="133"/>
      <c r="N360" s="133"/>
      <c r="O360" s="14">
        <v>3149171.34</v>
      </c>
      <c r="P360" s="11">
        <v>0</v>
      </c>
      <c r="Q360" s="46"/>
      <c r="R360" s="47"/>
      <c r="S360" s="18"/>
      <c r="T360" s="18"/>
      <c r="U360" s="18"/>
      <c r="V360" s="18"/>
      <c r="W360" s="18"/>
      <c r="X360" s="18"/>
      <c r="Y360" s="19"/>
      <c r="Z360" s="18"/>
      <c r="AA360" s="18"/>
    </row>
    <row r="361" spans="1:27" s="22" customFormat="1" ht="42.6" customHeight="1" x14ac:dyDescent="0.2">
      <c r="A361" s="127"/>
      <c r="B361" s="36" t="s">
        <v>207</v>
      </c>
      <c r="C361" s="127"/>
      <c r="D361" s="133"/>
      <c r="E361" s="133"/>
      <c r="F361" s="133"/>
      <c r="G361" s="133"/>
      <c r="H361" s="133"/>
      <c r="I361" s="133"/>
      <c r="J361" s="133"/>
      <c r="K361" s="133"/>
      <c r="L361" s="133"/>
      <c r="M361" s="133"/>
      <c r="N361" s="133"/>
      <c r="O361" s="14">
        <v>2224878.48</v>
      </c>
      <c r="P361" s="11">
        <v>0</v>
      </c>
      <c r="Q361" s="46"/>
      <c r="R361" s="47"/>
      <c r="S361" s="18"/>
      <c r="T361" s="18"/>
      <c r="U361" s="18"/>
      <c r="V361" s="18"/>
      <c r="W361" s="18"/>
      <c r="X361" s="18"/>
      <c r="Y361" s="19"/>
      <c r="Z361" s="18"/>
      <c r="AA361" s="18"/>
    </row>
    <row r="362" spans="1:27" s="22" customFormat="1" ht="42.6" customHeight="1" x14ac:dyDescent="0.2">
      <c r="A362" s="35" t="s">
        <v>202</v>
      </c>
      <c r="B362" s="36" t="s">
        <v>267</v>
      </c>
      <c r="C362" s="35" t="s">
        <v>1</v>
      </c>
      <c r="D362" s="14">
        <f t="shared" ref="D362:D375" si="39">F362+H362+J362</f>
        <v>4679412.08</v>
      </c>
      <c r="E362" s="14">
        <f t="shared" ref="E362:E375" si="40">G362+I362+K362</f>
        <v>205550662.66999999</v>
      </c>
      <c r="F362" s="14">
        <v>4679412.08</v>
      </c>
      <c r="G362" s="14">
        <f>ROUND(F362*B3,2)</f>
        <v>205550662.66999999</v>
      </c>
      <c r="H362" s="11">
        <v>0</v>
      </c>
      <c r="I362" s="11">
        <v>0</v>
      </c>
      <c r="J362" s="11">
        <v>0</v>
      </c>
      <c r="K362" s="11">
        <v>0</v>
      </c>
      <c r="L362" s="11">
        <v>0</v>
      </c>
      <c r="M362" s="11">
        <v>0</v>
      </c>
      <c r="N362" s="11">
        <v>0</v>
      </c>
      <c r="O362" s="14">
        <v>25013182.059999999</v>
      </c>
      <c r="P362" s="11">
        <v>0</v>
      </c>
      <c r="Q362" s="46"/>
      <c r="R362" s="47"/>
      <c r="S362" s="18"/>
      <c r="T362" s="18"/>
      <c r="U362" s="18"/>
      <c r="V362" s="18"/>
      <c r="W362" s="18"/>
      <c r="X362" s="18"/>
      <c r="Y362" s="19"/>
      <c r="Z362" s="18"/>
      <c r="AA362" s="18"/>
    </row>
    <row r="363" spans="1:27" s="22" customFormat="1" ht="42.6" customHeight="1" x14ac:dyDescent="0.2">
      <c r="A363" s="35" t="s">
        <v>202</v>
      </c>
      <c r="B363" s="36" t="s">
        <v>208</v>
      </c>
      <c r="C363" s="35" t="s">
        <v>1</v>
      </c>
      <c r="D363" s="14">
        <f t="shared" si="39"/>
        <v>2288720.9900000002</v>
      </c>
      <c r="E363" s="14">
        <f t="shared" si="40"/>
        <v>100535731.44</v>
      </c>
      <c r="F363" s="14">
        <v>2288720.9900000002</v>
      </c>
      <c r="G363" s="14">
        <f>ROUND(F363*B3,2)</f>
        <v>100535731.44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4">
        <v>7018311.3399999999</v>
      </c>
      <c r="P363" s="11">
        <v>0</v>
      </c>
      <c r="Q363" s="46"/>
      <c r="R363" s="47"/>
      <c r="S363" s="18"/>
      <c r="T363" s="18"/>
      <c r="U363" s="18"/>
      <c r="V363" s="18"/>
      <c r="W363" s="18"/>
      <c r="X363" s="18"/>
      <c r="Y363" s="19"/>
      <c r="Z363" s="18"/>
      <c r="AA363" s="18"/>
    </row>
    <row r="364" spans="1:27" s="22" customFormat="1" ht="42.6" customHeight="1" x14ac:dyDescent="0.2">
      <c r="A364" s="35" t="s">
        <v>202</v>
      </c>
      <c r="B364" s="36" t="s">
        <v>209</v>
      </c>
      <c r="C364" s="35" t="s">
        <v>1</v>
      </c>
      <c r="D364" s="14">
        <f t="shared" si="39"/>
        <v>3990620.06</v>
      </c>
      <c r="E364" s="14">
        <f t="shared" si="40"/>
        <v>175294371.13</v>
      </c>
      <c r="F364" s="14">
        <v>3990620.06</v>
      </c>
      <c r="G364" s="14">
        <f>ROUND(F364*B3,2)</f>
        <v>175294371.13</v>
      </c>
      <c r="H364" s="11">
        <v>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0</v>
      </c>
      <c r="O364" s="14">
        <v>9021661.3800000008</v>
      </c>
      <c r="P364" s="11">
        <v>0</v>
      </c>
      <c r="Q364" s="46"/>
      <c r="R364" s="47"/>
      <c r="S364" s="18"/>
      <c r="T364" s="18"/>
      <c r="U364" s="18"/>
      <c r="V364" s="18"/>
      <c r="W364" s="18"/>
      <c r="X364" s="18"/>
      <c r="Y364" s="19"/>
      <c r="Z364" s="18"/>
      <c r="AA364" s="18"/>
    </row>
    <row r="365" spans="1:27" s="29" customFormat="1" ht="42.6" customHeight="1" x14ac:dyDescent="0.2">
      <c r="A365" s="35" t="s">
        <v>202</v>
      </c>
      <c r="B365" s="36" t="s">
        <v>210</v>
      </c>
      <c r="C365" s="35" t="s">
        <v>0</v>
      </c>
      <c r="D365" s="14">
        <f t="shared" si="39"/>
        <v>51910.68</v>
      </c>
      <c r="E365" s="14">
        <f t="shared" si="40"/>
        <v>2182273.08</v>
      </c>
      <c r="F365" s="14">
        <v>51910.68</v>
      </c>
      <c r="G365" s="14">
        <f>ROUND(F365*B2,2)</f>
        <v>2182273.08</v>
      </c>
      <c r="H365" s="11">
        <v>0</v>
      </c>
      <c r="I365" s="11">
        <v>0</v>
      </c>
      <c r="J365" s="11">
        <v>0</v>
      </c>
      <c r="K365" s="11">
        <v>0</v>
      </c>
      <c r="L365" s="11">
        <v>0</v>
      </c>
      <c r="M365" s="11">
        <v>0</v>
      </c>
      <c r="N365" s="11">
        <v>0</v>
      </c>
      <c r="O365" s="14">
        <v>204474.5</v>
      </c>
      <c r="P365" s="11">
        <v>0</v>
      </c>
      <c r="Q365" s="48"/>
      <c r="R365" s="49"/>
      <c r="S365" s="28"/>
      <c r="T365" s="28"/>
      <c r="U365" s="28"/>
      <c r="V365" s="28"/>
      <c r="W365" s="28"/>
      <c r="X365" s="28"/>
      <c r="Y365" s="32"/>
      <c r="Z365" s="28"/>
      <c r="AA365" s="28"/>
    </row>
    <row r="366" spans="1:27" s="29" customFormat="1" ht="42.6" customHeight="1" x14ac:dyDescent="0.2">
      <c r="A366" s="35" t="s">
        <v>202</v>
      </c>
      <c r="B366" s="36" t="s">
        <v>211</v>
      </c>
      <c r="C366" s="35" t="s">
        <v>0</v>
      </c>
      <c r="D366" s="14">
        <f t="shared" si="39"/>
        <v>1719.65</v>
      </c>
      <c r="E366" s="14">
        <f t="shared" si="40"/>
        <v>72292.37</v>
      </c>
      <c r="F366" s="14">
        <v>1719.65</v>
      </c>
      <c r="G366" s="14">
        <f>ROUND(F366*B2,2)</f>
        <v>72292.37</v>
      </c>
      <c r="H366" s="11">
        <v>0</v>
      </c>
      <c r="I366" s="11">
        <v>0</v>
      </c>
      <c r="J366" s="11">
        <v>0</v>
      </c>
      <c r="K366" s="11">
        <v>0</v>
      </c>
      <c r="L366" s="11">
        <v>0</v>
      </c>
      <c r="M366" s="11">
        <v>0</v>
      </c>
      <c r="N366" s="11">
        <v>0</v>
      </c>
      <c r="O366" s="14">
        <v>597.47</v>
      </c>
      <c r="P366" s="11">
        <v>0</v>
      </c>
      <c r="Q366" s="48"/>
      <c r="R366" s="49"/>
      <c r="S366" s="28"/>
      <c r="T366" s="28"/>
      <c r="U366" s="28"/>
      <c r="V366" s="28"/>
      <c r="W366" s="28"/>
      <c r="X366" s="28"/>
      <c r="Y366" s="32"/>
      <c r="Z366" s="28"/>
      <c r="AA366" s="28"/>
    </row>
    <row r="367" spans="1:27" s="29" customFormat="1" ht="42.6" customHeight="1" x14ac:dyDescent="0.2">
      <c r="A367" s="35" t="s">
        <v>202</v>
      </c>
      <c r="B367" s="36" t="s">
        <v>212</v>
      </c>
      <c r="C367" s="35" t="s">
        <v>0</v>
      </c>
      <c r="D367" s="14">
        <f t="shared" si="39"/>
        <v>698712.41</v>
      </c>
      <c r="E367" s="14">
        <f t="shared" si="40"/>
        <v>29373171</v>
      </c>
      <c r="F367" s="14">
        <v>698712.41</v>
      </c>
      <c r="G367" s="14">
        <f>ROUND(F367*B2,2)</f>
        <v>29373171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4">
        <v>0</v>
      </c>
      <c r="P367" s="11">
        <v>0</v>
      </c>
      <c r="Q367" s="48"/>
      <c r="R367" s="49"/>
      <c r="S367" s="28"/>
      <c r="T367" s="28"/>
      <c r="U367" s="28"/>
      <c r="V367" s="28"/>
      <c r="W367" s="28"/>
      <c r="X367" s="28"/>
      <c r="Y367" s="32"/>
      <c r="Z367" s="28"/>
      <c r="AA367" s="28"/>
    </row>
    <row r="368" spans="1:27" s="29" customFormat="1" ht="41.45" customHeight="1" x14ac:dyDescent="0.2">
      <c r="A368" s="35" t="s">
        <v>202</v>
      </c>
      <c r="B368" s="4" t="s">
        <v>227</v>
      </c>
      <c r="C368" s="35" t="s">
        <v>0</v>
      </c>
      <c r="D368" s="14">
        <f t="shared" si="39"/>
        <v>360035</v>
      </c>
      <c r="E368" s="14">
        <f t="shared" si="40"/>
        <v>15135511.359999999</v>
      </c>
      <c r="F368" s="14">
        <v>349360.36</v>
      </c>
      <c r="G368" s="14">
        <f>ROUND(F368*B2,2)</f>
        <v>14686760.17</v>
      </c>
      <c r="H368" s="11">
        <v>0</v>
      </c>
      <c r="I368" s="11">
        <v>0</v>
      </c>
      <c r="J368" s="14">
        <v>10674.64</v>
      </c>
      <c r="K368" s="14">
        <f>ROUND(J368*B2,2)</f>
        <v>448751.19</v>
      </c>
      <c r="L368" s="11">
        <v>0</v>
      </c>
      <c r="M368" s="11">
        <v>0</v>
      </c>
      <c r="N368" s="11">
        <v>0</v>
      </c>
      <c r="O368" s="14">
        <v>1251832.7</v>
      </c>
      <c r="P368" s="11">
        <v>0</v>
      </c>
      <c r="Q368" s="48"/>
      <c r="R368" s="49"/>
      <c r="S368" s="28"/>
      <c r="T368" s="28"/>
      <c r="U368" s="28"/>
      <c r="V368" s="28"/>
      <c r="W368" s="28"/>
      <c r="X368" s="28"/>
      <c r="Y368" s="32"/>
      <c r="Z368" s="28"/>
      <c r="AA368" s="28"/>
    </row>
    <row r="369" spans="1:27" s="29" customFormat="1" ht="41.45" customHeight="1" x14ac:dyDescent="0.2">
      <c r="A369" s="35" t="s">
        <v>202</v>
      </c>
      <c r="B369" s="4" t="s">
        <v>228</v>
      </c>
      <c r="C369" s="35" t="s">
        <v>0</v>
      </c>
      <c r="D369" s="14">
        <f t="shared" si="39"/>
        <v>101112.25</v>
      </c>
      <c r="E369" s="14">
        <f t="shared" si="40"/>
        <v>4250657.88</v>
      </c>
      <c r="F369" s="14">
        <v>99911.35</v>
      </c>
      <c r="G369" s="14">
        <f>ROUND(F369*B2,2)</f>
        <v>4200173.24</v>
      </c>
      <c r="H369" s="11">
        <v>0</v>
      </c>
      <c r="I369" s="11">
        <v>0</v>
      </c>
      <c r="J369" s="14">
        <v>1200.9000000000001</v>
      </c>
      <c r="K369" s="14">
        <f>ROUND(J369*B2,2)</f>
        <v>50484.639999999999</v>
      </c>
      <c r="L369" s="11">
        <v>0</v>
      </c>
      <c r="M369" s="11">
        <v>0</v>
      </c>
      <c r="N369" s="11">
        <v>0</v>
      </c>
      <c r="O369" s="14">
        <v>131037.96</v>
      </c>
      <c r="P369" s="11">
        <v>0</v>
      </c>
      <c r="Q369" s="48"/>
      <c r="R369" s="49"/>
      <c r="S369" s="28"/>
      <c r="T369" s="28"/>
      <c r="U369" s="28"/>
      <c r="V369" s="28"/>
      <c r="W369" s="28"/>
      <c r="X369" s="28"/>
      <c r="Y369" s="32"/>
      <c r="Z369" s="28"/>
      <c r="AA369" s="28"/>
    </row>
    <row r="370" spans="1:27" s="29" customFormat="1" ht="41.45" customHeight="1" x14ac:dyDescent="0.2">
      <c r="A370" s="35" t="s">
        <v>202</v>
      </c>
      <c r="B370" s="4" t="s">
        <v>229</v>
      </c>
      <c r="C370" s="35" t="s">
        <v>0</v>
      </c>
      <c r="D370" s="14">
        <f t="shared" si="39"/>
        <v>287454.42</v>
      </c>
      <c r="E370" s="14">
        <f t="shared" si="40"/>
        <v>12084296.359999999</v>
      </c>
      <c r="F370" s="14">
        <v>287454.42</v>
      </c>
      <c r="G370" s="14">
        <f>ROUND(F370*B2,2)</f>
        <v>12084296.359999999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4">
        <v>349697.79</v>
      </c>
      <c r="P370" s="11">
        <v>0</v>
      </c>
      <c r="Q370" s="48"/>
      <c r="R370" s="49"/>
      <c r="S370" s="28"/>
      <c r="T370" s="28"/>
      <c r="U370" s="28"/>
      <c r="V370" s="28"/>
      <c r="W370" s="28"/>
      <c r="X370" s="28"/>
      <c r="Y370" s="32"/>
      <c r="Z370" s="28"/>
      <c r="AA370" s="28"/>
    </row>
    <row r="371" spans="1:27" s="29" customFormat="1" ht="41.45" customHeight="1" x14ac:dyDescent="0.2">
      <c r="A371" s="35" t="s">
        <v>202</v>
      </c>
      <c r="B371" s="4" t="s">
        <v>230</v>
      </c>
      <c r="C371" s="35" t="s">
        <v>0</v>
      </c>
      <c r="D371" s="14">
        <f t="shared" si="39"/>
        <v>914667.26</v>
      </c>
      <c r="E371" s="14">
        <f t="shared" si="40"/>
        <v>38451696.950000003</v>
      </c>
      <c r="F371" s="14">
        <v>877965.54</v>
      </c>
      <c r="G371" s="14">
        <f>ROUND(F371*B2,2)</f>
        <v>36908793.340000004</v>
      </c>
      <c r="H371" s="11">
        <v>0</v>
      </c>
      <c r="I371" s="11">
        <v>0</v>
      </c>
      <c r="J371" s="14">
        <v>36701.72</v>
      </c>
      <c r="K371" s="14">
        <f>ROUND(J371*B2,2)</f>
        <v>1542903.61</v>
      </c>
      <c r="L371" s="11">
        <v>0</v>
      </c>
      <c r="M371" s="11">
        <v>0</v>
      </c>
      <c r="N371" s="11">
        <v>0</v>
      </c>
      <c r="O371" s="14">
        <v>4813125.97</v>
      </c>
      <c r="P371" s="11">
        <v>0</v>
      </c>
      <c r="Q371" s="48"/>
      <c r="R371" s="49"/>
      <c r="S371" s="28"/>
      <c r="T371" s="28"/>
      <c r="U371" s="28"/>
      <c r="V371" s="28"/>
      <c r="W371" s="28"/>
      <c r="X371" s="28"/>
      <c r="Y371" s="32"/>
      <c r="Z371" s="28"/>
      <c r="AA371" s="28"/>
    </row>
    <row r="372" spans="1:27" s="29" customFormat="1" ht="41.45" customHeight="1" x14ac:dyDescent="0.2">
      <c r="A372" s="35" t="s">
        <v>202</v>
      </c>
      <c r="B372" s="4" t="s">
        <v>231</v>
      </c>
      <c r="C372" s="35" t="s">
        <v>0</v>
      </c>
      <c r="D372" s="14">
        <f t="shared" si="39"/>
        <v>182205.58</v>
      </c>
      <c r="E372" s="14">
        <f t="shared" si="40"/>
        <v>7659740.3799999999</v>
      </c>
      <c r="F372" s="14">
        <v>182205.58</v>
      </c>
      <c r="G372" s="14">
        <f>ROUND(F372*B2,2)</f>
        <v>7659740.3799999999</v>
      </c>
      <c r="H372" s="11">
        <v>0</v>
      </c>
      <c r="I372" s="11">
        <v>0</v>
      </c>
      <c r="J372" s="11">
        <v>0</v>
      </c>
      <c r="K372" s="11">
        <v>0</v>
      </c>
      <c r="L372" s="11">
        <v>0</v>
      </c>
      <c r="M372" s="11">
        <v>0</v>
      </c>
      <c r="N372" s="11">
        <v>0</v>
      </c>
      <c r="O372" s="14">
        <v>0</v>
      </c>
      <c r="P372" s="11">
        <v>0</v>
      </c>
      <c r="Q372" s="48"/>
      <c r="R372" s="49"/>
      <c r="S372" s="28"/>
      <c r="T372" s="28"/>
      <c r="U372" s="28"/>
      <c r="V372" s="28"/>
      <c r="W372" s="28"/>
      <c r="X372" s="28"/>
      <c r="Y372" s="32"/>
      <c r="Z372" s="28"/>
      <c r="AA372" s="28"/>
    </row>
    <row r="373" spans="1:27" s="29" customFormat="1" ht="41.45" customHeight="1" x14ac:dyDescent="0.2">
      <c r="A373" s="35" t="s">
        <v>202</v>
      </c>
      <c r="B373" s="4" t="s">
        <v>213</v>
      </c>
      <c r="C373" s="35" t="s">
        <v>0</v>
      </c>
      <c r="D373" s="14">
        <f t="shared" si="39"/>
        <v>287598.55</v>
      </c>
      <c r="E373" s="14">
        <f t="shared" si="40"/>
        <v>12090355.449999999</v>
      </c>
      <c r="F373" s="14">
        <v>275486.57</v>
      </c>
      <c r="G373" s="14">
        <f>ROUND(F373*B2,2)</f>
        <v>11581179.92</v>
      </c>
      <c r="H373" s="11">
        <v>0</v>
      </c>
      <c r="I373" s="11">
        <v>0</v>
      </c>
      <c r="J373" s="14">
        <v>12111.98</v>
      </c>
      <c r="K373" s="14">
        <f>ROUND(J373*B2,2)</f>
        <v>509175.53</v>
      </c>
      <c r="L373" s="11">
        <v>0</v>
      </c>
      <c r="M373" s="11">
        <v>0</v>
      </c>
      <c r="N373" s="11">
        <v>0</v>
      </c>
      <c r="O373" s="14">
        <v>1211906.95</v>
      </c>
      <c r="P373" s="11">
        <v>0</v>
      </c>
      <c r="Q373" s="48"/>
      <c r="R373" s="49"/>
      <c r="S373" s="28"/>
      <c r="T373" s="28"/>
      <c r="U373" s="28"/>
      <c r="V373" s="28"/>
      <c r="W373" s="28"/>
      <c r="X373" s="28"/>
      <c r="Y373" s="32"/>
      <c r="Z373" s="28"/>
      <c r="AA373" s="28"/>
    </row>
    <row r="374" spans="1:27" s="29" customFormat="1" ht="41.45" customHeight="1" x14ac:dyDescent="0.2">
      <c r="A374" s="35" t="s">
        <v>202</v>
      </c>
      <c r="B374" s="4" t="s">
        <v>232</v>
      </c>
      <c r="C374" s="35" t="s">
        <v>0</v>
      </c>
      <c r="D374" s="14">
        <f t="shared" si="39"/>
        <v>140053.54</v>
      </c>
      <c r="E374" s="14">
        <f t="shared" si="40"/>
        <v>5887710.7700000005</v>
      </c>
      <c r="F374" s="14">
        <v>135430.72</v>
      </c>
      <c r="G374" s="14">
        <f>ROUND(F374*B2,2)</f>
        <v>5693372.04</v>
      </c>
      <c r="H374" s="11">
        <v>0</v>
      </c>
      <c r="I374" s="11">
        <v>0</v>
      </c>
      <c r="J374" s="14">
        <v>4622.82</v>
      </c>
      <c r="K374" s="14">
        <f>ROUND(J374*B2,2)</f>
        <v>194338.73</v>
      </c>
      <c r="L374" s="11">
        <v>0</v>
      </c>
      <c r="M374" s="11">
        <v>0</v>
      </c>
      <c r="N374" s="11">
        <v>0</v>
      </c>
      <c r="O374" s="14">
        <v>709442.07</v>
      </c>
      <c r="P374" s="11">
        <v>0</v>
      </c>
      <c r="Q374" s="48"/>
      <c r="R374" s="49"/>
      <c r="S374" s="28"/>
      <c r="T374" s="28"/>
      <c r="U374" s="28"/>
      <c r="V374" s="28"/>
      <c r="W374" s="28"/>
      <c r="X374" s="28"/>
      <c r="Y374" s="32"/>
      <c r="Z374" s="28"/>
      <c r="AA374" s="28"/>
    </row>
    <row r="375" spans="1:27" s="29" customFormat="1" ht="47.45" customHeight="1" x14ac:dyDescent="0.2">
      <c r="A375" s="76" t="s">
        <v>202</v>
      </c>
      <c r="B375" s="77" t="s">
        <v>105</v>
      </c>
      <c r="C375" s="76" t="s">
        <v>0</v>
      </c>
      <c r="D375" s="79">
        <f t="shared" si="39"/>
        <v>547425.42000000004</v>
      </c>
      <c r="E375" s="79">
        <f t="shared" si="40"/>
        <v>23013217.239999998</v>
      </c>
      <c r="F375" s="78">
        <v>530005.02</v>
      </c>
      <c r="G375" s="79">
        <f>ROUND(F375*B2,2)</f>
        <v>22280881.039999999</v>
      </c>
      <c r="H375" s="78">
        <v>0</v>
      </c>
      <c r="I375" s="78">
        <v>0</v>
      </c>
      <c r="J375" s="78">
        <v>17420.400000000001</v>
      </c>
      <c r="K375" s="79">
        <f>ROUND(J375*B2,2)</f>
        <v>732336.2</v>
      </c>
      <c r="L375" s="78">
        <v>0</v>
      </c>
      <c r="M375" s="78">
        <v>0</v>
      </c>
      <c r="N375" s="78">
        <v>0</v>
      </c>
      <c r="O375" s="78">
        <v>20211286.02</v>
      </c>
      <c r="P375" s="78">
        <v>0</v>
      </c>
      <c r="Q375" s="48"/>
      <c r="R375" s="49"/>
      <c r="S375" s="28"/>
      <c r="T375" s="28"/>
      <c r="U375" s="28"/>
      <c r="V375" s="28"/>
      <c r="W375" s="28"/>
      <c r="X375" s="28"/>
      <c r="Y375" s="28"/>
      <c r="Z375" s="28"/>
      <c r="AA375" s="28"/>
    </row>
    <row r="376" spans="1:27" s="29" customFormat="1" ht="16.899999999999999" customHeight="1" x14ac:dyDescent="0.2">
      <c r="A376" s="9" t="s">
        <v>214</v>
      </c>
      <c r="B376" s="3"/>
      <c r="C376" s="24"/>
      <c r="D376" s="15"/>
      <c r="E376" s="15"/>
      <c r="F376" s="15"/>
      <c r="G376" s="15"/>
      <c r="H376" s="22"/>
      <c r="I376" s="20"/>
      <c r="J376" s="15"/>
      <c r="K376" s="15"/>
      <c r="L376" s="15"/>
      <c r="M376" s="16"/>
      <c r="N376" s="15"/>
      <c r="O376" s="15"/>
      <c r="P376" s="15"/>
      <c r="Q376" s="48"/>
      <c r="R376" s="49"/>
      <c r="S376" s="28"/>
      <c r="T376" s="28"/>
      <c r="U376" s="28"/>
      <c r="V376" s="28"/>
      <c r="W376" s="28"/>
      <c r="X376" s="28"/>
      <c r="Y376" s="32"/>
      <c r="Z376" s="28"/>
      <c r="AA376" s="28"/>
    </row>
    <row r="377" spans="1:27" s="22" customFormat="1" ht="16.899999999999999" customHeight="1" x14ac:dyDescent="0.2">
      <c r="A377" s="154" t="s">
        <v>257</v>
      </c>
      <c r="B377" s="154"/>
      <c r="C377" s="154"/>
      <c r="D377" s="154"/>
      <c r="E377" s="154"/>
      <c r="F377" s="154"/>
      <c r="G377" s="154"/>
      <c r="H377" s="154"/>
      <c r="I377" s="154"/>
      <c r="J377" s="154"/>
      <c r="K377" s="154"/>
      <c r="L377" s="154"/>
      <c r="M377" s="154"/>
      <c r="N377" s="154"/>
      <c r="O377" s="154"/>
      <c r="P377" s="154"/>
      <c r="Q377" s="46"/>
      <c r="R377" s="47"/>
      <c r="S377" s="18"/>
      <c r="T377" s="18"/>
      <c r="U377" s="18"/>
      <c r="V377" s="18"/>
      <c r="W377" s="18"/>
      <c r="X377" s="18"/>
      <c r="Y377" s="18"/>
      <c r="Z377" s="18"/>
      <c r="AA377" s="18"/>
    </row>
    <row r="378" spans="1:27" ht="17.25" customHeight="1" x14ac:dyDescent="0.2">
      <c r="A378" s="8"/>
      <c r="B378" s="23"/>
      <c r="C378" s="8"/>
      <c r="D378" s="8"/>
      <c r="E378" s="8"/>
      <c r="F378" s="8"/>
      <c r="G378" s="8"/>
      <c r="H378" s="8"/>
      <c r="I378" s="8"/>
      <c r="J378" s="8"/>
      <c r="Q378" s="15"/>
      <c r="R378" s="26"/>
      <c r="S378" s="22"/>
    </row>
    <row r="379" spans="1:27" ht="15" x14ac:dyDescent="0.25">
      <c r="A379" s="90"/>
      <c r="B379" s="90"/>
      <c r="C379" s="90"/>
      <c r="D379" s="90"/>
      <c r="E379" s="90"/>
      <c r="F379" s="90"/>
      <c r="G379" s="90"/>
      <c r="H379" s="90"/>
      <c r="I379" s="90"/>
      <c r="J379" s="90"/>
      <c r="K379" s="125"/>
      <c r="L379" s="125"/>
      <c r="M379" s="125"/>
      <c r="N379" s="125"/>
      <c r="O379" s="125"/>
      <c r="Q379" s="15"/>
      <c r="R379" s="26"/>
      <c r="S379" s="22"/>
    </row>
    <row r="380" spans="1:27" ht="15" x14ac:dyDescent="0.25">
      <c r="A380" s="90"/>
      <c r="B380" s="90"/>
      <c r="C380" s="90"/>
      <c r="D380" s="90"/>
      <c r="E380" s="90"/>
      <c r="F380" s="90"/>
      <c r="G380" s="125"/>
      <c r="H380" s="125"/>
      <c r="I380" s="125"/>
      <c r="J380" s="125"/>
      <c r="K380" s="125"/>
      <c r="L380" s="125"/>
      <c r="M380" s="125"/>
      <c r="N380" s="125"/>
      <c r="O380" s="125"/>
      <c r="Q380" s="15"/>
      <c r="R380" s="26"/>
      <c r="S380" s="22"/>
    </row>
    <row r="381" spans="1:27" ht="15" x14ac:dyDescent="0.25">
      <c r="A381" s="90"/>
      <c r="B381" s="90"/>
      <c r="C381" s="90"/>
      <c r="D381" s="90"/>
      <c r="E381" s="90"/>
      <c r="F381" s="90"/>
      <c r="G381" s="125"/>
      <c r="H381" s="125"/>
      <c r="I381" s="125"/>
      <c r="J381" s="125"/>
      <c r="K381" s="125"/>
      <c r="L381" s="125"/>
      <c r="M381" s="125"/>
      <c r="N381" s="125"/>
      <c r="O381" s="126"/>
      <c r="Q381" s="15"/>
      <c r="R381" s="26"/>
      <c r="S381" s="22"/>
    </row>
    <row r="382" spans="1:27" ht="15" x14ac:dyDescent="0.25">
      <c r="A382" s="90"/>
      <c r="B382" s="90"/>
      <c r="C382" s="90"/>
      <c r="D382" s="90"/>
      <c r="E382" s="90"/>
      <c r="F382" s="90"/>
      <c r="G382" s="125"/>
      <c r="H382" s="125"/>
      <c r="I382" s="125"/>
      <c r="J382" s="125"/>
      <c r="K382" s="125"/>
      <c r="L382" s="125"/>
      <c r="M382" s="125"/>
      <c r="N382" s="125"/>
      <c r="O382" s="126"/>
      <c r="Q382" s="15"/>
      <c r="R382" s="26"/>
      <c r="S382" s="22"/>
    </row>
    <row r="383" spans="1:27" ht="15" x14ac:dyDescent="0.25">
      <c r="A383" s="90"/>
      <c r="B383" s="90"/>
      <c r="C383" s="90"/>
      <c r="D383" s="90"/>
      <c r="E383" s="90"/>
      <c r="F383" s="90"/>
      <c r="G383" s="125"/>
      <c r="H383" s="125"/>
      <c r="I383" s="125"/>
      <c r="J383" s="125"/>
      <c r="K383" s="125"/>
      <c r="L383" s="125"/>
      <c r="M383" s="125"/>
      <c r="N383" s="125"/>
      <c r="O383" s="126"/>
      <c r="Q383" s="15"/>
      <c r="R383" s="26"/>
      <c r="S383" s="22"/>
    </row>
    <row r="384" spans="1:27" x14ac:dyDescent="0.2">
      <c r="A384" s="8"/>
      <c r="B384" s="23"/>
      <c r="C384" s="8"/>
      <c r="D384" s="8"/>
      <c r="E384" s="8"/>
      <c r="F384" s="8"/>
      <c r="G384" s="8"/>
      <c r="H384" s="8"/>
      <c r="I384" s="8"/>
      <c r="J384" s="8"/>
      <c r="Q384" s="15"/>
      <c r="R384" s="26"/>
      <c r="S384" s="22"/>
    </row>
    <row r="385" spans="1:19" x14ac:dyDescent="0.2">
      <c r="A385" s="8"/>
      <c r="B385" s="23"/>
      <c r="C385" s="8"/>
      <c r="D385" s="8"/>
      <c r="E385" s="8"/>
      <c r="F385" s="8"/>
      <c r="G385" s="8"/>
      <c r="H385" s="8"/>
      <c r="I385" s="8"/>
      <c r="J385" s="8"/>
      <c r="Q385" s="15"/>
      <c r="R385" s="26"/>
      <c r="S385" s="22"/>
    </row>
    <row r="386" spans="1:19" x14ac:dyDescent="0.2">
      <c r="A386" s="8"/>
      <c r="B386" s="23"/>
      <c r="C386" s="8"/>
      <c r="D386" s="8"/>
      <c r="E386" s="8"/>
      <c r="F386" s="8"/>
      <c r="G386" s="8"/>
      <c r="H386" s="8"/>
      <c r="I386" s="8"/>
      <c r="J386" s="8"/>
      <c r="Q386" s="15"/>
      <c r="R386" s="26"/>
      <c r="S386" s="22"/>
    </row>
    <row r="387" spans="1:19" x14ac:dyDescent="0.2">
      <c r="A387" s="8"/>
      <c r="B387" s="23"/>
      <c r="C387" s="8"/>
      <c r="D387" s="8"/>
      <c r="E387" s="8"/>
      <c r="F387" s="8"/>
      <c r="G387" s="8"/>
      <c r="H387" s="8"/>
      <c r="I387" s="8"/>
      <c r="J387" s="8"/>
    </row>
  </sheetData>
  <mergeCells count="158">
    <mergeCell ref="A318:A319"/>
    <mergeCell ref="C318:C319"/>
    <mergeCell ref="P339:P341"/>
    <mergeCell ref="D318:D319"/>
    <mergeCell ref="E318:E319"/>
    <mergeCell ref="F318:F319"/>
    <mergeCell ref="G318:G319"/>
    <mergeCell ref="A350:B350"/>
    <mergeCell ref="A351:B351"/>
    <mergeCell ref="A352:B352"/>
    <mergeCell ref="F338:F341"/>
    <mergeCell ref="G338:G341"/>
    <mergeCell ref="A325:A326"/>
    <mergeCell ref="B325:B326"/>
    <mergeCell ref="A338:A341"/>
    <mergeCell ref="C338:C341"/>
    <mergeCell ref="D338:D341"/>
    <mergeCell ref="E338:E341"/>
    <mergeCell ref="K300:K301"/>
    <mergeCell ref="H358:H361"/>
    <mergeCell ref="I358:I361"/>
    <mergeCell ref="J358:J361"/>
    <mergeCell ref="K358:K361"/>
    <mergeCell ref="A377:P377"/>
    <mergeCell ref="A358:A361"/>
    <mergeCell ref="C358:C361"/>
    <mergeCell ref="D358:D361"/>
    <mergeCell ref="E358:E361"/>
    <mergeCell ref="F358:F361"/>
    <mergeCell ref="G358:G361"/>
    <mergeCell ref="L358:L361"/>
    <mergeCell ref="M358:M361"/>
    <mergeCell ref="N358:N361"/>
    <mergeCell ref="A354:P354"/>
    <mergeCell ref="C356:C357"/>
    <mergeCell ref="D356:D357"/>
    <mergeCell ref="E356:E357"/>
    <mergeCell ref="F356:F357"/>
    <mergeCell ref="G356:G357"/>
    <mergeCell ref="O339:O341"/>
    <mergeCell ref="A342:B342"/>
    <mergeCell ref="A343:P343"/>
    <mergeCell ref="A190:A191"/>
    <mergeCell ref="A306:B306"/>
    <mergeCell ref="A307:B307"/>
    <mergeCell ref="A308:P308"/>
    <mergeCell ref="A309:P309"/>
    <mergeCell ref="A245:A246"/>
    <mergeCell ref="A248:A249"/>
    <mergeCell ref="A255:A256"/>
    <mergeCell ref="A258:A259"/>
    <mergeCell ref="A273:A280"/>
    <mergeCell ref="A251:A254"/>
    <mergeCell ref="A281:A293"/>
    <mergeCell ref="A295:A297"/>
    <mergeCell ref="A300:A301"/>
    <mergeCell ref="B300:B301"/>
    <mergeCell ref="C300:C301"/>
    <mergeCell ref="D300:D301"/>
    <mergeCell ref="E300:E301"/>
    <mergeCell ref="F300:F301"/>
    <mergeCell ref="G300:G301"/>
    <mergeCell ref="H300:H301"/>
    <mergeCell ref="I300:I301"/>
    <mergeCell ref="J300:J301"/>
    <mergeCell ref="L300:L301"/>
    <mergeCell ref="A137:A140"/>
    <mergeCell ref="A177:A180"/>
    <mergeCell ref="A220:A221"/>
    <mergeCell ref="A227:A228"/>
    <mergeCell ref="A230:A231"/>
    <mergeCell ref="A232:A233"/>
    <mergeCell ref="A236:A241"/>
    <mergeCell ref="A242:A243"/>
    <mergeCell ref="A205:A206"/>
    <mergeCell ref="A207:A208"/>
    <mergeCell ref="A210:A211"/>
    <mergeCell ref="A213:A214"/>
    <mergeCell ref="A215:A216"/>
    <mergeCell ref="A218:A219"/>
    <mergeCell ref="A192:A193"/>
    <mergeCell ref="A194:A195"/>
    <mergeCell ref="A196:A198"/>
    <mergeCell ref="A199:A200"/>
    <mergeCell ref="A201:A202"/>
    <mergeCell ref="A203:A204"/>
    <mergeCell ref="A182:A183"/>
    <mergeCell ref="A184:A185"/>
    <mergeCell ref="A186:A187"/>
    <mergeCell ref="A188:A189"/>
    <mergeCell ref="D3:E3"/>
    <mergeCell ref="A5:P5"/>
    <mergeCell ref="A6:P6"/>
    <mergeCell ref="A10:A14"/>
    <mergeCell ref="B10:B14"/>
    <mergeCell ref="C10:C14"/>
    <mergeCell ref="D10:E11"/>
    <mergeCell ref="F10:K10"/>
    <mergeCell ref="L10:N11"/>
    <mergeCell ref="O10:P11"/>
    <mergeCell ref="F11:G11"/>
    <mergeCell ref="H11:I11"/>
    <mergeCell ref="J11:K11"/>
    <mergeCell ref="D12:D14"/>
    <mergeCell ref="L12:L14"/>
    <mergeCell ref="K12:K14"/>
    <mergeCell ref="A7:P7"/>
    <mergeCell ref="M300:M301"/>
    <mergeCell ref="N300:N301"/>
    <mergeCell ref="A62:A64"/>
    <mergeCell ref="B62:B64"/>
    <mergeCell ref="A98:A99"/>
    <mergeCell ref="A94:A96"/>
    <mergeCell ref="A87:A88"/>
    <mergeCell ref="A144:A146"/>
    <mergeCell ref="A170:B170"/>
    <mergeCell ref="A171:P171"/>
    <mergeCell ref="A172:A173"/>
    <mergeCell ref="A174:A175"/>
    <mergeCell ref="A100:A101"/>
    <mergeCell ref="A102:A104"/>
    <mergeCell ref="A106:A108"/>
    <mergeCell ref="A110:A112"/>
    <mergeCell ref="A114:A115"/>
    <mergeCell ref="A116:A119"/>
    <mergeCell ref="A120:A122"/>
    <mergeCell ref="A123:A124"/>
    <mergeCell ref="A126:A127"/>
    <mergeCell ref="A129:A130"/>
    <mergeCell ref="A131:A132"/>
    <mergeCell ref="A72:A74"/>
    <mergeCell ref="D46:D47"/>
    <mergeCell ref="E46:E47"/>
    <mergeCell ref="F46:F47"/>
    <mergeCell ref="G46:G47"/>
    <mergeCell ref="A16:P16"/>
    <mergeCell ref="A24:A25"/>
    <mergeCell ref="A28:A29"/>
    <mergeCell ref="H12:H14"/>
    <mergeCell ref="I12:I14"/>
    <mergeCell ref="J12:J14"/>
    <mergeCell ref="M12:M14"/>
    <mergeCell ref="N12:N14"/>
    <mergeCell ref="O12:O14"/>
    <mergeCell ref="P12:P14"/>
    <mergeCell ref="E12:E14"/>
    <mergeCell ref="F12:F14"/>
    <mergeCell ref="G12:G14"/>
    <mergeCell ref="A75:A78"/>
    <mergeCell ref="A79:A82"/>
    <mergeCell ref="A83:A86"/>
    <mergeCell ref="A90:A93"/>
    <mergeCell ref="A59:A61"/>
    <mergeCell ref="A46:A47"/>
    <mergeCell ref="C46:C47"/>
    <mergeCell ref="A37:A39"/>
    <mergeCell ref="A41:A43"/>
    <mergeCell ref="B41:B42"/>
  </mergeCells>
  <printOptions horizontalCentered="1"/>
  <pageMargins left="0.23622047244094491" right="0.23622047244094491" top="0.27559055118110237" bottom="0.31496062992125984" header="0.11811023622047245" footer="0"/>
  <pageSetup paperSize="9" scale="48" fitToHeight="25" orientation="landscape" r:id="rId1"/>
  <headerFooter differentFirst="1">
    <oddHeader>&amp;C&amp;P</oddHeader>
  </headerFooter>
  <rowBreaks count="1" manualBreakCount="1">
    <brk id="367" max="15" man="1"/>
  </rowBreaks>
  <ignoredErrors>
    <ignoredError sqref="E140 E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Річна 2024</vt:lpstr>
      <vt:lpstr>'Річна 2024'!Заголовки_для_друку</vt:lpstr>
      <vt:lpstr>'Річна 2024'!Область_друку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2800-KlymchukM</dc:creator>
  <cp:lastModifiedBy>Сидоренко Тамара Володимирівна</cp:lastModifiedBy>
  <cp:lastPrinted>2025-03-04T09:43:18Z</cp:lastPrinted>
  <dcterms:created xsi:type="dcterms:W3CDTF">2024-02-20T14:43:45Z</dcterms:created>
  <dcterms:modified xsi:type="dcterms:W3CDTF">2025-03-18T14:13:36Z</dcterms:modified>
</cp:coreProperties>
</file>