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26_2_Тамара\EVGENIA\BUDJET\RIK_2023\Rik2023\XLS_2023\"/>
    </mc:Choice>
  </mc:AlternateContent>
  <bookViews>
    <workbookView xWindow="240" yWindow="360" windowWidth="19440" windowHeight="12315"/>
  </bookViews>
  <sheets>
    <sheet name="річний_2023" sheetId="1" r:id="rId1"/>
  </sheets>
  <definedNames>
    <definedName name="_xlnm._FilterDatabase" localSheetId="0" hidden="1">річний_2023!$A$19:$Y$349</definedName>
    <definedName name="_xlnm.Print_Titles" localSheetId="0">річний_2023!$12:$17</definedName>
    <definedName name="_xlnm.Print_Area" localSheetId="0">річний_2023!$A$1:$P$359</definedName>
  </definedNames>
  <calcPr calcId="152511"/>
</workbook>
</file>

<file path=xl/calcChain.xml><?xml version="1.0" encoding="utf-8"?>
<calcChain xmlns="http://schemas.openxmlformats.org/spreadsheetml/2006/main">
  <c r="P324" i="1" l="1"/>
  <c r="P325" i="1" s="1"/>
  <c r="P281" i="1"/>
  <c r="P282" i="1" s="1"/>
  <c r="P130" i="1"/>
  <c r="G197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36" i="1"/>
  <c r="D330" i="1"/>
  <c r="D329" i="1"/>
  <c r="D319" i="1"/>
  <c r="D320" i="1"/>
  <c r="D321" i="1"/>
  <c r="D322" i="1"/>
  <c r="D323" i="1"/>
  <c r="D318" i="1"/>
  <c r="D315" i="1"/>
  <c r="D314" i="1"/>
  <c r="D313" i="1"/>
  <c r="D312" i="1"/>
  <c r="D311" i="1"/>
  <c r="D305" i="1"/>
  <c r="D306" i="1"/>
  <c r="D307" i="1"/>
  <c r="D308" i="1"/>
  <c r="D309" i="1"/>
  <c r="D310" i="1"/>
  <c r="D304" i="1"/>
  <c r="E301" i="1"/>
  <c r="E302" i="1"/>
  <c r="E303" i="1"/>
  <c r="D299" i="1"/>
  <c r="D300" i="1"/>
  <c r="D296" i="1"/>
  <c r="D297" i="1"/>
  <c r="D298" i="1"/>
  <c r="D295" i="1"/>
  <c r="D293" i="1"/>
  <c r="D286" i="1"/>
  <c r="D287" i="1"/>
  <c r="D288" i="1"/>
  <c r="D289" i="1"/>
  <c r="D290" i="1"/>
  <c r="D291" i="1"/>
  <c r="D292" i="1"/>
  <c r="D285" i="1"/>
  <c r="K204" i="1"/>
  <c r="D187" i="1"/>
  <c r="D186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31" i="1"/>
  <c r="D127" i="1"/>
  <c r="D128" i="1"/>
  <c r="D129" i="1"/>
  <c r="E54" i="1"/>
  <c r="E55" i="1"/>
  <c r="D21" i="1"/>
  <c r="D22" i="1"/>
  <c r="D23" i="1"/>
  <c r="D24" i="1"/>
  <c r="D25" i="1"/>
  <c r="D26" i="1"/>
  <c r="D27" i="1"/>
  <c r="P326" i="1" l="1"/>
  <c r="O157" i="1"/>
  <c r="O156" i="1"/>
  <c r="O155" i="1"/>
  <c r="O159" i="1"/>
  <c r="O158" i="1"/>
  <c r="K348" i="1"/>
  <c r="G348" i="1"/>
  <c r="E348" i="1" s="1"/>
  <c r="K347" i="1"/>
  <c r="G347" i="1"/>
  <c r="E347" i="1" s="1"/>
  <c r="G346" i="1"/>
  <c r="E346" i="1" s="1"/>
  <c r="K345" i="1"/>
  <c r="G345" i="1"/>
  <c r="E345" i="1" s="1"/>
  <c r="G344" i="1"/>
  <c r="E344" i="1" s="1"/>
  <c r="K343" i="1"/>
  <c r="G343" i="1"/>
  <c r="E343" i="1" s="1"/>
  <c r="K342" i="1"/>
  <c r="G342" i="1"/>
  <c r="E342" i="1" s="1"/>
  <c r="G341" i="1"/>
  <c r="E341" i="1" s="1"/>
  <c r="G340" i="1"/>
  <c r="E340" i="1" s="1"/>
  <c r="G339" i="1"/>
  <c r="E339" i="1" s="1"/>
  <c r="G338" i="1"/>
  <c r="E338" i="1" s="1"/>
  <c r="G337" i="1"/>
  <c r="E337" i="1" s="1"/>
  <c r="G336" i="1"/>
  <c r="E336" i="1" s="1"/>
  <c r="G331" i="1"/>
  <c r="E331" i="1" s="1"/>
  <c r="G330" i="1"/>
  <c r="E330" i="1" s="1"/>
  <c r="G329" i="1"/>
  <c r="E329" i="1" s="1"/>
  <c r="I323" i="1"/>
  <c r="G323" i="1"/>
  <c r="E323" i="1" s="1"/>
  <c r="K322" i="1"/>
  <c r="I322" i="1"/>
  <c r="G322" i="1"/>
  <c r="K321" i="1"/>
  <c r="I321" i="1"/>
  <c r="G321" i="1"/>
  <c r="K320" i="1"/>
  <c r="I320" i="1"/>
  <c r="G320" i="1"/>
  <c r="E320" i="1" s="1"/>
  <c r="I319" i="1"/>
  <c r="G319" i="1"/>
  <c r="E319" i="1" s="1"/>
  <c r="I318" i="1"/>
  <c r="E318" i="1" s="1"/>
  <c r="N316" i="1"/>
  <c r="M316" i="1"/>
  <c r="L316" i="1"/>
  <c r="I316" i="1"/>
  <c r="H316" i="1"/>
  <c r="G315" i="1"/>
  <c r="E315" i="1" s="1"/>
  <c r="G314" i="1"/>
  <c r="E314" i="1" s="1"/>
  <c r="G313" i="1"/>
  <c r="E313" i="1" s="1"/>
  <c r="G312" i="1"/>
  <c r="E312" i="1" s="1"/>
  <c r="G311" i="1"/>
  <c r="E311" i="1" s="1"/>
  <c r="G310" i="1"/>
  <c r="E310" i="1" s="1"/>
  <c r="G309" i="1"/>
  <c r="E309" i="1" s="1"/>
  <c r="G308" i="1"/>
  <c r="E308" i="1" s="1"/>
  <c r="K307" i="1"/>
  <c r="G307" i="1"/>
  <c r="E307" i="1" s="1"/>
  <c r="G306" i="1"/>
  <c r="E306" i="1" s="1"/>
  <c r="K305" i="1"/>
  <c r="G305" i="1"/>
  <c r="G304" i="1"/>
  <c r="E304" i="1" s="1"/>
  <c r="G300" i="1"/>
  <c r="E300" i="1" s="1"/>
  <c r="G299" i="1"/>
  <c r="E299" i="1" s="1"/>
  <c r="G298" i="1"/>
  <c r="E298" i="1" s="1"/>
  <c r="G297" i="1"/>
  <c r="E297" i="1" s="1"/>
  <c r="G296" i="1"/>
  <c r="E296" i="1" s="1"/>
  <c r="G295" i="1"/>
  <c r="E295" i="1" s="1"/>
  <c r="G294" i="1"/>
  <c r="G293" i="1"/>
  <c r="E293" i="1" s="1"/>
  <c r="G292" i="1"/>
  <c r="E292" i="1" s="1"/>
  <c r="G291" i="1"/>
  <c r="E291" i="1" s="1"/>
  <c r="G290" i="1"/>
  <c r="E290" i="1" s="1"/>
  <c r="G289" i="1"/>
  <c r="E289" i="1" s="1"/>
  <c r="G288" i="1"/>
  <c r="E288" i="1" s="1"/>
  <c r="G287" i="1"/>
  <c r="E287" i="1" s="1"/>
  <c r="G286" i="1"/>
  <c r="E286" i="1" s="1"/>
  <c r="G285" i="1"/>
  <c r="E285" i="1" s="1"/>
  <c r="G279" i="1"/>
  <c r="E279" i="1" s="1"/>
  <c r="D279" i="1"/>
  <c r="E277" i="1"/>
  <c r="D277" i="1"/>
  <c r="E276" i="1"/>
  <c r="D276" i="1"/>
  <c r="E274" i="1"/>
  <c r="D274" i="1"/>
  <c r="E273" i="1"/>
  <c r="D273" i="1"/>
  <c r="E272" i="1"/>
  <c r="D272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N239" i="1"/>
  <c r="M239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K217" i="1"/>
  <c r="I217" i="1"/>
  <c r="G217" i="1"/>
  <c r="D217" i="1"/>
  <c r="N216" i="1"/>
  <c r="M216" i="1"/>
  <c r="L216" i="1"/>
  <c r="E216" i="1"/>
  <c r="D216" i="1"/>
  <c r="N215" i="1"/>
  <c r="M215" i="1"/>
  <c r="L215" i="1"/>
  <c r="E215" i="1"/>
  <c r="D215" i="1"/>
  <c r="E214" i="1"/>
  <c r="D214" i="1"/>
  <c r="K213" i="1"/>
  <c r="I213" i="1"/>
  <c r="G213" i="1"/>
  <c r="D213" i="1"/>
  <c r="N212" i="1"/>
  <c r="N281" i="1" s="1"/>
  <c r="M212" i="1"/>
  <c r="L212" i="1"/>
  <c r="K212" i="1"/>
  <c r="I212" i="1"/>
  <c r="G212" i="1"/>
  <c r="D212" i="1"/>
  <c r="K211" i="1"/>
  <c r="I211" i="1"/>
  <c r="G211" i="1"/>
  <c r="D211" i="1"/>
  <c r="K210" i="1"/>
  <c r="I210" i="1"/>
  <c r="G210" i="1"/>
  <c r="D210" i="1"/>
  <c r="K209" i="1"/>
  <c r="I209" i="1"/>
  <c r="G209" i="1"/>
  <c r="D209" i="1"/>
  <c r="K208" i="1"/>
  <c r="I208" i="1"/>
  <c r="G208" i="1"/>
  <c r="D208" i="1"/>
  <c r="E207" i="1"/>
  <c r="D207" i="1"/>
  <c r="E206" i="1"/>
  <c r="D206" i="1"/>
  <c r="K205" i="1"/>
  <c r="I205" i="1"/>
  <c r="G205" i="1"/>
  <c r="D205" i="1"/>
  <c r="I204" i="1"/>
  <c r="G204" i="1"/>
  <c r="D204" i="1"/>
  <c r="K203" i="1"/>
  <c r="I203" i="1"/>
  <c r="G203" i="1"/>
  <c r="D203" i="1"/>
  <c r="K202" i="1"/>
  <c r="I202" i="1"/>
  <c r="G202" i="1"/>
  <c r="E202" i="1" s="1"/>
  <c r="D202" i="1"/>
  <c r="K201" i="1"/>
  <c r="I201" i="1"/>
  <c r="G201" i="1"/>
  <c r="D201" i="1"/>
  <c r="K200" i="1"/>
  <c r="I200" i="1"/>
  <c r="G200" i="1"/>
  <c r="D200" i="1"/>
  <c r="E199" i="1"/>
  <c r="D199" i="1"/>
  <c r="K198" i="1"/>
  <c r="I198" i="1"/>
  <c r="G198" i="1"/>
  <c r="D198" i="1"/>
  <c r="K197" i="1"/>
  <c r="I197" i="1"/>
  <c r="D197" i="1"/>
  <c r="K196" i="1"/>
  <c r="I196" i="1"/>
  <c r="G196" i="1"/>
  <c r="D196" i="1"/>
  <c r="K195" i="1"/>
  <c r="I195" i="1"/>
  <c r="G195" i="1"/>
  <c r="D195" i="1"/>
  <c r="E194" i="1"/>
  <c r="D194" i="1"/>
  <c r="K193" i="1"/>
  <c r="I193" i="1"/>
  <c r="G193" i="1"/>
  <c r="D193" i="1"/>
  <c r="E192" i="1"/>
  <c r="D192" i="1"/>
  <c r="K191" i="1"/>
  <c r="I191" i="1"/>
  <c r="D191" i="1"/>
  <c r="K190" i="1"/>
  <c r="I190" i="1"/>
  <c r="G190" i="1"/>
  <c r="D190" i="1"/>
  <c r="E189" i="1"/>
  <c r="K188" i="1"/>
  <c r="I188" i="1"/>
  <c r="G188" i="1"/>
  <c r="D188" i="1"/>
  <c r="K187" i="1"/>
  <c r="I187" i="1"/>
  <c r="K186" i="1"/>
  <c r="I186" i="1"/>
  <c r="G186" i="1"/>
  <c r="E186" i="1" s="1"/>
  <c r="K185" i="1"/>
  <c r="I185" i="1"/>
  <c r="D185" i="1"/>
  <c r="K184" i="1"/>
  <c r="I184" i="1"/>
  <c r="G184" i="1"/>
  <c r="D184" i="1"/>
  <c r="E183" i="1"/>
  <c r="E182" i="1"/>
  <c r="E181" i="1"/>
  <c r="E180" i="1"/>
  <c r="K179" i="1"/>
  <c r="I179" i="1"/>
  <c r="G179" i="1"/>
  <c r="D179" i="1"/>
  <c r="E178" i="1"/>
  <c r="K177" i="1"/>
  <c r="I177" i="1"/>
  <c r="G177" i="1"/>
  <c r="D177" i="1"/>
  <c r="E176" i="1"/>
  <c r="I175" i="1"/>
  <c r="G175" i="1"/>
  <c r="E175" i="1"/>
  <c r="D175" i="1"/>
  <c r="K174" i="1"/>
  <c r="I174" i="1"/>
  <c r="E174" i="1" s="1"/>
  <c r="D174" i="1"/>
  <c r="K173" i="1"/>
  <c r="I173" i="1"/>
  <c r="G173" i="1"/>
  <c r="D173" i="1"/>
  <c r="K172" i="1"/>
  <c r="I172" i="1"/>
  <c r="D172" i="1"/>
  <c r="K171" i="1"/>
  <c r="I171" i="1"/>
  <c r="D171" i="1"/>
  <c r="E170" i="1"/>
  <c r="E169" i="1"/>
  <c r="K168" i="1"/>
  <c r="E168" i="1" s="1"/>
  <c r="D168" i="1"/>
  <c r="E167" i="1"/>
  <c r="K166" i="1"/>
  <c r="I166" i="1"/>
  <c r="E166" i="1" s="1"/>
  <c r="D166" i="1"/>
  <c r="K165" i="1"/>
  <c r="I165" i="1"/>
  <c r="G165" i="1"/>
  <c r="D165" i="1"/>
  <c r="G164" i="1"/>
  <c r="E164" i="1" s="1"/>
  <c r="D164" i="1"/>
  <c r="E163" i="1"/>
  <c r="E162" i="1"/>
  <c r="E161" i="1"/>
  <c r="E160" i="1"/>
  <c r="I159" i="1"/>
  <c r="E159" i="1" s="1"/>
  <c r="D159" i="1"/>
  <c r="I158" i="1"/>
  <c r="G158" i="1"/>
  <c r="E158" i="1" s="1"/>
  <c r="D158" i="1"/>
  <c r="I157" i="1"/>
  <c r="G157" i="1"/>
  <c r="D157" i="1"/>
  <c r="K152" i="1"/>
  <c r="G152" i="1"/>
  <c r="E152" i="1" s="1"/>
  <c r="K151" i="1"/>
  <c r="G151" i="1"/>
  <c r="E151" i="1" s="1"/>
  <c r="K150" i="1"/>
  <c r="G150" i="1"/>
  <c r="E150" i="1" s="1"/>
  <c r="K149" i="1"/>
  <c r="G149" i="1"/>
  <c r="E149" i="1" s="1"/>
  <c r="K148" i="1"/>
  <c r="G148" i="1"/>
  <c r="E148" i="1" s="1"/>
  <c r="K147" i="1"/>
  <c r="G147" i="1"/>
  <c r="E147" i="1" s="1"/>
  <c r="K146" i="1"/>
  <c r="G146" i="1"/>
  <c r="E146" i="1" s="1"/>
  <c r="K145" i="1"/>
  <c r="G145" i="1"/>
  <c r="E145" i="1" s="1"/>
  <c r="K144" i="1"/>
  <c r="G144" i="1"/>
  <c r="E144" i="1" s="1"/>
  <c r="K143" i="1"/>
  <c r="G143" i="1"/>
  <c r="E143" i="1" s="1"/>
  <c r="K142" i="1"/>
  <c r="G142" i="1"/>
  <c r="E142" i="1" s="1"/>
  <c r="K141" i="1"/>
  <c r="G141" i="1"/>
  <c r="E141" i="1" s="1"/>
  <c r="K140" i="1"/>
  <c r="G140" i="1"/>
  <c r="E140" i="1" s="1"/>
  <c r="K139" i="1"/>
  <c r="G139" i="1"/>
  <c r="E139" i="1" s="1"/>
  <c r="K138" i="1"/>
  <c r="G138" i="1"/>
  <c r="E138" i="1" s="1"/>
  <c r="K137" i="1"/>
  <c r="G137" i="1"/>
  <c r="E137" i="1" s="1"/>
  <c r="K136" i="1"/>
  <c r="G136" i="1"/>
  <c r="E136" i="1" s="1"/>
  <c r="K135" i="1"/>
  <c r="G135" i="1"/>
  <c r="E135" i="1" s="1"/>
  <c r="K134" i="1"/>
  <c r="G134" i="1"/>
  <c r="E134" i="1" s="1"/>
  <c r="K133" i="1"/>
  <c r="G133" i="1"/>
  <c r="E133" i="1" s="1"/>
  <c r="K132" i="1"/>
  <c r="G132" i="1"/>
  <c r="E132" i="1" s="1"/>
  <c r="G131" i="1"/>
  <c r="D130" i="1"/>
  <c r="N130" i="1"/>
  <c r="M130" i="1"/>
  <c r="M153" i="1" s="1"/>
  <c r="L130" i="1"/>
  <c r="L153" i="1" s="1"/>
  <c r="J130" i="1"/>
  <c r="F130" i="1"/>
  <c r="G129" i="1"/>
  <c r="E129" i="1" s="1"/>
  <c r="K128" i="1"/>
  <c r="G128" i="1"/>
  <c r="E128" i="1" s="1"/>
  <c r="G127" i="1"/>
  <c r="E127" i="1" s="1"/>
  <c r="E126" i="1"/>
  <c r="D126" i="1"/>
  <c r="G125" i="1"/>
  <c r="D125" i="1"/>
  <c r="E125" i="1" s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N89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G71" i="1"/>
  <c r="E71" i="1" s="1"/>
  <c r="D71" i="1"/>
  <c r="G70" i="1"/>
  <c r="D70" i="1"/>
  <c r="E70" i="1" s="1"/>
  <c r="E69" i="1"/>
  <c r="D69" i="1"/>
  <c r="G68" i="1"/>
  <c r="D68" i="1"/>
  <c r="E68" i="1" s="1"/>
  <c r="G67" i="1"/>
  <c r="D67" i="1"/>
  <c r="E67" i="1" s="1"/>
  <c r="E66" i="1"/>
  <c r="D66" i="1"/>
  <c r="E65" i="1"/>
  <c r="D65" i="1"/>
  <c r="N64" i="1"/>
  <c r="E64" i="1"/>
  <c r="D64" i="1"/>
  <c r="N63" i="1"/>
  <c r="E63" i="1"/>
  <c r="D63" i="1"/>
  <c r="E62" i="1"/>
  <c r="D62" i="1"/>
  <c r="E61" i="1"/>
  <c r="D61" i="1"/>
  <c r="E60" i="1"/>
  <c r="D60" i="1"/>
  <c r="G59" i="1"/>
  <c r="E59" i="1" s="1"/>
  <c r="D59" i="1"/>
  <c r="G58" i="1"/>
  <c r="E58" i="1" s="1"/>
  <c r="D58" i="1"/>
  <c r="G57" i="1"/>
  <c r="E57" i="1" s="1"/>
  <c r="D57" i="1"/>
  <c r="G56" i="1"/>
  <c r="E56" i="1" s="1"/>
  <c r="D56" i="1"/>
  <c r="D55" i="1"/>
  <c r="D54" i="1"/>
  <c r="G53" i="1"/>
  <c r="E53" i="1" s="1"/>
  <c r="D53" i="1"/>
  <c r="K52" i="1"/>
  <c r="G52" i="1"/>
  <c r="D52" i="1"/>
  <c r="G51" i="1"/>
  <c r="E51" i="1" s="1"/>
  <c r="D51" i="1"/>
  <c r="G50" i="1"/>
  <c r="E50" i="1" s="1"/>
  <c r="D50" i="1"/>
  <c r="D49" i="1"/>
  <c r="G48" i="1"/>
  <c r="E48" i="1" s="1"/>
  <c r="D48" i="1"/>
  <c r="E47" i="1"/>
  <c r="D47" i="1"/>
  <c r="G46" i="1"/>
  <c r="E46" i="1" s="1"/>
  <c r="D46" i="1"/>
  <c r="G45" i="1"/>
  <c r="E45" i="1" s="1"/>
  <c r="D45" i="1"/>
  <c r="G44" i="1"/>
  <c r="E44" i="1" s="1"/>
  <c r="D44" i="1"/>
  <c r="K43" i="1"/>
  <c r="G43" i="1"/>
  <c r="D43" i="1"/>
  <c r="G42" i="1"/>
  <c r="D42" i="1"/>
  <c r="E42" i="1" s="1"/>
  <c r="E41" i="1"/>
  <c r="D41" i="1"/>
  <c r="E40" i="1"/>
  <c r="D40" i="1"/>
  <c r="E39" i="1"/>
  <c r="D39" i="1"/>
  <c r="G38" i="1"/>
  <c r="E38" i="1" s="1"/>
  <c r="D38" i="1"/>
  <c r="G37" i="1"/>
  <c r="E37" i="1" s="1"/>
  <c r="D37" i="1"/>
  <c r="G36" i="1"/>
  <c r="E36" i="1" s="1"/>
  <c r="D36" i="1"/>
  <c r="E35" i="1"/>
  <c r="D35" i="1"/>
  <c r="G34" i="1"/>
  <c r="D34" i="1"/>
  <c r="E34" i="1" s="1"/>
  <c r="G33" i="1"/>
  <c r="E33" i="1" s="1"/>
  <c r="D33" i="1"/>
  <c r="G32" i="1"/>
  <c r="E32" i="1" s="1"/>
  <c r="D32" i="1"/>
  <c r="G31" i="1"/>
  <c r="E31" i="1" s="1"/>
  <c r="D31" i="1"/>
  <c r="K30" i="1"/>
  <c r="G30" i="1"/>
  <c r="E30" i="1" s="1"/>
  <c r="D30" i="1"/>
  <c r="K29" i="1"/>
  <c r="G29" i="1"/>
  <c r="E29" i="1" s="1"/>
  <c r="D29" i="1"/>
  <c r="E28" i="1"/>
  <c r="D28" i="1"/>
  <c r="G27" i="1"/>
  <c r="E27" i="1" s="1"/>
  <c r="K26" i="1"/>
  <c r="G26" i="1"/>
  <c r="E26" i="1" s="1"/>
  <c r="G25" i="1"/>
  <c r="E25" i="1" s="1"/>
  <c r="G24" i="1"/>
  <c r="E24" i="1" s="1"/>
  <c r="G23" i="1"/>
  <c r="E23" i="1" s="1"/>
  <c r="G22" i="1"/>
  <c r="E22" i="1" s="1"/>
  <c r="G21" i="1"/>
  <c r="E21" i="1" s="1"/>
  <c r="G20" i="1"/>
  <c r="E20" i="1" s="1"/>
  <c r="D20" i="1"/>
  <c r="G19" i="1"/>
  <c r="E19" i="1" s="1"/>
  <c r="D19" i="1"/>
  <c r="L281" i="1" l="1"/>
  <c r="E322" i="1"/>
  <c r="E324" i="1" s="1"/>
  <c r="E325" i="1" s="1"/>
  <c r="G130" i="1"/>
  <c r="G153" i="1" s="1"/>
  <c r="E131" i="1"/>
  <c r="E187" i="1"/>
  <c r="E52" i="1"/>
  <c r="K130" i="1"/>
  <c r="E208" i="1"/>
  <c r="E212" i="1"/>
  <c r="M281" i="1"/>
  <c r="E305" i="1"/>
  <c r="E321" i="1"/>
  <c r="I281" i="1"/>
  <c r="I282" i="1" s="1"/>
  <c r="E171" i="1"/>
  <c r="E188" i="1"/>
  <c r="E190" i="1"/>
  <c r="E213" i="1"/>
  <c r="E43" i="1"/>
  <c r="N153" i="1"/>
  <c r="N282" i="1" s="1"/>
  <c r="N326" i="1" s="1"/>
  <c r="E165" i="1"/>
  <c r="E172" i="1"/>
  <c r="E184" i="1"/>
  <c r="E185" i="1"/>
  <c r="E195" i="1"/>
  <c r="E197" i="1"/>
  <c r="E198" i="1"/>
  <c r="E203" i="1"/>
  <c r="E191" i="1"/>
  <c r="E173" i="1"/>
  <c r="G281" i="1"/>
  <c r="G282" i="1" s="1"/>
  <c r="K281" i="1"/>
  <c r="E177" i="1"/>
  <c r="E193" i="1"/>
  <c r="E204" i="1"/>
  <c r="E205" i="1"/>
  <c r="E217" i="1"/>
  <c r="I324" i="1"/>
  <c r="I325" i="1" s="1"/>
  <c r="I326" i="1" s="1"/>
  <c r="E179" i="1"/>
  <c r="E196" i="1"/>
  <c r="E200" i="1"/>
  <c r="E201" i="1"/>
  <c r="E209" i="1"/>
  <c r="E316" i="1"/>
  <c r="G316" i="1"/>
  <c r="K316" i="1"/>
  <c r="G324" i="1"/>
  <c r="E210" i="1"/>
  <c r="E211" i="1"/>
  <c r="K324" i="1"/>
  <c r="K325" i="1" s="1"/>
  <c r="M282" i="1"/>
  <c r="M326" i="1" s="1"/>
  <c r="L282" i="1"/>
  <c r="L326" i="1" s="1"/>
  <c r="E130" i="1"/>
  <c r="K153" i="1"/>
  <c r="E157" i="1"/>
  <c r="E153" i="1" l="1"/>
  <c r="K282" i="1"/>
  <c r="K326" i="1"/>
  <c r="G325" i="1"/>
  <c r="G326" i="1" s="1"/>
  <c r="E281" i="1"/>
  <c r="E282" i="1" l="1"/>
  <c r="E326" i="1" s="1"/>
</calcChain>
</file>

<file path=xl/sharedStrings.xml><?xml version="1.0" encoding="utf-8"?>
<sst xmlns="http://schemas.openxmlformats.org/spreadsheetml/2006/main" count="734" uniqueCount="356">
  <si>
    <t>USD</t>
  </si>
  <si>
    <t>EUR</t>
  </si>
  <si>
    <t>cтаном на 01.01.2024 року</t>
  </si>
  <si>
    <r>
      <t xml:space="preserve">Одиниця виміру: </t>
    </r>
    <r>
      <rPr>
        <i/>
        <sz val="10"/>
        <rFont val="Arial"/>
        <family val="2"/>
        <charset val="204"/>
      </rPr>
      <t xml:space="preserve">грн коп </t>
    </r>
  </si>
  <si>
    <t>№ з/п</t>
  </si>
  <si>
    <t>Назва суб'єкта господарювання</t>
  </si>
  <si>
    <t>Код валюти</t>
  </si>
  <si>
    <t>Сума простроченої заборгованості перед державою за кредитами, разом</t>
  </si>
  <si>
    <t xml:space="preserve">у тому числі, сума простроченої заборгованості перед державою: </t>
  </si>
  <si>
    <t>Надходження коштів до державного бюджету у рахунок погашення заборгованості у національній валюті</t>
  </si>
  <si>
    <t>Сума заборгованості за пенею, нарахованою на прострочену заборгованість суб'єктів господарювання у національній валюті</t>
  </si>
  <si>
    <t xml:space="preserve"> з погашення кредитів (позик) (відшкодування витрат державного бюджету)</t>
  </si>
  <si>
    <t xml:space="preserve">з плати за користування кредитами (позиками)                                                             </t>
  </si>
  <si>
    <t xml:space="preserve">з плати за надання державних гарантій та кредитів (позик)                                                                    </t>
  </si>
  <si>
    <t xml:space="preserve">в іноземній валюті                 </t>
  </si>
  <si>
    <t xml:space="preserve">у національній валюті </t>
  </si>
  <si>
    <t>за кредитами (позиками) 
за кодом бюджетної класифікації 03511630</t>
  </si>
  <si>
    <t>з плати (відсотків) 
за користування кредитами (позиками) за кодом бюджетної класифікації 24110200</t>
  </si>
  <si>
    <t>з плати за надання державних гарантій за кодом бюджетної класифікації 24110100</t>
  </si>
  <si>
    <t xml:space="preserve">Сума заборгованості </t>
  </si>
  <si>
    <t xml:space="preserve">Сплачено до державного бюджету </t>
  </si>
  <si>
    <t>Заборгованість перед державним бюджетом за кредитами, залученими під державні гарантії</t>
  </si>
  <si>
    <t>Агрофірма "Зоря" (03776310) 
(Угода від 23.10.1992 №11/02-63)</t>
  </si>
  <si>
    <t>Асоціація "Земля і люди" (19262731) 
(Угода від 22.02.1993 № 21/02-88)</t>
  </si>
  <si>
    <t>АТ "Чексіл" (04594723) 
(Угода від 26.02.1993 № 5/0810/3266(2049))</t>
  </si>
  <si>
    <t>АХК "Укрнафтопродукт" (00018201) 
(Угода від 12.08.1996 № 7)</t>
  </si>
  <si>
    <t>АТ "ЗАлК" (00194122) 
(Угода від 28.05.1997 № 14/02-145)</t>
  </si>
  <si>
    <t>ВАТ "Макіївський металургійний комбінат" (00191170) (Угода від 21.05.1992 № 5/0810/3833, угода від 23.06.1992 № 5/0810/4764, угода від 23.06.1992 № 5/0810/4765, угода від 23.06.1992 № 5/0810/4766, угода від 23.06.1992 № 5/0810/4767, угода від 21.05.1992 №5/0810/3157(3157))</t>
  </si>
  <si>
    <t>ВАТ "Оріана" (05743160) (Контракт від 13.12.1996, угода від 30.11.2001 № 101-04/24, контракт 
від 12.11.1992 (рекредитування))</t>
  </si>
  <si>
    <t>ВАТ "Текстерно" (00306650) (Угода в 10.03.1998 № 01/05-176)</t>
  </si>
  <si>
    <t>ВАТ "Текстерно" (00306650) (Угода про реструктурування від 13.10.2003 № 13000-04/87                                             (реструктуризована заборгованість)</t>
  </si>
  <si>
    <r>
      <rPr>
        <sz val="11"/>
        <rFont val="Times New Roman"/>
        <family val="1"/>
        <charset val="204"/>
      </rPr>
      <t>ВАТ "Укрімпекс" (00027269) 
(Угода від 18.05.1999)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(солідарна відповідальність з ООО "Геснерія-Центр",  ТОВ "Геснерія ЛТД",
АТЗТ "Асоціація дитячого харчування",  
ВАТ "Херсонський завод дитячого харчування ім. 8 березня" )</t>
    </r>
  </si>
  <si>
    <t>UAH</t>
  </si>
  <si>
    <t>ВАТ "Харківський тракторний завод" (05750295) (Угода від 19.02.1998 № 2101/25, угода від 03.12.1998 № 2101/25А)</t>
  </si>
  <si>
    <t>ВАТ "Херсонський бавовняний комбінат" (00306710) (Угода від 11.11.1997 № 01/04-159)</t>
  </si>
  <si>
    <r>
      <t xml:space="preserve">ВАТ"Херсонський бавовняний комбінат"(00306710)  </t>
    </r>
    <r>
      <rPr>
        <i/>
        <sz val="10"/>
        <rFont val="Times New Roman"/>
        <family val="1"/>
        <charset val="204"/>
      </rPr>
      <t>Договір від 25.09.2006 №28000-04/113, 
Акт прийому-передачі від 27.09.2006 №4   (постанова КМУ від 15.03.2006 № 315)</t>
    </r>
  </si>
  <si>
    <t>ДАК "Хліб України" (20047943) 
(Угоди від 29.12.1995 № 96, від 21.07.1993 №12/02-85, від 04.03.1994 № 12/03-98)</t>
  </si>
  <si>
    <t>ДП "Агентство з реструктуризації заборгованості підприємств агропромислового комплексу" (32491316) (Угода від 21.07.1993 (Головхлібопродукт) (lim 93), угода від 04.03.1994 № 94 (Головкомбікорм) (lim 94), угода від 29.12.1995 (взаємозалік), від 29.12.1995 (Хліб України lim 96)</t>
  </si>
  <si>
    <t>Державна служба лікарських засобів і виробів медичного призначення (26385015) (Угода від 12.09.1995 № 5/0810/6216 , від 24.11.1995 № 5/0810/6389, угода від 24.11.1995 № 5/0810/6390)</t>
  </si>
  <si>
    <t>Державне агентство резерву України (37472392) (Угода про уступку права вимоги від 03.12.2003 № 130-04/111 (Украгропромбіржа), угода про уступку права вимоги від 28.11.2003 № 130-04/108 (Украгробіржа), угода про уступку права вимоги 
від 28.11.2003 № 130-04/109 (Украгротехсервіс))</t>
  </si>
  <si>
    <t>ДП "ДБУНП "Повітряний експрес" (37635024) (Договір від 26.01.2015 № 13010-05/5)</t>
  </si>
  <si>
    <t>ДП ВО "Південмаш" ім.О.М. Макарова (14308368) (Угода від 26.05.1998, Додаткова угода 
від 14.07.2001 № 7)</t>
  </si>
  <si>
    <r>
      <t xml:space="preserve">Житомирська обласна державна адміністрація (00022489) (Угода від 28.05.1997 № F2101/12)
</t>
    </r>
    <r>
      <rPr>
        <sz val="9"/>
        <rFont val="Times New Roman"/>
        <family val="1"/>
        <charset val="204"/>
      </rPr>
      <t>(</t>
    </r>
    <r>
      <rPr>
        <i/>
        <sz val="9"/>
        <rFont val="Times New Roman"/>
        <family val="1"/>
        <charset val="204"/>
      </rPr>
      <t>солідарна відповід. з ВАТ Фірма"Агромашсервіскомплект"</t>
    </r>
    <r>
      <rPr>
        <sz val="9"/>
        <rFont val="Times New Roman"/>
        <family val="1"/>
        <charset val="204"/>
      </rPr>
      <t>)</t>
    </r>
  </si>
  <si>
    <t>ДП "Антонов" (14307529)                               
(Київський авіаційний завод "Авіант") (Договір про реструктуризацію від 16.03.2017 №13010-05/32)</t>
  </si>
  <si>
    <t>ДП "Антонов" (14307529)                               
(Київський авіаційний завод "Авіант") 
(Договір про  від 31.12.2020 № 13010-05/279)</t>
  </si>
  <si>
    <t>ДП "Антонов" (14307529)                               
(Київський авіаційний завод "Авіант") 
(Договір про  від 30.12.2021 № 13110-05/598)</t>
  </si>
  <si>
    <t xml:space="preserve">Концерн "Південриба" (00473017), 
(Угода від 15.07.1994 № 17/01-97) 
АТ "Південриббуд" </t>
  </si>
  <si>
    <t>Концерн "Украгротехсервіс" (14278466) 
(Угода від 07.10.1992 № 5/0810/3709)</t>
  </si>
  <si>
    <r>
      <t xml:space="preserve">Концерн "Украгротехсервіс" (14278466) 
 </t>
    </r>
    <r>
      <rPr>
        <i/>
        <sz val="10"/>
        <rFont val="Times New Roman"/>
        <family val="1"/>
        <charset val="204"/>
      </rPr>
      <t>Договір від 25.09.2006 №28000-04/104, 
Акт прийому-передачі від 08.08.2006 №2 (постанова КМУ від 15.03.2006 № 315)</t>
    </r>
  </si>
  <si>
    <r>
      <t xml:space="preserve">Спільне українсько-американське підприємство в формі ТОВ "Корпорація "Агродон" (23117880) 
</t>
    </r>
    <r>
      <rPr>
        <i/>
        <sz val="10"/>
        <rFont val="Times New Roman"/>
        <family val="1"/>
        <charset val="204"/>
      </rPr>
      <t>Договір від 25.09.2006 №28000-04/102, 
Акт прийому-передачі від 11.08.2006 №3 (постанова КМУ від 15.03.2006 № 315)</t>
    </r>
  </si>
  <si>
    <t>ВАТ "Кіцманське РТП" (03767297) (Акт від 10.09.2001 № 071-211) (за отриману с/г техн. від Південмаш)</t>
  </si>
  <si>
    <r>
      <rPr>
        <sz val="11"/>
        <rFont val="Times New Roman"/>
        <family val="1"/>
        <charset val="204"/>
      </rPr>
      <t>ДЛП "Прикарпатліс"</t>
    </r>
    <r>
      <rPr>
        <sz val="10"/>
        <rFont val="Times New Roman"/>
        <family val="1"/>
        <charset val="204"/>
      </rPr>
      <t>, (05424822) (Угода від 27.10.1994 № 5/0810/5622, від 25.11.1994 № 02/50-100 (</t>
    </r>
    <r>
      <rPr>
        <i/>
        <sz val="10"/>
        <rFont val="Times New Roman"/>
        <family val="1"/>
        <charset val="204"/>
      </rPr>
      <t>солідарна відповідальність з 
ХК "Прикарпатліс", 
ВАТ "Прикарпатський меблевий комбінат" та  ВАТ "Івано-Франківська меблева фабрика" )</t>
    </r>
  </si>
  <si>
    <r>
      <rPr>
        <sz val="11"/>
        <rFont val="Times New Roman"/>
        <family val="1"/>
        <charset val="204"/>
      </rPr>
      <t xml:space="preserve">ХК "Прикарпатліс" </t>
    </r>
    <r>
      <rPr>
        <sz val="10"/>
        <rFont val="Times New Roman"/>
        <family val="1"/>
        <charset val="204"/>
      </rPr>
      <t>(22185572) (Угода від 27.10.1994 № 5/0810/5622)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(солідарна відповідальність з ЛПО "Прикарпатліс", ВАТ "Прикарпатський меблевий комбінат" та  ВАТ "Івано-Франківська меблева фабрика" )</t>
    </r>
  </si>
  <si>
    <r>
      <t xml:space="preserve">Луганська обласна державна адміністрація (00022450) (Угода від 22.05.1997 № 2101/10)
</t>
    </r>
    <r>
      <rPr>
        <i/>
        <sz val="10"/>
        <rFont val="Times New Roman"/>
        <family val="1"/>
        <charset val="204"/>
      </rPr>
      <t>(солідарна відповідальність з ВАТ "Луганський облагротехсервіс")</t>
    </r>
  </si>
  <si>
    <t>ДП "НВД АФ "Наукова" НААН" (03374617) (Угода від 15.07.96 № 2101/11 )</t>
  </si>
  <si>
    <t>АТ "Лисичанськвугілля" (32359108)                                        (Договір від 23.12.2011 № 15010-02/191)</t>
  </si>
  <si>
    <t>УО "Укрфармація" (02012409)                                        (Угода від 09.08.1994)</t>
  </si>
  <si>
    <t xml:space="preserve">Харківське державне авіаційне виробниче підприємство (14308894) (Договір від 30.06.2009 
№ 28010-02/78) </t>
  </si>
  <si>
    <t>Аеропорт "Бориспіль" (20572069) (Субкр. угода від 22.09.2005 № 13000-04/70)</t>
  </si>
  <si>
    <t>Київська міська державна адміністрація 
(Київська міська рада) (00022527)
(Договір від 11.03.2016 № 13010-05/38)</t>
  </si>
  <si>
    <t>Академія медичних наук (00061125)</t>
  </si>
  <si>
    <t>Державне підприємство "Укркосмос" (24381357) (Договір від 15.12.2009 № 28010-02/137)</t>
  </si>
  <si>
    <t>ПАТ "Державна продовольчо-зернова корпорація України" (37243279) 
(Договір від 28.12.2012 № 15010-03/147)</t>
  </si>
  <si>
    <t>ПАТ НАК "Нафтогаз України" (20077720)
(Договір від 05.06.2009 № 28010-02/60)</t>
  </si>
  <si>
    <t>Державна іпотечна установа (33304730)
(Договір від 26.12.2013 №15010-03/127)</t>
  </si>
  <si>
    <t>Державна іпотечна установа (33304730)
(Договір від 11.12.2019 №13010-05/226)</t>
  </si>
  <si>
    <t>Державна іпотечна установа (33304730)
(Договір від 28.12.2019 №13010-05/285)</t>
  </si>
  <si>
    <t>Міністерство енергетики та вугільної промисловості (37471933)(Угода від 16.10.2013 № 15010-03/94)</t>
  </si>
  <si>
    <t>Департамент енергетики, транспорту та зв'язку Вінницької міської ради (34849038) 
(Договір від 02.12.2013 №15010-03/106)</t>
  </si>
  <si>
    <t>Департамент капітального будівництва Вінницької міської ради (03084204) 
(Договір від 30.12.2013 № 15010-03/138)</t>
  </si>
  <si>
    <r>
      <t xml:space="preserve">ПАТ "Укртрансгаз" (30019801)
</t>
    </r>
    <r>
      <rPr>
        <i/>
        <sz val="9"/>
        <rFont val="Times New Roman"/>
        <family val="1"/>
        <charset val="204"/>
      </rPr>
      <t xml:space="preserve">(Договір від 11.12.2012 № 15010-03/127) </t>
    </r>
  </si>
  <si>
    <r>
      <t xml:space="preserve">Фонд розвитку підприємництва (21662099) 
</t>
    </r>
    <r>
      <rPr>
        <i/>
        <sz val="9"/>
        <rFont val="Times New Roman"/>
        <family val="1"/>
        <charset val="204"/>
      </rPr>
      <t>(Угода від 11.10.2006 № 28000-04/150 )</t>
    </r>
  </si>
  <si>
    <t xml:space="preserve">ПрАТ "Завод "Кузня на Рибальському" (14312364) (Договір № 13010-05/227 від 29.12.2017)                                                
</t>
  </si>
  <si>
    <t xml:space="preserve">ДП ДГЗП "Спецтехноекспорт" (30019335)   
(Угода від 28.12.2018 № 13010-05/248)                                      
</t>
  </si>
  <si>
    <t>ДП "НАЕК "Енергоатом" (24554661) 
(Договір №13010-05/202 від 21.12.2017)</t>
  </si>
  <si>
    <t>АТ "ОТП БАНК" (21685166) 
(Договір про надання держгарантії на портфельній основі від 31.12.2020 №13010-05/262)</t>
  </si>
  <si>
    <t>АТ "ОТП БАНК" (21685166) 
(Договір про надання держгарантії на портфельній основі від 03.12.2021 №13110-05/557)</t>
  </si>
  <si>
    <t>АТ "ОТП БАНК" (21685166) 
(Договір про надання держгарантії на портфельній основі від 05.04.2022 №13110-05/58)</t>
  </si>
  <si>
    <t>АТ КБ "Приватбанк" (14360570) 
(Договір про надання держгарантії на портфельній основі  від 05.04.2022 № 13110-05/55)</t>
  </si>
  <si>
    <t>АТ КБ "Приватбанк" (14360570) 
(Договір про надання держгарантії на портфельній основі  від 31.12.2020 № 13110-05/269)</t>
  </si>
  <si>
    <t>АТ КБ "Приватбанк" (14360570) 
(Договір про надання держгарантії на портфельній основі  від 03.12.2021 № 13110-05/554)</t>
  </si>
  <si>
    <t>АТ КБ "Приватбанк" (14360570) 
(Договір про надання держгарантії на портфельній основі  від 04.07.2023 № 13110-05/95)</t>
  </si>
  <si>
    <t>ПАТ КБ "Укргазбанк"  (23697280) (Договір про надання держгарантії на портфельній основі /Угода від 03.12.2021 №13110-05/553</t>
  </si>
  <si>
    <t>ПАТ АБ "Укргазбанк"(23697280) (Договір про надання держгарантії на портфельній основі /Угода від 04.04.2022 №13110-05/50)</t>
  </si>
  <si>
    <t>ПАТ АБ "Укргазбанк"(23697280) (Договір про надання держгарантії на портфельній основі /Угода від 31.12.2020 №13010-05/270)</t>
  </si>
  <si>
    <t>ПАТ АБ "Укргазбанк" (23697280)    (Договір про надання держгарантії на портфельній основі від 21.08.2023 №13110-05/123)</t>
  </si>
  <si>
    <t>АТ "Укрексімбанк" (00032112) 
Договір про надання держгарантії на портфельній основі від 31.12.2020 № 13010-05/263)</t>
  </si>
  <si>
    <t>АТ "Укрексімбанк" (00032112) 
Договір про надання держгарантії на портфельній основі від 03.12.2021 № 13110-05/555)</t>
  </si>
  <si>
    <t>АТ "Укрексімбанк" (00032112) 
Договір про надання держгарантії на портфельній основі від 04.07.2023 № 13110-05/92)</t>
  </si>
  <si>
    <t>АТ "Укрексімбанк" (00032112) 
Договір про надання держгарантії на портфельній основі від 05.04.2022 № 13110-05/56)</t>
  </si>
  <si>
    <t>АТ "Полтава-Банк" (09807595) 
(Договір про надання держгарантії на портфельній основі  від 05.04.2022 № 13110-05/57)</t>
  </si>
  <si>
    <t>АТ "АСВІО БАНК" (09809192) 
(Договір про надання держгарантії на портфельній основі від 05.04.2022 №13110-05/54)</t>
  </si>
  <si>
    <t>АТ “Державний ощадний банк” (00032129) 
(Договір про надання держгарантії на портфельній основі від 28.12.2022 № 13110-05/74)</t>
  </si>
  <si>
    <t>АТ “Державний ощадний банк”(00032129) 
(Договір про надання держгарантії на портфельній основі від 03.12.2021 № 13110-05/560)</t>
  </si>
  <si>
    <t xml:space="preserve">АТ “Державний ощадний банк (00032129) (Договір про надання держгарантії на портфельній основі від 31.12.2020 № 13010-05/271) </t>
  </si>
  <si>
    <t>АТ "Банк Альянс" (14360506) (Договір про надання держгарантії на портфельній основі  від 03.12.2021 №13110-05/556)</t>
  </si>
  <si>
    <t>АТ "Банк Альянс" (14360506)                                 (Договір про надання держгарантії на портфельній основі  від 04.04.2022 №13110-05/45)</t>
  </si>
  <si>
    <t>АТ «АГРОПРОСПЕРІС БАНК»  (35590956)       (Договір про надання держгарантії на портфельній основі  від 31.03.2022 №13110-05/44)</t>
  </si>
  <si>
    <t>АТ «КРЕДІ АГРІКОЛЬ БАНК»(14361575)           (Договір про надання держгарантії на портфельній основі  від 04.04.2022 №13110-05/46)</t>
  </si>
  <si>
    <t>АТ “ТАСКОМБАНК” (09806443)                          (Договір про надання держгарантії на портфельній основі  від 03.12.2021 №13110-05/563)</t>
  </si>
  <si>
    <t>АТ "ПроКредит Банк" (21677333)             (Договір про надання держгарантії на портфельній основі  від 04.04.2022 №13110-05/49)</t>
  </si>
  <si>
    <t>АТ "ПроКредит Банк" (21677333)                 (Договір про надання держгарантії на портфельній основі  від 04.07.2023 №13110-05/94)</t>
  </si>
  <si>
    <t>АТ "Райффайзен Банк" (14305909)                       (Договір про надання держгарантії на портфельній основі від 04.04.2022 №13110-05/52)</t>
  </si>
  <si>
    <t>АТ «БАНК КРЕДИТ ДНІПРО»(14352406)            (Договір про надання держгарантії на портфельній основі від 04.04.2022 №13110-05/53)</t>
  </si>
  <si>
    <t>АТ «БАНК КРЕДИТ ДНІПРО»(14352406)                    (Договір про надання держгарантії на портфельній основі від 04.07.2023 №13110-05/93)</t>
  </si>
  <si>
    <t>ПАТ “Банк Восток” (26237202)                          (Договір про надання держгарантії на портфельній основі   від 31.03.2022 №13110-05/43)</t>
  </si>
  <si>
    <t>ПАТ "МТБ БАНК" (21650966)                           (Договір про надання держгарантії на портфельній основі від 31.03.2022 №13110-05/42)</t>
  </si>
  <si>
    <t>ПАТ "МТБ БАНК"(21650966)                            (Договір про надання держгарантії на портфельній основі від 04.07.2023 №13110-05/96)</t>
  </si>
  <si>
    <t>ПАТ АБ «Південний»  (20953647)                                  (Договір про надання держгарантії на портфельній основі   від 29.03.2022 №13110-05/40)</t>
  </si>
  <si>
    <t>АТ "Банк "Український капітал» (22868414)                    (Договір про надання держгарантії на портфельній основі   від 13.05.2022 №13110-05/76)</t>
  </si>
  <si>
    <t>АТ "Банк інвестиційний та заощаджень"  (33695095)(Договір про надання держгарантії на портфельній основі  від 24.05.2022 №13110-05/83)</t>
  </si>
  <si>
    <t>АТ  Східно-Українский"Банк "ГРАНТ» (14070197)(Договір про надання держгарантії на портфельній основі  від 13.05.2022 №13110-05/77)</t>
  </si>
  <si>
    <t>АТ  "Вест файнест енд кредит банк"(34575675)         (Договір про надання держгарантії на портфельній основі від 03.12.2021 №13110-05/558)</t>
  </si>
  <si>
    <t>АТ  "КІБ"  (21580639)(Договір про надання держгарантії на портфельній основі від 03.12.2021 №13110-05/561)</t>
  </si>
  <si>
    <t>АТ  "МІБ"  (35810511) (Договір про надання держгарантії на портфельній основі   від 04.04.2022 №13110-05/48)</t>
  </si>
  <si>
    <t>АТ "МетаБанк»  (20496061) (Договір про надання держгарантії на портфельній основі  від 24.05.2022 №13110-05/82)</t>
  </si>
  <si>
    <t>АТ "Правекс Банк" (14360920)                       (Договір про надання держгарантії на портфельній основі  від 30.05.2022 №13110-05/88)</t>
  </si>
  <si>
    <t>ПАТ «Національна енергетична компанія "Укренерго» (00100227) 
(Договір від 31.12.2020 № 13010-05/273)</t>
  </si>
  <si>
    <t>ПАТ «Національна енергетична компанія "Укренерго» (00100227) 
(Договір від 31.12.2020 № 13010-05/275)</t>
  </si>
  <si>
    <t>ПАТ «Національна енергетична компанія "Укренерго» (00100227) 
(Договір від 31.12.2020  №13010-05/277)</t>
  </si>
  <si>
    <t>ПАТ «Національна енергетична компанія "Укренерго» (00100227) 
(Договір від 31.12.2021  №13110-05/603,604)</t>
  </si>
  <si>
    <t>Концерн радіомовлення, радіозв"язку та телебачення  (01190043)
(Договір від 28.12.2021 №13110-05/588)</t>
  </si>
  <si>
    <t>Українська аграрна біржа (23389377) 
(Угода від 24.07.1997 № 18/03-149, 
договір доручення від 31.07.97 (УАБ 15%))</t>
  </si>
  <si>
    <r>
      <t>Українська аграрна біржа</t>
    </r>
    <r>
      <rPr>
        <i/>
        <sz val="10"/>
        <rFont val="Times New Roman"/>
        <family val="1"/>
        <charset val="204"/>
      </rPr>
      <t xml:space="preserve"> (23389377) (реструктуризована заборгованість)</t>
    </r>
  </si>
  <si>
    <r>
      <t xml:space="preserve">Українська аграрна біржа (23389377)                                </t>
    </r>
    <r>
      <rPr>
        <i/>
        <sz val="10"/>
        <rFont val="Times New Roman"/>
        <family val="1"/>
        <charset val="204"/>
      </rPr>
      <t>Договір від 28.11.2006 №28000-04/179,                                       Акт прийому-передачі від 08.08.2006 №10 (постанова КМУ від 15.03.2006 № 315)</t>
    </r>
  </si>
  <si>
    <t>Українська аграрна біржа (23389377) (заборгованість товаровиробників, що отримали техніку за рахунок іноземного кредиту, залученого Українською аграрною біржею у рамках кредитної лінії США), у тому числі:</t>
  </si>
  <si>
    <t>-</t>
  </si>
  <si>
    <r>
      <t>Украгробіржа (ТОВ "Чаплинське"(30917617)  (</t>
    </r>
    <r>
      <rPr>
        <i/>
        <sz val="10"/>
        <rFont val="Times New Roman"/>
        <family val="1"/>
        <charset val="204"/>
      </rPr>
      <t>Угода про реструктурування від 31.12.2003 №130-04/177)</t>
    </r>
  </si>
  <si>
    <r>
      <t xml:space="preserve">Украгробіржа (ТОВ "Арсенал-Агро"(31401923)
</t>
    </r>
    <r>
      <rPr>
        <i/>
        <sz val="10"/>
        <rFont val="Times New Roman"/>
        <family val="1"/>
        <charset val="204"/>
      </rPr>
      <t>(Угода про реструктурування від 31.12.2003 №130-04/184)</t>
    </r>
  </si>
  <si>
    <r>
      <t>Украгробіржа (СПП Агрофірма "Людмила" (31853319) (</t>
    </r>
    <r>
      <rPr>
        <i/>
        <sz val="10"/>
        <rFont val="Times New Roman"/>
        <family val="1"/>
        <charset val="204"/>
      </rPr>
      <t>Угода про реструктурування  від 31.12.2003 №130-04/190)</t>
    </r>
  </si>
  <si>
    <r>
      <t xml:space="preserve">Украгробіржа (ТОВ "Ельвіра-2000"(31026469) 
</t>
    </r>
    <r>
      <rPr>
        <i/>
        <sz val="10"/>
        <rFont val="Times New Roman"/>
        <family val="1"/>
        <charset val="204"/>
      </rPr>
      <t>(Угода про реструктурування  від 31.12.2003 №130-04/164)</t>
    </r>
  </si>
  <si>
    <r>
      <t>Украгробіржа (ТОВ "Укрнафтінвестиції"
(30217347)</t>
    </r>
    <r>
      <rPr>
        <i/>
        <sz val="10"/>
        <rFont val="Times New Roman"/>
        <family val="1"/>
        <charset val="204"/>
      </rPr>
      <t>(Угода про реструктурування від 31.12.2003 №130-04/170)</t>
    </r>
  </si>
  <si>
    <r>
      <t xml:space="preserve">Украгробіржа (ТОВ "Агрохімсервіс"(30608366)
</t>
    </r>
    <r>
      <rPr>
        <i/>
        <sz val="10"/>
        <rFont val="Times New Roman"/>
        <family val="1"/>
        <charset val="204"/>
      </rPr>
      <t>(Угода про реструктурування від 31.12.2003 №130-04/178)</t>
    </r>
  </si>
  <si>
    <r>
      <t xml:space="preserve">Украгробіржа (ТОВ "Таврія-Агро"(00857723) 
</t>
    </r>
    <r>
      <rPr>
        <i/>
        <sz val="10"/>
        <rFont val="Times New Roman"/>
        <family val="1"/>
        <charset val="204"/>
      </rPr>
      <t xml:space="preserve">(Угода про реструктурування від 25.12.2003 №130-04/149) </t>
    </r>
  </si>
  <si>
    <r>
      <t xml:space="preserve">Украгробіржа (ЗАТ "Енергоресурс"(22457071) </t>
    </r>
    <r>
      <rPr>
        <i/>
        <sz val="10"/>
        <rFont val="Times New Roman"/>
        <family val="1"/>
        <charset val="204"/>
      </rPr>
      <t>(Угода про реструктурування від 31.12.2003 №130-04/160)</t>
    </r>
  </si>
  <si>
    <r>
      <t xml:space="preserve">Украгробіржа (ТОВ "Вольвіна"(23218115) 
</t>
    </r>
    <r>
      <rPr>
        <i/>
        <sz val="10"/>
        <rFont val="Times New Roman"/>
        <family val="1"/>
        <charset val="204"/>
      </rPr>
      <t>(Угода про реструктурування від 31.12.2003 №130-04/186)</t>
    </r>
  </si>
  <si>
    <r>
      <t xml:space="preserve">Украгробіржа (ТОВ "Шампань України"(00413143)
</t>
    </r>
    <r>
      <rPr>
        <i/>
        <sz val="10"/>
        <rFont val="Times New Roman"/>
        <family val="1"/>
        <charset val="204"/>
      </rPr>
      <t>(Угода про реструктурування від 31.12.2003 №130-04/188)</t>
    </r>
  </si>
  <si>
    <r>
      <t xml:space="preserve">Украгробіржа (ТОВ "Агростар" (30743355) 
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"Агростар") від 31.12.2003 №130-04/167)</t>
    </r>
  </si>
  <si>
    <r>
      <t xml:space="preserve">Украгробіржа (ТОВ "Юрчиха"(31399752)
</t>
    </r>
    <r>
      <rPr>
        <i/>
        <sz val="10"/>
        <rFont val="Times New Roman"/>
        <family val="1"/>
        <charset val="204"/>
      </rPr>
      <t>(Угода про реструктурування  від 31.12.2003 №130-04/173)</t>
    </r>
  </si>
  <si>
    <r>
      <t xml:space="preserve">Украгробіржа (ВАТ ЧРО "Агропроммеханізація"(03767038)   </t>
    </r>
    <r>
      <rPr>
        <i/>
        <sz val="10"/>
        <rFont val="Times New Roman"/>
        <family val="1"/>
        <charset val="204"/>
      </rPr>
      <t>(Угода про реструктурування від 31.12.2003  №130-04/165)</t>
    </r>
  </si>
  <si>
    <r>
      <t xml:space="preserve">Украгробіржа (ТОВ "Надіяагроком"(24915299) 
</t>
    </r>
    <r>
      <rPr>
        <i/>
        <sz val="10"/>
        <rFont val="Times New Roman"/>
        <family val="1"/>
        <charset val="204"/>
      </rPr>
      <t>(Угода про реструктурування  від 31.12.2003 №130-04/163)</t>
    </r>
  </si>
  <si>
    <r>
      <t xml:space="preserve">Украгробіржа (ТОВ "Верховина" (30708111) 
</t>
    </r>
    <r>
      <rPr>
        <i/>
        <sz val="10"/>
        <rFont val="Times New Roman"/>
        <family val="1"/>
        <charset val="204"/>
      </rPr>
      <t>(Угода про реструктурування від 31.12.2003 №130-04/155)</t>
    </r>
  </si>
  <si>
    <r>
      <t xml:space="preserve">Украгробіржа (ТОВ "Царекостянтинівська МТС" (25477542) </t>
    </r>
    <r>
      <rPr>
        <i/>
        <sz val="10"/>
        <rFont val="Times New Roman"/>
        <family val="1"/>
        <charset val="204"/>
      </rPr>
      <t>(Угода про реструктурування від 31.12.2003 №130-04/175)</t>
    </r>
  </si>
  <si>
    <r>
      <t xml:space="preserve">Украгробіржа (ПП "Югторг-М" (30495188) 
</t>
    </r>
    <r>
      <rPr>
        <i/>
        <sz val="10"/>
        <rFont val="Times New Roman"/>
        <family val="1"/>
        <charset val="204"/>
      </rPr>
      <t>(Угода про реструктурування від 25.12.2003 №130-04/146)</t>
    </r>
  </si>
  <si>
    <r>
      <t xml:space="preserve">Украгробіржа (СГ "Славутич" (30945875) 
</t>
    </r>
    <r>
      <rPr>
        <i/>
        <sz val="10"/>
        <rFont val="Times New Roman"/>
        <family val="1"/>
        <charset val="204"/>
      </rPr>
      <t>(Угода про реструктурування Украгробіржа 
(СГ "Славутич") від 31.12.2003 №130-04/191)</t>
    </r>
  </si>
  <si>
    <r>
      <t>Украгробіржа (ВАТ "Іванівське РТП" (03755035) 
(</t>
    </r>
    <r>
      <rPr>
        <i/>
        <sz val="10"/>
        <rFont val="Times New Roman"/>
        <family val="1"/>
        <charset val="204"/>
      </rPr>
      <t xml:space="preserve">Угода про реструктурування  від 31.12.03 №130-04/169) </t>
    </r>
  </si>
  <si>
    <r>
      <t xml:space="preserve">Украгробіржа (ТОВ "Жовтнева МТС" (25052558)  </t>
    </r>
    <r>
      <rPr>
        <i/>
        <sz val="10"/>
        <rFont val="Times New Roman"/>
        <family val="1"/>
        <charset val="204"/>
      </rPr>
      <t>(Угода про реструктурування від 31.12.2003 №130-04/168)</t>
    </r>
  </si>
  <si>
    <r>
      <t xml:space="preserve">Украгробіржа (ТОВ "Агрофірма"Мир-Сем і К" (21351637) </t>
    </r>
    <r>
      <rPr>
        <i/>
        <sz val="10"/>
        <rFont val="Times New Roman"/>
        <family val="1"/>
        <charset val="204"/>
      </rPr>
      <t>(Угода про реструктурування від 31.12.2003 №130-04/176)</t>
    </r>
  </si>
  <si>
    <r>
      <t xml:space="preserve">Украгробіржа (ВАТ Кам'янське під-во "Агрохім" (05491534)   </t>
    </r>
    <r>
      <rPr>
        <i/>
        <sz val="10"/>
        <rFont val="Times New Roman"/>
        <family val="1"/>
        <charset val="204"/>
      </rPr>
      <t>(Угода про реструктурування  від 31.12.2003 №130-04/174)</t>
    </r>
  </si>
  <si>
    <t>Усього по кредитах, залучених під державні гарантії:</t>
  </si>
  <si>
    <t>х</t>
  </si>
  <si>
    <t xml:space="preserve">Заборгованість перед державним бюджетом за кредитами, залученими державою </t>
  </si>
  <si>
    <r>
      <t xml:space="preserve">ЛМКП "Львівводоканал" (03348471)
</t>
    </r>
    <r>
      <rPr>
        <i/>
        <sz val="10"/>
        <rFont val="Times New Roman"/>
        <family val="1"/>
        <charset val="204"/>
      </rPr>
      <t>(Субкредитна угода від 28.12.2001 № 101-04/29)</t>
    </r>
    <r>
      <rPr>
        <sz val="10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(солідарна відповідальність з Львівською міською радою)</t>
    </r>
  </si>
  <si>
    <r>
      <t xml:space="preserve">Львівська міська рада  (04055896)
</t>
    </r>
    <r>
      <rPr>
        <i/>
        <sz val="10"/>
        <rFont val="Times New Roman"/>
        <family val="1"/>
        <charset val="204"/>
      </rPr>
      <t>(Договір гарантії від 28.12.2001 № 101-04/30)</t>
    </r>
  </si>
  <si>
    <r>
      <t xml:space="preserve">ПАТ "КБ "Надра" (20025456)
</t>
    </r>
    <r>
      <rPr>
        <i/>
        <sz val="9"/>
        <rFont val="Times New Roman"/>
        <family val="1"/>
        <charset val="204"/>
      </rPr>
      <t>(Угода від 22.06.2007 № 28000-04/99)</t>
    </r>
  </si>
  <si>
    <r>
      <t xml:space="preserve">ПАТ "КБ "Надра" (20025456)
</t>
    </r>
    <r>
      <rPr>
        <i/>
        <sz val="9"/>
        <rFont val="Times New Roman"/>
        <family val="1"/>
        <charset val="204"/>
      </rPr>
      <t>(Угода від 09.12.1998 № 22-04/27)</t>
    </r>
  </si>
  <si>
    <r>
      <t xml:space="preserve">АТ "Імексбанк" (20971504)
</t>
    </r>
    <r>
      <rPr>
        <i/>
        <sz val="10"/>
        <rFont val="Times New Roman"/>
        <family val="1"/>
        <charset val="204"/>
      </rPr>
      <t xml:space="preserve">(Угода </t>
    </r>
    <r>
      <rPr>
        <b/>
        <i/>
        <sz val="8"/>
        <rFont val="Times New Roman"/>
        <family val="1"/>
        <charset val="204"/>
      </rPr>
      <t>від 25.09.2008 №28020-02/122)</t>
    </r>
  </si>
  <si>
    <r>
      <t xml:space="preserve">АТ "Укрексімбанк" (00032112)
</t>
    </r>
    <r>
      <rPr>
        <i/>
        <sz val="9"/>
        <rFont val="Times New Roman"/>
        <family val="1"/>
        <charset val="204"/>
      </rPr>
      <t>(Договір від 10.06.2011 № 15010-02/110)</t>
    </r>
  </si>
  <si>
    <t>АТ "Укрексімбанк" (00032112)  (Позика № 8727, Договір від 26.06.2017 №13010-05/77) **</t>
  </si>
  <si>
    <t>ПАТ "Укрексімбанк" (00032112) (Угода № 9254, Дод. договір від 07.06.2021№ 1/13010-05/77-1) **</t>
  </si>
  <si>
    <t>АТ "Укрексімбанк", (00032112)  ЄІБ
Фінансова угода від 24.12.2017 FI № 82.844</t>
  </si>
  <si>
    <t>ПАТ "Мегабанк" (09804119) (Фін угода від 24.12.2017 FI №82.844, Угода субф від 29.09.2017 №13010-05/122)</t>
  </si>
  <si>
    <r>
      <t xml:space="preserve">ОКП"Миколаївоблтеплоенерго" (31319242) МБРР
</t>
    </r>
    <r>
      <rPr>
        <i/>
        <sz val="9"/>
        <rFont val="Times New Roman"/>
        <family val="1"/>
        <charset val="204"/>
      </rPr>
      <t xml:space="preserve">(Договір від 28.11.2014 № 13010-05/107) </t>
    </r>
  </si>
  <si>
    <r>
      <t xml:space="preserve">ОКП "Миколаївоблтеплоенерго" (31319242) ФЧТ
</t>
    </r>
    <r>
      <rPr>
        <i/>
        <sz val="9"/>
        <rFont val="Times New Roman"/>
        <family val="1"/>
        <charset val="204"/>
      </rPr>
      <t>(Договір від 28.11.2014 № 13010-05/108)</t>
    </r>
    <r>
      <rPr>
        <sz val="10"/>
        <rFont val="Times New Roman"/>
        <family val="1"/>
      </rPr>
      <t xml:space="preserve"> </t>
    </r>
  </si>
  <si>
    <r>
      <t xml:space="preserve">КП ВМР "Вінницяміськтеплоенерго" (33126849)
</t>
    </r>
    <r>
      <rPr>
        <i/>
        <sz val="9"/>
        <rFont val="Times New Roman"/>
        <family val="1"/>
        <charset val="204"/>
      </rPr>
      <t xml:space="preserve">(Угода від 20.11.2014 № 13010-05/99) </t>
    </r>
    <r>
      <rPr>
        <sz val="9"/>
        <rFont val="Times New Roman"/>
        <family val="1"/>
        <charset val="204"/>
      </rPr>
      <t>МБРР</t>
    </r>
  </si>
  <si>
    <r>
      <t xml:space="preserve">КП ВМР "Вінницяміськтеплоенерго" (33126849)
</t>
    </r>
    <r>
      <rPr>
        <i/>
        <sz val="9"/>
        <rFont val="Times New Roman"/>
        <family val="1"/>
        <charset val="204"/>
      </rPr>
      <t xml:space="preserve">(Уг. від 20.11.2014 №13010-05/100) </t>
    </r>
    <r>
      <rPr>
        <sz val="10"/>
        <rFont val="Times New Roman"/>
        <family val="1"/>
        <charset val="204"/>
      </rPr>
      <t>ФЧТ</t>
    </r>
  </si>
  <si>
    <r>
      <t xml:space="preserve">КП "Дніпротеплоенерго" ДОР (30982775)  МБРР
</t>
    </r>
    <r>
      <rPr>
        <i/>
        <sz val="9"/>
        <rFont val="Times New Roman"/>
        <family val="1"/>
        <charset val="204"/>
      </rPr>
      <t>(Угода від 28.11.2014 № 13010-05/121)</t>
    </r>
  </si>
  <si>
    <r>
      <t xml:space="preserve">КП "Дніпротеплоенерго" ДОР (30982775)  ФЧТ
</t>
    </r>
    <r>
      <rPr>
        <i/>
        <sz val="9"/>
        <rFont val="Times New Roman"/>
        <family val="1"/>
        <charset val="204"/>
      </rPr>
      <t>(Угода від 28.11.2014 № 13010-05/122)</t>
    </r>
  </si>
  <si>
    <t>КП "Житомирводоканал" (03344065) МБРР
(Угода від 30.11.2014 № 13010-05/92)</t>
  </si>
  <si>
    <t>КП "Житомирводоканал" (03344065) ФЧТ
(Угода від 20.11.2014 № 13010-05/91)</t>
  </si>
  <si>
    <t>ОКВП "Дніпро-Кіровоград"  (03346822)  МБРР
(Угода від 20.11.2014 № 13010-05/97)</t>
  </si>
  <si>
    <t>ОКВП "Дніпро-Кіровоград" (03346822) ФЧТ
(Угода від 20.11.2014 № 13010-05/98)</t>
  </si>
  <si>
    <t>КП "Тернопільводоканал" (03353845) МБРР
(Угода від 20.11.2014 № 13010-05/95)</t>
  </si>
  <si>
    <t>КП "Тернопільводоканал" (03353845) ФЧТ
(Угода від 20.11.2014 № 13010-05/96)</t>
  </si>
  <si>
    <t xml:space="preserve">КП "Тернопільміськкомуненерго"(14034534)МБРР
(Договір про субкр. від 18.08.2016 № 13010-05/79) </t>
  </si>
  <si>
    <t xml:space="preserve">КП "Тернопільміськкомуненерго" (14034534) ФЧТ
(Договір про субкр. від 18.08.2016 № 13010-05/80)  </t>
  </si>
  <si>
    <t>КП "Харківводоканал" (03361715) МБРР
(Угода від 20.11.2014 № 13010-05/94)</t>
  </si>
  <si>
    <t>КП "Харківводоканал" (03361715) ФЧТ
(Угода від 20.11.2014 № 13010-05/93)</t>
  </si>
  <si>
    <r>
      <t xml:space="preserve">КП "Харківводоканал" (03361715) </t>
    </r>
    <r>
      <rPr>
        <b/>
        <i/>
        <sz val="8"/>
        <rFont val="Times New Roman"/>
        <family val="1"/>
        <charset val="204"/>
      </rPr>
      <t xml:space="preserve">                                                        </t>
    </r>
    <r>
      <rPr>
        <i/>
        <sz val="9"/>
        <rFont val="Times New Roman"/>
        <family val="1"/>
        <charset val="204"/>
      </rPr>
      <t xml:space="preserve">(Угода від 29.12.2009 № 28010-02/147) </t>
    </r>
  </si>
  <si>
    <t>КП "Харківські теплові мережі" (31557119) МБРР
(Угода від 20.11.2014 № 13010-05/103)</t>
  </si>
  <si>
    <t>КП "Харківські теплові мережі" (31557119) ФЧТ
(Угода від 20.11.2014 № 13010-05/104)</t>
  </si>
  <si>
    <t>КП "Муніципальна компанія поводження з відходами" ХМР (30990215) МБРР
(Угода від 20.11.2014 № №13010-05/90)</t>
  </si>
  <si>
    <t>КП "Муніципальна компанія поводження з відходами" ХМР (30990215) ФЧТ
(Угода від 20.11.2014 № 13010-05/89)</t>
  </si>
  <si>
    <t>МКП "Херсонтеплоенерго" (31653320) МБРР
(Угода від 20.11.2014 № 13010-05/105)</t>
  </si>
  <si>
    <t>МКП "Херсонтеплоенерго" (31653320) ФЧТ
(Угода від 21.11.2014 № 13010-05/106)</t>
  </si>
  <si>
    <r>
      <t xml:space="preserve">КП "Міськтепловоденергія" (36588183)
м. Камянець-Подільський  МБРР
</t>
    </r>
    <r>
      <rPr>
        <i/>
        <sz val="9"/>
        <rFont val="Times New Roman"/>
        <family val="1"/>
        <charset val="204"/>
      </rPr>
      <t>(Угода від 20.11.2014 № 13010-05/102)</t>
    </r>
  </si>
  <si>
    <r>
      <t xml:space="preserve">КП "Міськтепловоденергія" (36588183)
м. Камянець-Подільський   ФЧТ
</t>
    </r>
    <r>
      <rPr>
        <i/>
        <sz val="9"/>
        <rFont val="Times New Roman"/>
        <family val="1"/>
        <charset val="204"/>
      </rPr>
      <t>(Угода від 20.11.2014 № 13010-05/101)</t>
    </r>
  </si>
  <si>
    <t>ПРАТ "АК "Київводоканал" (03327664) МБРР
(Угода від 04.12.2014 № 13010-05/128)</t>
  </si>
  <si>
    <t>ПРАТ "АК "Київводоканал" (03327664)  ФЧТ
(Угода від 04.12.2014 № 13010-05/129)</t>
  </si>
  <si>
    <r>
      <t xml:space="preserve">КВП "Краматорський водоканал" (05524251)
</t>
    </r>
    <r>
      <rPr>
        <i/>
        <sz val="9"/>
        <rFont val="Times New Roman"/>
        <family val="1"/>
        <charset val="204"/>
      </rPr>
      <t>(Угода від 04.12.2014 № 13010-05/127)</t>
    </r>
  </si>
  <si>
    <r>
      <t xml:space="preserve">КП "Вінницяоблводоканал" (03339012) МБРР
</t>
    </r>
    <r>
      <rPr>
        <i/>
        <sz val="9"/>
        <rFont val="Times New Roman"/>
        <family val="1"/>
        <charset val="204"/>
      </rPr>
      <t xml:space="preserve">(Договір про субкред. від 28.02.2017 № 13010-05/25) </t>
    </r>
  </si>
  <si>
    <r>
      <t xml:space="preserve">КП "Вінницяоблводоканал" (03339012) ФЧТ
</t>
    </r>
    <r>
      <rPr>
        <i/>
        <sz val="9"/>
        <rFont val="Times New Roman"/>
        <family val="1"/>
        <charset val="204"/>
      </rPr>
      <t xml:space="preserve">(Договір про субкр. від 28.02.2017 № 13010-05/26) </t>
    </r>
  </si>
  <si>
    <r>
      <t xml:space="preserve">Підпр-во "Нововолинськводоканал"(13353837) МБРР </t>
    </r>
    <r>
      <rPr>
        <sz val="9"/>
        <rFont val="Times New Roman"/>
        <family val="1"/>
        <charset val="204"/>
      </rPr>
      <t xml:space="preserve">(Договір про субкр. від 03.05.2017 № 13010-05/68) </t>
    </r>
  </si>
  <si>
    <r>
      <t xml:space="preserve">КП "Коломияводоканал" (32148690) МБРР
</t>
    </r>
    <r>
      <rPr>
        <i/>
        <sz val="9"/>
        <rFont val="Times New Roman"/>
        <family val="1"/>
        <charset val="204"/>
      </rPr>
      <t xml:space="preserve">(Договір про субкр. від 28.02.2017 №13010-05/24) </t>
    </r>
  </si>
  <si>
    <r>
      <t xml:space="preserve">КП "Коломияводоканал" (32148690) </t>
    </r>
    <r>
      <rPr>
        <i/>
        <sz val="9"/>
        <rFont val="Times New Roman"/>
        <family val="1"/>
        <charset val="204"/>
      </rPr>
      <t>(Угода від 16.10.2009 №28010-02/111)</t>
    </r>
  </si>
  <si>
    <r>
      <t xml:space="preserve">КП "Черкасиводоканал" (03357168) МБРР
</t>
    </r>
    <r>
      <rPr>
        <i/>
        <sz val="9"/>
        <rFont val="Times New Roman"/>
        <family val="1"/>
        <charset val="204"/>
      </rPr>
      <t>(Угода від 17.06.2015 № 13010-05/63)</t>
    </r>
  </si>
  <si>
    <r>
      <t xml:space="preserve">КП "Черкасиводоканал" (03357168) </t>
    </r>
    <r>
      <rPr>
        <i/>
        <sz val="9"/>
        <rFont val="Times New Roman"/>
        <family val="1"/>
        <charset val="204"/>
      </rPr>
      <t xml:space="preserve">(Угода від 29.12.2009 № 28010-02/144) </t>
    </r>
  </si>
  <si>
    <r>
      <t xml:space="preserve">КП "Словміськводоканал"  (35420080)
</t>
    </r>
    <r>
      <rPr>
        <i/>
        <sz val="9"/>
        <rFont val="Times New Roman"/>
        <family val="1"/>
        <charset val="204"/>
      </rPr>
      <t>(Угода від 29.12.2009 № 28010-02/148)</t>
    </r>
  </si>
  <si>
    <r>
      <t xml:space="preserve">КП "Дрогобичводоканал" ДМР (03348910)
</t>
    </r>
    <r>
      <rPr>
        <i/>
        <sz val="9"/>
        <rFont val="Times New Roman"/>
        <family val="1"/>
        <charset val="204"/>
      </rPr>
      <t>(Угода від 29.12.2009 № 28010-02/146)</t>
    </r>
  </si>
  <si>
    <r>
      <t xml:space="preserve">Дрогобицька міська рада (04055972)
</t>
    </r>
    <r>
      <rPr>
        <i/>
        <sz val="9"/>
        <rFont val="Times New Roman"/>
        <family val="1"/>
        <charset val="204"/>
      </rPr>
      <t>(Угода від 27.01.2010 № 3-30/543)</t>
    </r>
  </si>
  <si>
    <r>
      <t xml:space="preserve">КП"Івано-Франківськводоекотехпром" (32360815) </t>
    </r>
    <r>
      <rPr>
        <i/>
        <sz val="9"/>
        <rFont val="Times New Roman"/>
        <family val="1"/>
        <charset val="204"/>
      </rPr>
      <t>(Угода від 10.12.2007 № 28000-04/207)</t>
    </r>
  </si>
  <si>
    <r>
      <t xml:space="preserve">КП"Івано-Франківськводоекотехпром" (32360815) </t>
    </r>
    <r>
      <rPr>
        <i/>
        <sz val="9"/>
        <rFont val="Times New Roman"/>
        <family val="1"/>
        <charset val="204"/>
      </rPr>
      <t>(Угода від  14.09.2010 № 28010-02/108)</t>
    </r>
  </si>
  <si>
    <r>
      <t>КП "Водотеплосервіс"(м.Калуш) (32364207)</t>
    </r>
    <r>
      <rPr>
        <i/>
        <sz val="9"/>
        <rFont val="Times New Roman"/>
        <family val="1"/>
        <charset val="204"/>
      </rPr>
      <t xml:space="preserve">(Угода від 16.10.2009 № 28010-02/110) </t>
    </r>
  </si>
  <si>
    <r>
      <t>КП ВКГ"Бориспільводоканал"</t>
    </r>
    <r>
      <rPr>
        <sz val="9"/>
        <rFont val="Times New Roman"/>
        <family val="1"/>
        <charset val="204"/>
      </rPr>
      <t xml:space="preserve"> (20578712)    </t>
    </r>
    <r>
      <rPr>
        <sz val="8"/>
        <rFont val="Times New Roman"/>
        <family val="1"/>
        <charset val="204"/>
      </rPr>
      <t xml:space="preserve">    </t>
    </r>
    <r>
      <rPr>
        <i/>
        <sz val="8"/>
        <rFont val="Times New Roman"/>
        <family val="1"/>
        <charset val="204"/>
      </rPr>
      <t xml:space="preserve">                              </t>
    </r>
    <r>
      <rPr>
        <i/>
        <sz val="9"/>
        <rFont val="Times New Roman"/>
        <family val="1"/>
        <charset val="204"/>
      </rPr>
      <t>(Угода від 12.02.2010 № 28010-02/22)</t>
    </r>
  </si>
  <si>
    <r>
      <t xml:space="preserve">КП Звягельської міської ради "Звягельводоканал" (Новоград-Волинської міської ради "Виробниче управління ВКГ")  (03343806) </t>
    </r>
    <r>
      <rPr>
        <sz val="9"/>
        <rFont val="Times New Roman"/>
        <family val="1"/>
        <charset val="204"/>
      </rPr>
      <t>(Угода від 12.02.2010 № 28010-02/20)</t>
    </r>
  </si>
  <si>
    <r>
      <t xml:space="preserve">КП "Міський водоканал" м. Нова Каховка (32218122)
</t>
    </r>
    <r>
      <rPr>
        <sz val="9"/>
        <rFont val="Times New Roman"/>
        <family val="1"/>
        <charset val="204"/>
      </rPr>
      <t>(</t>
    </r>
    <r>
      <rPr>
        <i/>
        <sz val="9"/>
        <rFont val="Times New Roman"/>
        <family val="1"/>
        <charset val="204"/>
      </rPr>
      <t>від 12.02.2010 № 28010-02/19</t>
    </r>
    <r>
      <rPr>
        <i/>
        <sz val="8"/>
        <rFont val="Times New Roman"/>
        <family val="1"/>
        <charset val="204"/>
      </rPr>
      <t>)</t>
    </r>
  </si>
  <si>
    <r>
      <t xml:space="preserve">КП "Служба єдиного замовника" Кам"янець-Подільської міської ради  (31344855)                                      
</t>
    </r>
    <r>
      <rPr>
        <i/>
        <sz val="9"/>
        <rFont val="Times New Roman"/>
        <family val="1"/>
        <charset val="204"/>
      </rPr>
      <t>(Угода від 12.02.2010 № 28010-02/21)</t>
    </r>
    <r>
      <rPr>
        <i/>
        <sz val="8"/>
        <rFont val="Times New Roman"/>
        <family val="1"/>
        <charset val="204"/>
      </rPr>
      <t xml:space="preserve"> </t>
    </r>
  </si>
  <si>
    <r>
      <t xml:space="preserve">КП "Чернігівводоканал" (03358222)                                   </t>
    </r>
    <r>
      <rPr>
        <i/>
        <sz val="9"/>
        <rFont val="Times New Roman"/>
        <family val="1"/>
        <charset val="204"/>
      </rPr>
      <t>(Угода від 10.12.2007 № 28000-04/205)</t>
    </r>
  </si>
  <si>
    <r>
      <t xml:space="preserve">КП "Чернігівводоканал" (03358222)                                </t>
    </r>
    <r>
      <rPr>
        <i/>
        <sz val="9"/>
        <rFont val="Times New Roman"/>
        <family val="1"/>
        <charset val="204"/>
      </rPr>
      <t>(Угода від 28.10.2009 № 28010-02/117)</t>
    </r>
  </si>
  <si>
    <r>
      <t xml:space="preserve">КП "Кременчукводоканал" (03361655)
</t>
    </r>
    <r>
      <rPr>
        <i/>
        <sz val="9"/>
        <rFont val="Times New Roman"/>
        <family val="1"/>
        <charset val="204"/>
      </rPr>
      <t>(Угода від 27.01.2010 № 28010-02/11)</t>
    </r>
  </si>
  <si>
    <r>
      <t xml:space="preserve">КП "Водопостачання" м. Вознесенська  (33321803)
</t>
    </r>
    <r>
      <rPr>
        <i/>
        <sz val="10"/>
        <rFont val="Times New Roman"/>
        <family val="1"/>
        <charset val="204"/>
      </rPr>
      <t>(Угода від 13.08.2010 № 28010-02/97)</t>
    </r>
  </si>
  <si>
    <r>
      <t xml:space="preserve">Вознесенська міська рада (38016400)
</t>
    </r>
    <r>
      <rPr>
        <i/>
        <sz val="9"/>
        <rFont val="Times New Roman"/>
        <family val="1"/>
        <charset val="204"/>
      </rPr>
      <t>(Угода від 29.12.2009 № 16)</t>
    </r>
  </si>
  <si>
    <r>
      <t xml:space="preserve">КП"Агенство програм розвитку Одеси" (34381156) </t>
    </r>
    <r>
      <rPr>
        <i/>
        <sz val="8"/>
        <rFont val="Times New Roman"/>
        <family val="1"/>
        <charset val="204"/>
      </rPr>
      <t>№28010-02/116 від 28.10.2009</t>
    </r>
  </si>
  <si>
    <r>
      <t xml:space="preserve">КП"Агенство програм розвитку Одеси" (34381156)  
</t>
    </r>
    <r>
      <rPr>
        <i/>
        <sz val="8"/>
        <rFont val="Times New Roman"/>
        <family val="1"/>
        <charset val="204"/>
      </rPr>
      <t>№28000-04/206 від 10.12.2007</t>
    </r>
  </si>
  <si>
    <r>
      <t xml:space="preserve">Виконавчий комітет Первомайської міської ради  
</t>
    </r>
    <r>
      <rPr>
        <i/>
        <sz val="9"/>
        <rFont val="Times New Roman"/>
        <family val="1"/>
        <charset val="204"/>
      </rPr>
      <t xml:space="preserve">(Угода від 18.08.2008 № 28020-02/115)  </t>
    </r>
    <r>
      <rPr>
        <sz val="10"/>
        <rFont val="Times New Roman"/>
        <family val="1"/>
        <charset val="204"/>
      </rPr>
      <t xml:space="preserve">(04051968) </t>
    </r>
  </si>
  <si>
    <r>
      <t xml:space="preserve">Балтська міська рада  (04056954)
</t>
    </r>
    <r>
      <rPr>
        <i/>
        <sz val="10"/>
        <rFont val="Times New Roman"/>
        <family val="1"/>
        <charset val="204"/>
      </rPr>
      <t>(Угода від 01.02.2010 № 1/193)</t>
    </r>
  </si>
  <si>
    <r>
      <t>ПРАТ "Укргідроенерго"</t>
    </r>
    <r>
      <rPr>
        <sz val="8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(20588716)</t>
    </r>
    <r>
      <rPr>
        <sz val="8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 xml:space="preserve">(№ </t>
    </r>
    <r>
      <rPr>
        <b/>
        <i/>
        <sz val="9"/>
        <rFont val="Times New Roman"/>
        <family val="1"/>
        <charset val="204"/>
      </rPr>
      <t>4795</t>
    </r>
    <r>
      <rPr>
        <i/>
        <sz val="9"/>
        <rFont val="Times New Roman"/>
        <family val="1"/>
        <charset val="204"/>
      </rPr>
      <t xml:space="preserve"> від 19.09.2005, від 07.11.2005 № 28000-04/80)</t>
    </r>
  </si>
  <si>
    <r>
      <t xml:space="preserve">ПАТ "Укргідроенерго" (20588716) (Угода TF0B </t>
    </r>
    <r>
      <rPr>
        <b/>
        <sz val="10"/>
        <rFont val="Times New Roman"/>
        <family val="1"/>
        <charset val="204"/>
      </rPr>
      <t>5994</t>
    </r>
    <r>
      <rPr>
        <sz val="10"/>
        <rFont val="Times New Roman"/>
        <family val="1"/>
        <charset val="204"/>
      </rPr>
      <t>, договір від 10.09.2021 № 13010-05/421) **</t>
    </r>
  </si>
  <si>
    <r>
      <t>ПАТ "Укргідроенерго" (20588716) (Угода №</t>
    </r>
    <r>
      <rPr>
        <b/>
        <sz val="10"/>
        <color rgb="FF000000"/>
        <rFont val="Times New Roman"/>
        <family val="1"/>
        <charset val="204"/>
      </rPr>
      <t>9284</t>
    </r>
    <r>
      <rPr>
        <sz val="10"/>
        <color rgb="FF000000"/>
        <rFont val="Times New Roman"/>
        <family val="1"/>
        <charset val="204"/>
      </rPr>
      <t>, 
 договір від 10.09.2021 № 13010-05/422) **</t>
    </r>
  </si>
  <si>
    <r>
      <t xml:space="preserve">ПРАТ "Укргідроенерго" (20588716)  ЄБРР
(Угода від 29.09.2011 № </t>
    </r>
    <r>
      <rPr>
        <b/>
        <sz val="10"/>
        <rFont val="Times New Roman"/>
        <family val="1"/>
        <charset val="204"/>
      </rPr>
      <t>40518</t>
    </r>
    <r>
      <rPr>
        <sz val="10"/>
        <rFont val="Times New Roman"/>
        <family val="1"/>
        <charset val="204"/>
      </rPr>
      <t>, 
Субкредитна угода від 16.05.2012 № 15010-03/56)</t>
    </r>
  </si>
  <si>
    <r>
      <t xml:space="preserve">ПРАТ "Укргідроенерго" (20588716)  ЄБРР **
(Угода від 30.12.2015 № </t>
    </r>
    <r>
      <rPr>
        <b/>
        <sz val="10"/>
        <rFont val="Times New Roman"/>
        <family val="1"/>
        <charset val="204"/>
      </rPr>
      <t>47947</t>
    </r>
    <r>
      <rPr>
        <sz val="10"/>
        <rFont val="Times New Roman"/>
        <family val="1"/>
        <charset val="204"/>
      </rPr>
      <t>, 
Субкредитна угода від 30.12.2015 № 13010-05/171)</t>
    </r>
  </si>
  <si>
    <r>
      <t xml:space="preserve">ПРАТ "Укргідроенерго" (20588716)  ЄІБ 
</t>
    </r>
    <r>
      <rPr>
        <sz val="10"/>
        <rFont val="Times New Roman"/>
        <family val="1"/>
        <charset val="204"/>
      </rPr>
      <t xml:space="preserve">(Угода від 21.09.2012 № </t>
    </r>
    <r>
      <rPr>
        <b/>
        <sz val="10"/>
        <rFont val="Times New Roman"/>
        <family val="1"/>
        <charset val="204"/>
      </rPr>
      <t>31.177</t>
    </r>
    <r>
      <rPr>
        <sz val="10"/>
        <rFont val="Times New Roman"/>
        <family val="1"/>
        <charset val="204"/>
      </rPr>
      <t>, 
Субкредитна угода від 12.12.2012 № 15010-03/130)</t>
    </r>
  </si>
  <si>
    <r>
      <t xml:space="preserve">ПАТ "Донбасенерго" (23343582)
</t>
    </r>
    <r>
      <rPr>
        <i/>
        <sz val="9"/>
        <rFont val="Times New Roman"/>
        <family val="1"/>
        <charset val="204"/>
      </rPr>
      <t>(Позика МБРР від 01.11.1996 № 4098)</t>
    </r>
  </si>
  <si>
    <r>
      <t xml:space="preserve">ПАТ "Донбасенерго" (23343582)   ЄБРР
</t>
    </r>
    <r>
      <rPr>
        <i/>
        <sz val="10"/>
        <rFont val="Times New Roman"/>
        <family val="1"/>
        <charset val="204"/>
      </rPr>
      <t>(Угода від 11.12.1996 № 497)</t>
    </r>
  </si>
  <si>
    <r>
      <t xml:space="preserve">АТ "ДТЕК Дніпроенерго" (00130872)
</t>
    </r>
    <r>
      <rPr>
        <i/>
        <sz val="9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</si>
  <si>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9"/>
        <rFont val="Times New Roman"/>
        <family val="1"/>
        <charset val="204"/>
      </rPr>
      <t>(Позика МБРР від 01.11.1996 № 4098)</t>
    </r>
  </si>
  <si>
    <r>
      <t xml:space="preserve">АТ "ДТЕК Західенерго" (23269555)
</t>
    </r>
    <r>
      <rPr>
        <i/>
        <sz val="9"/>
        <rFont val="Times New Roman"/>
        <family val="1"/>
        <charset val="204"/>
      </rPr>
      <t>ЄБРР (Кредитна угода від 06.10.2000  № 885, Субкр.угода від 20.12.2000 №10-04/60)</t>
    </r>
  </si>
  <si>
    <r>
      <t xml:space="preserve">ПАТ "Центренерго"  (22927045)
</t>
    </r>
    <r>
      <rPr>
        <i/>
        <sz val="9"/>
        <rFont val="Times New Roman"/>
        <family val="1"/>
        <charset val="204"/>
      </rPr>
      <t>(Позика МБРР від 01.11.1996 № 4098)</t>
    </r>
  </si>
  <si>
    <t>КП "Дніпропетровський метрополітен" (21927215) (Дніпропетровська міська рада, (26510514))   ЄБРР (Кредитна угода від 27.07.2012  № 41614, Субкр.угода від 21.12.2012 №15010-03/138)</t>
  </si>
  <si>
    <t>КП "Дніпропетровський метрополітен" (21927215) (Дніпр. міська рада) ЄІБ (Кред. угода від 25.10.2013  № 81.423, Субкр.угода від 27.06.2014 №13010-05/57)</t>
  </si>
  <si>
    <r>
      <t xml:space="preserve">КП "Харківський метрополітен" (04805918)
(Кредитна угода від 11.12.2017 № </t>
    </r>
    <r>
      <rPr>
        <b/>
        <sz val="10"/>
        <rFont val="Times New Roman"/>
        <family val="1"/>
        <charset val="204"/>
      </rPr>
      <t>46411</t>
    </r>
    <r>
      <rPr>
        <sz val="10"/>
        <rFont val="Times New Roman"/>
        <family val="1"/>
        <charset val="204"/>
      </rPr>
      <t>) 
Угода від 27.09.2019 № 13010-05/153</t>
    </r>
  </si>
  <si>
    <r>
      <t xml:space="preserve">АТ "Українська залізниця" (40075815) ЄБРР **
(Кредитна угода від 30.12.2017 № </t>
    </r>
    <r>
      <rPr>
        <b/>
        <sz val="10"/>
        <rFont val="Times New Roman"/>
        <family val="1"/>
        <charset val="204"/>
      </rPr>
      <t>45782</t>
    </r>
    <r>
      <rPr>
        <sz val="10"/>
        <rFont val="Times New Roman"/>
        <family val="1"/>
        <charset val="204"/>
      </rPr>
      <t>, Договір від 22.06.2020 № 13010-05/125, Гар.угода від 30.12.2017)</t>
    </r>
  </si>
  <si>
    <r>
      <t xml:space="preserve">АТ "Укрзалізниця" (40075815)  ЄІБ **
(Фін.угода від 07.05.2014 № </t>
    </r>
    <r>
      <rPr>
        <b/>
        <sz val="10"/>
        <rFont val="Times New Roman"/>
        <family val="1"/>
        <charset val="204"/>
      </rPr>
      <t>81.421</t>
    </r>
    <r>
      <rPr>
        <sz val="10"/>
        <rFont val="Times New Roman"/>
        <family val="1"/>
        <charset val="204"/>
      </rPr>
      <t>, 
дог. від 17.07.2014 № 13010-05/62)</t>
    </r>
  </si>
  <si>
    <r>
      <t xml:space="preserve">ДП "НАЕК "Енергоатом" (24584661) ЄБРР **
(Угода № </t>
    </r>
    <r>
      <rPr>
        <b/>
        <sz val="10"/>
        <rFont val="Times New Roman"/>
        <family val="1"/>
        <charset val="204"/>
      </rPr>
      <t>42086</t>
    </r>
    <r>
      <rPr>
        <sz val="10"/>
        <rFont val="Times New Roman"/>
        <family val="1"/>
        <charset val="204"/>
      </rPr>
      <t>,  №13010-05/109 від 20.11.2014)</t>
    </r>
  </si>
  <si>
    <t>ДП "НАЕК "Енергоатом" (24584661) ЄСАЕ
№ 13010-05/95 від 18.09.2015</t>
  </si>
  <si>
    <r>
      <t xml:space="preserve">МКП «Миколаївводоканал» (31448144) ЄІБ
</t>
    </r>
    <r>
      <rPr>
        <sz val="9"/>
        <rFont val="Times New Roman"/>
        <family val="1"/>
        <charset val="204"/>
      </rPr>
      <t xml:space="preserve">(Угода від 02.02.2010 № </t>
    </r>
    <r>
      <rPr>
        <sz val="10"/>
        <rFont val="Times New Roman"/>
        <family val="1"/>
        <charset val="204"/>
      </rPr>
      <t>25.474</t>
    </r>
    <r>
      <rPr>
        <sz val="9"/>
        <rFont val="Times New Roman"/>
        <family val="1"/>
        <charset val="204"/>
      </rPr>
      <t>, 
Субкр. угода №28010-02/125 від 22.10.2010)</t>
    </r>
  </si>
  <si>
    <r>
      <rPr>
        <sz val="11"/>
        <rFont val="Times New Roman"/>
        <family val="1"/>
        <charset val="204"/>
      </rPr>
      <t xml:space="preserve">Луцька міська рада (34745204) 
</t>
    </r>
    <r>
      <rPr>
        <sz val="10"/>
        <rFont val="Times New Roman"/>
        <family val="1"/>
        <charset val="204"/>
      </rPr>
      <t>(Фінансова угода від 11.11.2016 № 85.103, Угода про передачу коштів позики № 13010-05/252)</t>
    </r>
  </si>
  <si>
    <r>
      <rPr>
        <sz val="11"/>
        <rFont val="Times New Roman"/>
        <family val="1"/>
        <charset val="204"/>
      </rPr>
      <t xml:space="preserve">КП Луцькводоканал
</t>
    </r>
    <r>
      <rPr>
        <sz val="10"/>
        <rFont val="Times New Roman"/>
        <family val="1"/>
        <charset val="204"/>
      </rPr>
      <t>(ЄІБ 81.425 Дог.№13110-05/168/1)</t>
    </r>
  </si>
  <si>
    <r>
      <rPr>
        <sz val="11"/>
        <rFont val="Times New Roman"/>
        <family val="1"/>
        <charset val="204"/>
      </rPr>
      <t>КП Сумської МР "Електроавтотранс"</t>
    </r>
    <r>
      <rPr>
        <sz val="10"/>
        <rFont val="Times New Roman"/>
        <family val="1"/>
        <charset val="204"/>
      </rPr>
      <t xml:space="preserve">(03328540) </t>
    </r>
    <r>
      <rPr>
        <sz val="10"/>
        <rFont val="Times New Roman"/>
        <family val="1"/>
      </rPr>
      <t xml:space="preserve">
(Фінансова угода від 11.11.2016 № 85.103, 
Угода про передачу коштів позики № 13010-05/259)</t>
    </r>
  </si>
  <si>
    <r>
      <rPr>
        <sz val="11"/>
        <rFont val="Times New Roman"/>
        <family val="1"/>
        <charset val="204"/>
      </rPr>
      <t>КП "Тролейбусне депо № 3"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м.Харків(37765993) (Фінансова угода від 11.11.2016 № 85.103, Угода про передачу коштів позики № 13010-05/276)</t>
    </r>
  </si>
  <si>
    <r>
      <rPr>
        <sz val="11"/>
        <rFont val="Times New Roman"/>
        <family val="1"/>
        <charset val="204"/>
      </rPr>
      <t>ЛКП "Львівелектротранс"</t>
    </r>
    <r>
      <rPr>
        <sz val="10"/>
        <rFont val="Times New Roman"/>
        <family val="1"/>
      </rPr>
      <t xml:space="preserve"> (03328406) (Фінансова угода від 11.11.2016 № 85.103, Угода про передачу коштів позики від 12.12.2019 № 13010-05/230)</t>
    </r>
  </si>
  <si>
    <r>
      <rPr>
        <sz val="11"/>
        <rFont val="Times New Roman"/>
        <family val="1"/>
        <charset val="204"/>
      </rPr>
      <t>КП "Київпастранс"</t>
    </r>
    <r>
      <rPr>
        <sz val="10"/>
        <rFont val="Times New Roman"/>
        <family val="1"/>
      </rPr>
      <t xml:space="preserve"> (31725604)
(Фінансова угода від 11.11.2016 № 85.103, Угода про передачу коштів позикивід 22.02.2019 № 13010-05/21)</t>
    </r>
  </si>
  <si>
    <r>
      <t>Мінфін (АТ"Банк Альянс"</t>
    </r>
    <r>
      <rPr>
        <sz val="10"/>
        <color indexed="8"/>
        <rFont val="Times New Roman"/>
        <family val="1"/>
        <charset val="204"/>
      </rPr>
      <t>(14360506)</t>
    </r>
    <r>
      <rPr>
        <sz val="11"/>
        <color indexed="8"/>
        <rFont val="Times New Roman"/>
        <family val="1"/>
        <charset val="204"/>
      </rPr>
      <t>)</t>
    </r>
    <r>
      <rPr>
        <sz val="10"/>
        <color indexed="8"/>
        <rFont val="Times New Roman"/>
        <family val="1"/>
        <charset val="204"/>
      </rPr>
      <t>(Фінансова угода від 28.12.2015 № 85.055, Угода про субфінансування від 23.07.2020 № 13010-05/148)</t>
    </r>
  </si>
  <si>
    <r>
      <rPr>
        <sz val="11"/>
        <rFont val="Times New Roman"/>
        <family val="1"/>
        <charset val="204"/>
      </rPr>
      <t xml:space="preserve">Мінфін (АТ АКБ "Львів",09801546)  </t>
    </r>
    <r>
      <rPr>
        <sz val="10"/>
        <rFont val="Times New Roman"/>
        <family val="1"/>
        <charset val="204"/>
      </rPr>
      <t>(Фінансова угода від 28.12.2015 № 85.055, Угода про субфінансування від 21.08.2020 № 13010-05/161)</t>
    </r>
  </si>
  <si>
    <r>
      <rPr>
        <sz val="11"/>
        <rFont val="Times New Roman"/>
        <family val="1"/>
        <charset val="204"/>
      </rPr>
      <t>Мінфін (ПАТ "МТБ БАНК", 21650966) Ф</t>
    </r>
    <r>
      <rPr>
        <sz val="10"/>
        <rFont val="Times New Roman"/>
        <family val="1"/>
        <charset val="204"/>
      </rPr>
      <t>інансова угода від 28.12.2015 № 85.055, Угода про субфінансув. від 21.08.2020 № 13110-05/30)</t>
    </r>
  </si>
  <si>
    <t>АТ “Вест файнест енд кредит банк" (34575675) (Фінансова угода від 28.12.2015 № 85.055, Угода про субфінансув. від 24.12.2021 № 13110-05/586)</t>
  </si>
  <si>
    <r>
      <rPr>
        <sz val="11"/>
        <rFont val="Times New Roman"/>
        <family val="1"/>
        <charset val="204"/>
      </rPr>
      <t xml:space="preserve">Тернопільська міська рада (02316055) </t>
    </r>
    <r>
      <rPr>
        <sz val="10"/>
        <rFont val="Times New Roman"/>
        <family val="1"/>
        <charset val="204"/>
      </rPr>
      <t>(Фінансова угода від 23.07.2015 № 81.425, Угода про передачу коштів від 11.12.2018 №13010-05/197)</t>
    </r>
  </si>
  <si>
    <t>Львів КП"Зелене місто" 
(ЄІБ  Дог. від 05.10.2022 №13010-05/155)</t>
  </si>
  <si>
    <r>
      <rPr>
        <sz val="11"/>
        <rFont val="Times New Roman"/>
        <family val="1"/>
        <charset val="204"/>
      </rPr>
      <t xml:space="preserve">КП "Теплоенерго" Лозівської міської ради (38076191) </t>
    </r>
    <r>
      <rPr>
        <sz val="10"/>
        <rFont val="Times New Roman"/>
        <family val="1"/>
        <charset val="204"/>
      </rPr>
      <t>(Фінансова угода від 23.07.2015 № 81.425, Угода про перед.коштів від 16.10.2020 №13010-05/199)</t>
    </r>
  </si>
  <si>
    <r>
      <rPr>
        <sz val="11"/>
        <rFont val="Times New Roman"/>
        <family val="1"/>
        <charset val="204"/>
      </rPr>
      <t>КП "Чернівціводоканал"</t>
    </r>
    <r>
      <rPr>
        <sz val="10"/>
        <rFont val="Times New Roman"/>
        <family val="1"/>
      </rPr>
      <t xml:space="preserve"> (03361780) КфВ
(Кредитна угода від 06.02.2015, Субкредитний договір від 22.12.2015 № 13010-05/157)</t>
    </r>
  </si>
  <si>
    <r>
      <t xml:space="preserve">Державне агентство автомобільних доріг України (Укравтодор, 37641918)  МБРР  </t>
    </r>
    <r>
      <rPr>
        <sz val="9"/>
        <rFont val="Times New Roman"/>
        <family val="1"/>
        <charset val="204"/>
      </rPr>
      <t xml:space="preserve">(Угода від 22.12.2015 №13010-05/155 , позика від 19.11.2015 № </t>
    </r>
    <r>
      <rPr>
        <b/>
        <sz val="9"/>
        <rFont val="Times New Roman"/>
        <family val="1"/>
        <charset val="204"/>
      </rPr>
      <t>8549</t>
    </r>
    <r>
      <rPr>
        <sz val="9"/>
        <rFont val="Times New Roman"/>
        <family val="1"/>
        <charset val="204"/>
      </rPr>
      <t>)</t>
    </r>
  </si>
  <si>
    <r>
      <t xml:space="preserve">Державне агентство автомобільних доріг України (Укравтодор, 37641918)  МБРР </t>
    </r>
    <r>
      <rPr>
        <i/>
        <sz val="9"/>
        <rFont val="Times New Roman"/>
        <family val="1"/>
        <charset val="204"/>
      </rPr>
      <t xml:space="preserve">(Позика № </t>
    </r>
    <r>
      <rPr>
        <b/>
        <i/>
        <sz val="9"/>
        <rFont val="Times New Roman"/>
        <family val="1"/>
        <charset val="204"/>
      </rPr>
      <t>8195</t>
    </r>
    <r>
      <rPr>
        <i/>
        <sz val="9"/>
        <rFont val="Times New Roman"/>
        <family val="1"/>
        <charset val="204"/>
      </rPr>
      <t xml:space="preserve"> від 11.10.2012,  угода № 15010-03/98 від 11.10.2012)</t>
    </r>
  </si>
  <si>
    <r>
      <t xml:space="preserve">Державне агентство автомобільних доріг України (Укравтодор, 37641918)  МБРР </t>
    </r>
    <r>
      <rPr>
        <sz val="10"/>
        <rFont val="Times New Roman"/>
        <family val="1"/>
        <charset val="204"/>
      </rPr>
      <t xml:space="preserve">(Позика № </t>
    </r>
    <r>
      <rPr>
        <b/>
        <sz val="10"/>
        <rFont val="Times New Roman"/>
        <family val="1"/>
        <charset val="204"/>
      </rPr>
      <t>7677</t>
    </r>
    <r>
      <rPr>
        <sz val="10"/>
        <rFont val="Times New Roman"/>
        <family val="1"/>
        <charset val="204"/>
      </rPr>
      <t xml:space="preserve"> від 21.04.2009, угода № 28010-02/40 від 17.04.2009) </t>
    </r>
  </si>
  <si>
    <r>
      <t xml:space="preserve">Державне агентство автомобільних доріг України (Укравтодор, 37641918)(Позика від 17.12.2020 № </t>
    </r>
    <r>
      <rPr>
        <b/>
        <sz val="10"/>
        <rFont val="Times New Roman"/>
        <family val="1"/>
        <charset val="204"/>
      </rPr>
      <t>9175</t>
    </r>
    <r>
      <rPr>
        <sz val="10"/>
        <rFont val="Times New Roman"/>
        <family val="1"/>
      </rPr>
      <t xml:space="preserve">, угода </t>
    </r>
    <r>
      <rPr>
        <sz val="9"/>
        <rFont val="Times New Roman"/>
        <family val="1"/>
        <charset val="204"/>
      </rPr>
      <t>№ 13110-05/28 від 18.02.2021)</t>
    </r>
  </si>
  <si>
    <r>
      <t xml:space="preserve"> Державне агентство автомобільних доріг України (Укравтодор, 37641918)  ЄБРР </t>
    </r>
    <r>
      <rPr>
        <sz val="9"/>
        <rFont val="Times New Roman"/>
        <family val="1"/>
        <charset val="204"/>
      </rPr>
      <t xml:space="preserve">(Договір № 28010-02/9 від 20.01.2011, угода від 26.11.2010 № </t>
    </r>
    <r>
      <rPr>
        <b/>
        <sz val="9"/>
        <rFont val="Times New Roman"/>
        <family val="1"/>
        <charset val="204"/>
      </rPr>
      <t>40185</t>
    </r>
    <r>
      <rPr>
        <sz val="9"/>
        <rFont val="Times New Roman"/>
        <family val="1"/>
        <charset val="204"/>
      </rPr>
      <t>)</t>
    </r>
  </si>
  <si>
    <r>
      <t xml:space="preserve"> Державне агентство автомобільних доріг України (Укравтодор, 37641918) ЄБРР  
</t>
    </r>
    <r>
      <rPr>
        <sz val="10"/>
        <rFont val="Times New Roman"/>
        <family val="1"/>
        <charset val="204"/>
      </rPr>
      <t xml:space="preserve">(Позика від 18.12.2020  № </t>
    </r>
    <r>
      <rPr>
        <b/>
        <sz val="10"/>
        <rFont val="Times New Roman"/>
        <family val="1"/>
        <charset val="204"/>
      </rPr>
      <t>50831</t>
    </r>
    <r>
      <rPr>
        <sz val="10"/>
        <rFont val="Times New Roman"/>
        <family val="1"/>
        <charset val="204"/>
      </rPr>
      <t xml:space="preserve">, 
Субкредитна угода від 02.11.2021 №13110-05/466) </t>
    </r>
  </si>
  <si>
    <r>
      <t xml:space="preserve"> Державне агентство автомобільних доріг України (Укравтодор, 37641918) ЄІБ </t>
    </r>
    <r>
      <rPr>
        <sz val="9"/>
        <rFont val="Times New Roman"/>
        <family val="1"/>
        <charset val="204"/>
      </rPr>
      <t xml:space="preserve">(Фінансова угода від 30.07.2007 № </t>
    </r>
    <r>
      <rPr>
        <b/>
        <sz val="9"/>
        <rFont val="Times New Roman"/>
        <family val="1"/>
        <charset val="204"/>
      </rPr>
      <t>24062</t>
    </r>
    <r>
      <rPr>
        <sz val="9"/>
        <rFont val="Times New Roman"/>
        <family val="1"/>
        <charset val="204"/>
      </rPr>
      <t>, Субкредитна угода від 18.12.2007 № 28000-04/217)</t>
    </r>
  </si>
  <si>
    <r>
      <t xml:space="preserve"> Державне агентство автомобільних доріг України (Укравтодор, 37641918) ЄІБ </t>
    </r>
    <r>
      <rPr>
        <sz val="9"/>
        <rFont val="Times New Roman"/>
        <family val="1"/>
        <charset val="204"/>
      </rPr>
      <t xml:space="preserve">(Позика.від 27.05.2011 № </t>
    </r>
    <r>
      <rPr>
        <b/>
        <sz val="10"/>
        <rFont val="Times New Roman"/>
        <family val="1"/>
        <charset val="204"/>
      </rPr>
      <t>26131</t>
    </r>
    <r>
      <rPr>
        <sz val="10"/>
        <rFont val="Times New Roman"/>
        <family val="1"/>
        <charset val="204"/>
      </rPr>
      <t>/26132,</t>
    </r>
    <r>
      <rPr>
        <sz val="9"/>
        <rFont val="Times New Roman"/>
        <family val="1"/>
        <charset val="204"/>
      </rPr>
      <t xml:space="preserve"> угода №15010-02/121 від 06.07.2011) 
</t>
    </r>
  </si>
  <si>
    <r>
      <t>ПАТ "НЕК "Укренерго" (00100227)</t>
    </r>
    <r>
      <rPr>
        <sz val="9"/>
        <rFont val="Times New Roman"/>
        <family val="1"/>
        <charset val="204"/>
      </rPr>
      <t>(Позика №</t>
    </r>
    <r>
      <rPr>
        <b/>
        <sz val="9"/>
        <rFont val="Times New Roman"/>
        <family val="1"/>
        <charset val="204"/>
      </rPr>
      <t>8462</t>
    </r>
    <r>
      <rPr>
        <sz val="9"/>
        <rFont val="Times New Roman"/>
        <family val="1"/>
        <charset val="204"/>
      </rPr>
      <t>-UA, Договір від 25.05.2015 № 13010-05/53)</t>
    </r>
  </si>
  <si>
    <r>
      <t xml:space="preserve">ПАТ "НЕК "Укренерго" (00100227) ФЧТ </t>
    </r>
    <r>
      <rPr>
        <sz val="9"/>
        <rFont val="Times New Roman"/>
        <family val="1"/>
        <charset val="204"/>
      </rPr>
      <t xml:space="preserve">(Позика TF </t>
    </r>
    <r>
      <rPr>
        <b/>
        <sz val="9"/>
        <rFont val="Times New Roman"/>
        <family val="1"/>
        <charset val="204"/>
      </rPr>
      <t>017661</t>
    </r>
    <r>
      <rPr>
        <sz val="9"/>
        <rFont val="Times New Roman"/>
        <family val="1"/>
        <charset val="204"/>
      </rPr>
      <t>, Договір від 25.05.2015 № 13010-05/54)</t>
    </r>
  </si>
  <si>
    <r>
      <t xml:space="preserve">ПАТ "НЕК "Укренерго" (00100227) </t>
    </r>
    <r>
      <rPr>
        <sz val="10"/>
        <rFont val="Times New Roman"/>
        <family val="1"/>
        <charset val="204"/>
      </rPr>
      <t xml:space="preserve">(Позика від 09.11.2007 № </t>
    </r>
    <r>
      <rPr>
        <b/>
        <sz val="10"/>
        <rFont val="Times New Roman"/>
        <family val="1"/>
        <charset val="204"/>
      </rPr>
      <t>4868,</t>
    </r>
    <r>
      <rPr>
        <sz val="10"/>
        <rFont val="Times New Roman"/>
        <family val="1"/>
        <charset val="204"/>
      </rPr>
      <t xml:space="preserve"> Угода від 23.08.2007 № 28000-04/123)</t>
    </r>
  </si>
  <si>
    <r>
      <t xml:space="preserve">ПАТ "НЕК "Укренерго"  (00100227)  ЄІБ
(Рівненська АЕС - Київська) </t>
    </r>
    <r>
      <rPr>
        <sz val="9"/>
        <rFont val="Times New Roman"/>
        <family val="1"/>
        <charset val="204"/>
      </rPr>
      <t xml:space="preserve">(Позика від 08.10.2008 № </t>
    </r>
    <r>
      <rPr>
        <b/>
        <sz val="9"/>
        <rFont val="Times New Roman"/>
        <family val="1"/>
        <charset val="204"/>
      </rPr>
      <t>24668</t>
    </r>
    <r>
      <rPr>
        <sz val="9"/>
        <rFont val="Times New Roman"/>
        <family val="1"/>
        <charset val="204"/>
      </rPr>
      <t>, Угода від 08.10.2008 №28020-02/128)</t>
    </r>
  </si>
  <si>
    <r>
      <t xml:space="preserve">ПАТ "НЕК "Укренерго" (00100227) ЄБРР </t>
    </r>
    <r>
      <rPr>
        <sz val="9"/>
        <rFont val="Times New Roman"/>
        <family val="1"/>
        <charset val="204"/>
      </rPr>
      <t xml:space="preserve">(Кредитна угода від 19.10.2010 № </t>
    </r>
    <r>
      <rPr>
        <b/>
        <sz val="9"/>
        <rFont val="Times New Roman"/>
        <family val="1"/>
        <charset val="204"/>
      </rPr>
      <t>40147</t>
    </r>
    <r>
      <rPr>
        <sz val="9"/>
        <rFont val="Times New Roman"/>
        <family val="1"/>
        <charset val="204"/>
      </rPr>
      <t>, субкр.уг. від 18.11.2010 №28010-02/169)</t>
    </r>
  </si>
  <si>
    <r>
      <t xml:space="preserve">ПАТ "НЕК "Укренерго" (00100227) ЄІБ 
</t>
    </r>
    <r>
      <rPr>
        <i/>
        <sz val="9"/>
        <rFont val="Times New Roman"/>
        <family val="1"/>
        <charset val="204"/>
      </rPr>
      <t xml:space="preserve">(Фінанс. уг від 16.09.2011 № </t>
    </r>
    <r>
      <rPr>
        <b/>
        <i/>
        <sz val="9"/>
        <rFont val="Times New Roman"/>
        <family val="1"/>
        <charset val="204"/>
      </rPr>
      <t>31.143</t>
    </r>
    <r>
      <rPr>
        <i/>
        <sz val="9"/>
        <rFont val="Times New Roman"/>
        <family val="1"/>
        <charset val="204"/>
      </rPr>
      <t>, субкр.уг. від 02.07.2013 №15010-03/75)</t>
    </r>
  </si>
  <si>
    <t>ПАТ "НЕК "Укренерго" (00100227) КфВ
(Кредитна угода від 30.12.2011
(Субк.уг.від 10.07.2012 № 15010-03/77)</t>
  </si>
  <si>
    <r>
      <t xml:space="preserve">ПАТ "НЕК "Укренерго" (00100227) КфВ
(Кредитна угода від 10.10.2016 № </t>
    </r>
    <r>
      <rPr>
        <b/>
        <sz val="10"/>
        <rFont val="Times New Roman"/>
        <family val="1"/>
        <charset val="204"/>
      </rPr>
      <t>27406</t>
    </r>
    <r>
      <rPr>
        <sz val="10"/>
        <rFont val="Times New Roman"/>
        <family val="1"/>
      </rPr>
      <t xml:space="preserve">
(Субк.уг.від 21.03.2017 № 13010-05/41)</t>
    </r>
  </si>
  <si>
    <r>
      <t xml:space="preserve">ПАТ "НЕК "Укренерго"  ** ЄБРР
(Кредитна угода від 30.07.2019 № </t>
    </r>
    <r>
      <rPr>
        <b/>
        <sz val="10"/>
        <rFont val="Times New Roman"/>
        <family val="1"/>
        <charset val="204"/>
      </rPr>
      <t>49235</t>
    </r>
    <r>
      <rPr>
        <sz val="10"/>
        <rFont val="Times New Roman"/>
        <family val="1"/>
        <charset val="204"/>
      </rPr>
      <t>, 
Договір від 16.06.2020  № 13010-05/123)</t>
    </r>
  </si>
  <si>
    <t>ПАТ "НЕК "Укренерго" **
Фінансова угода від 24.05.2018 № 87.554, Договір про погашення від 24.06.2020 №13010-05/128)</t>
  </si>
  <si>
    <t>ПАТ "НЕК "Укренерго" **
КфВ від 30.12.2022 № 13110-05/193</t>
  </si>
  <si>
    <r>
      <t xml:space="preserve">ПАТ "НЕК "Укренерго"ЄБРР,(Кредитна угода від 13.12.2022 № </t>
    </r>
    <r>
      <rPr>
        <b/>
        <sz val="10"/>
        <rFont val="Times New Roman"/>
        <family val="1"/>
        <charset val="204"/>
      </rPr>
      <t>54138</t>
    </r>
    <r>
      <rPr>
        <sz val="10"/>
        <rFont val="Times New Roman"/>
        <family val="1"/>
        <charset val="204"/>
      </rPr>
      <t xml:space="preserve">, Договір погашення від 30.12.2022 №13110-05/194 </t>
    </r>
  </si>
  <si>
    <t>ПАТ НАК"Нафтогаз України" (20077720) ** (Договір від 23.09.2022 № 13110-05/149, Кр. угода  
від 14.06.2022 № 53626, Дог.гарантії від 07.09.2022)</t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</si>
  <si>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позики від 29.12.2012 № 15010-03/154)</t>
    </r>
  </si>
  <si>
    <r>
      <t xml:space="preserve">Фонд розвитку підприємництва (21662099) КфВ
</t>
    </r>
    <r>
      <rPr>
        <i/>
        <sz val="10"/>
        <rFont val="Times New Roman"/>
        <family val="1"/>
        <charset val="204"/>
      </rPr>
      <t>(Договір субкред. від 14.05.2013 № 15010-03/56)</t>
    </r>
  </si>
  <si>
    <t>Фонд розвитку підприємництва (21662099) КфВ 
(Договір субкр. від 16.11.2022 № 13110-05/166)</t>
  </si>
  <si>
    <r>
      <t>АТ "Укрпошта"  (21560045) ** ЄБРР
(Кредитний договір від 16.11.2020 № 51975</t>
    </r>
    <r>
      <rPr>
        <sz val="8"/>
        <rFont val="Times New Roman"/>
        <family val="1"/>
        <charset val="204"/>
      </rPr>
      <t xml:space="preserve">, 
</t>
    </r>
    <r>
      <rPr>
        <sz val="10"/>
        <rFont val="Times New Roman"/>
        <family val="1"/>
        <charset val="204"/>
      </rPr>
      <t>Договір від 16.11.2020 № 13010-05/205</t>
    </r>
    <r>
      <rPr>
        <sz val="8"/>
        <rFont val="Times New Roman"/>
        <family val="1"/>
        <charset val="204"/>
      </rPr>
      <t>)</t>
    </r>
  </si>
  <si>
    <t>КП "Одесміськелектротранс"
(ЄІБ 85.103  Дог.№13010-05/167)</t>
  </si>
  <si>
    <r>
      <t xml:space="preserve">ПРАТ "УкрЕСКО"   (20077482)
</t>
    </r>
    <r>
      <rPr>
        <sz val="9"/>
        <rFont val="Times New Roman"/>
        <family val="1"/>
        <charset val="204"/>
      </rPr>
      <t xml:space="preserve">(Угода від 21.10.2005 № 28000-04/77-1) </t>
    </r>
  </si>
  <si>
    <t>Усього по кредитах, залучених державою:</t>
  </si>
  <si>
    <t>Разом прострочена заборгованість перед державою за кредитами, залученими державою та під державні гарантії:</t>
  </si>
  <si>
    <t>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</si>
  <si>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 xml:space="preserve">Відкрите акціонерне сільськогосподарське, риболовецько-промислове, торгово-підприємницьке товариство "Агрофірма Славутич" (02798255) (Угода від 29.07.97 № 2101/22 ) </t>
  </si>
  <si>
    <t>ВАТ "Сілур" (00191046) (Угода від 31.03.1993 
№ 5/0810/4976)</t>
  </si>
  <si>
    <t>ЗАТ "Стальметиз" ім. Ф.Е.Дзержинського (00191276) (Угода від 31.03.1993 №5/0810/4788)</t>
  </si>
  <si>
    <t>АТ "Епос - Холдінг" (00307052) (Угода від 26.02.1993 
№ 5/0810/3266(1049))</t>
  </si>
  <si>
    <t>ВАТ "Львівагрореммашпостач" (00913597) (Угода від 02.05.1997 № 2101/15)</t>
  </si>
  <si>
    <t>ВАТ "Надвірнянський лісокомбінат" (00274358) (Угода від 27.10.1994 № 5/0810/5625)</t>
  </si>
  <si>
    <t>ВАТ "Украгротех" (24258915) (Угода від 28.05.1997 № 2101/13)</t>
  </si>
  <si>
    <t>ВНО "Укрптахопром" (00858792) (Угода від 15.10.1996 № 7/04-113)</t>
  </si>
  <si>
    <r>
      <t xml:space="preserve">ВАТ "Агропромінвест" (23935236) - (Угода від 20.09.1996 № 2101/20)
</t>
    </r>
    <r>
      <rPr>
        <i/>
        <sz val="10"/>
        <rFont val="Times New Roman"/>
        <family val="1"/>
        <charset val="204"/>
      </rPr>
      <t>солідарна відповідальність з</t>
    </r>
  </si>
  <si>
    <t>ЗАТ "Світанок</t>
  </si>
  <si>
    <r>
      <t xml:space="preserve">АТ "Агросоюз" (23238321) </t>
    </r>
    <r>
      <rPr>
        <sz val="10"/>
        <rFont val="Times New Roman"/>
        <family val="1"/>
        <charset val="204"/>
      </rPr>
      <t xml:space="preserve">(Угода від 27.03.97 № 2101/14)                                              </t>
    </r>
    <r>
      <rPr>
        <i/>
        <sz val="10"/>
        <rFont val="Times New Roman"/>
        <family val="1"/>
        <charset val="204"/>
      </rPr>
      <t xml:space="preserve">                                 </t>
    </r>
    <r>
      <rPr>
        <i/>
        <sz val="9"/>
        <rFont val="Times New Roman"/>
        <family val="1"/>
        <charset val="204"/>
      </rPr>
      <t>солідарна відповідальність з Київська обласна державна адміністрація (не визнана ВСУ)</t>
    </r>
  </si>
  <si>
    <t>ЗАТ “Сумикамволь” (00308117) (Угода від 26.02.1993 № 5/0810/3266(5049))</t>
  </si>
  <si>
    <t>КП "Фірма Маріам - А" (22915852) (Угода від 18.09.1996 № 23)</t>
  </si>
  <si>
    <t>КПДТФ "Дніпрянка" (00307164) 
(Угода від 26.02.1993 № 5/0810/3266(3049))</t>
  </si>
  <si>
    <t>АТ "Кріопром" (03001885)</t>
  </si>
  <si>
    <t>ТОВ "Кріогенні технології" (25388413) (Угода від 10.09.1998 № 22-04/8)</t>
  </si>
  <si>
    <t>ТОВ "Харківська Регіональна Лізінгова компанія" (25186388) с/г техн. (Південмаш)</t>
  </si>
  <si>
    <t>ТОВ "Харківська Регіональна Лізінгова компанія" (25186388) с/г техн.(ХТЗ)</t>
  </si>
  <si>
    <t>ПФ "Софія Київська" (21465430) (Угода від 25.03.1992 № 5/0810/6594)</t>
  </si>
  <si>
    <t>Спільно українсько-французьке підприємство "Дако" (21386883), (Угода від 12.11.1997 № 27-/01-158) ВСП Агрофірма "Вікторія" СУФП "Дако",                            ВСП Агрофірма "Уманська МТС" СУФП "Дако", ВСП Агрофірма "Вереміївська машино-технологічна станція" СУФП "Дако", ВСП Агрофірма "Лівобережна" СУФП "Дако", ВСП Агрофірма "Світанок" СУФП "Дако"</t>
  </si>
  <si>
    <t>СП "Ратай" (19343180) (Угода від 06.03.1996 № 4)</t>
  </si>
  <si>
    <t>СП "Укрінтерцукор"(20036069) (Угода від 25.03.1992 № 5/0810/5694, угода від 19.01.1995 № 76-ВК)</t>
  </si>
  <si>
    <t>КП Фірма “Атон”, Транснаціональна корпорація "Атон" (02752767) (Угода від 27.02.1992)</t>
  </si>
  <si>
    <t>ХК "Реле та автоматика" (00214853) 
(Угода від 11.12.1992 № 5/0810/5149 (5155))</t>
  </si>
  <si>
    <t>Корпорація "Украгропромбіржа" (16286412) 
(Угода від 26.03.1996 №18/01-122, угода від 23.03.1996 (15-% кредит)</t>
  </si>
  <si>
    <t>УЗТФ "Біомед" (13672422) (Угода від 08.04.1993 № 5/0810/4000, угода від 08.04.1993 № 5/0810/4624, угода від 08.04.1993 № 5/0810/4636, угода від 14.04.1993 № 5/0810/4740, угода від 25.06.1993 № 5/0810/5098, угода від 13.04.1993 № 5/0810/5235, угода від 21.03.1993 № 5/0810/5676)</t>
  </si>
  <si>
    <r>
      <rPr>
        <sz val="11"/>
        <rFont val="Times New Roman"/>
        <family val="1"/>
        <charset val="204"/>
      </rPr>
      <t>ВАТ "Сумиоблагротехсервіс" (13996834)</t>
    </r>
    <r>
      <rPr>
        <sz val="10"/>
        <rFont val="Times New Roman"/>
        <family val="1"/>
        <charset val="204"/>
      </rPr>
      <t xml:space="preserve">, (Угода від 28.05.1997№ 2101/17), </t>
    </r>
    <r>
      <rPr>
        <i/>
        <sz val="10"/>
        <rFont val="Times New Roman"/>
        <family val="1"/>
        <charset val="204"/>
      </rPr>
      <t xml:space="preserve">солідарна відповідальність з </t>
    </r>
    <r>
      <rPr>
        <sz val="11"/>
        <rFont val="Times New Roman"/>
        <family val="1"/>
        <charset val="204"/>
      </rPr>
      <t xml:space="preserve">Сумська облдержадміністрація </t>
    </r>
    <r>
      <rPr>
        <i/>
        <sz val="11"/>
        <rFont val="Times New Roman"/>
        <family val="1"/>
        <charset val="204"/>
      </rPr>
      <t>(гарант),</t>
    </r>
  </si>
  <si>
    <t xml:space="preserve">Інженерно - технічний центр "Сумиагротранс" </t>
  </si>
  <si>
    <t>34 020 783,75*</t>
  </si>
  <si>
    <t xml:space="preserve">Інженерно-технічний центр "Сумиоблагротехсервіс", </t>
  </si>
  <si>
    <t>Міжрайонний торговий будинок "Агротехсервіс"</t>
  </si>
  <si>
    <r>
      <t xml:space="preserve">ЗАТ "Одеська кукурудза" (22457303)
</t>
    </r>
    <r>
      <rPr>
        <i/>
        <sz val="10"/>
        <rFont val="Times New Roman"/>
        <family val="1"/>
        <charset val="204"/>
      </rPr>
      <t>(Позика МБРР від 28.09.1995 № 3891,
Договір про надання субкредиту від 04.07.1996)</t>
    </r>
  </si>
  <si>
    <r>
      <t xml:space="preserve">ВАТ АБ "Донвуглекомбанк" (09804355)
</t>
    </r>
    <r>
      <rPr>
        <i/>
        <sz val="10"/>
        <rFont val="Times New Roman"/>
        <family val="1"/>
        <charset val="204"/>
      </rPr>
      <t>(Позика МБРР від 11.07.1996 № 4016)</t>
    </r>
  </si>
  <si>
    <r>
      <t xml:space="preserve">ЗАТ "Гібрид-С" (22154040)
</t>
    </r>
    <r>
      <rPr>
        <i/>
        <sz val="10"/>
        <rFont val="Times New Roman"/>
        <family val="1"/>
        <charset val="204"/>
      </rPr>
      <t>(Договір про надання субкредиту від 04.07.1996)</t>
    </r>
  </si>
  <si>
    <r>
      <t>КП "Городок" м. Балта</t>
    </r>
    <r>
      <rPr>
        <i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(34982517)</t>
    </r>
    <r>
      <rPr>
        <i/>
        <sz val="10"/>
        <rFont val="Times New Roman"/>
        <family val="1"/>
        <charset val="204"/>
      </rPr>
      <t xml:space="preserve">
(Договір від 29.12.2009 № 28010-02/145) (солідарна відповідальність з Балтською міською радою)</t>
    </r>
  </si>
  <si>
    <r>
      <t xml:space="preserve">ЗАТ "Ворскла" (22593472)
</t>
    </r>
    <r>
      <rPr>
        <i/>
        <sz val="10"/>
        <rFont val="Times New Roman"/>
        <family val="1"/>
        <charset val="204"/>
      </rPr>
      <t xml:space="preserve">(Угода від 28.09.1995  № 3891) </t>
    </r>
  </si>
  <si>
    <r>
      <t>ПАТ "Кредитпромбанк" (21666051)</t>
    </r>
    <r>
      <rPr>
        <i/>
        <sz val="9"/>
        <rFont val="Times New Roman"/>
        <family val="1"/>
        <charset val="204"/>
      </rPr>
      <t xml:space="preserve">
(Угода від 22.06.2007 № 28000-04/98)</t>
    </r>
  </si>
  <si>
    <t>Разом заборгованість суб'єктів господарювання, стосовно яких проведено державну реєстрацію припинення юридичної особи в результаті її ліквідації:</t>
  </si>
  <si>
    <t>Разом прострочена заборгованість перед державним бюджетом за кредитами залученими державою та під державні гарантії:</t>
  </si>
  <si>
    <t>Довідково:</t>
  </si>
  <si>
    <t>* - заборгованість підприємств, по яких проведено державну реєстрацію припинення юридичної особи в результаті її ліквідації, відображено в сумі заборгованості підприємств, що мають солідарну відповідальність з ними.</t>
  </si>
  <si>
    <t>*</t>
  </si>
  <si>
    <r>
      <t xml:space="preserve">АТ "Агросоюз" (23238321) </t>
    </r>
    <r>
      <rPr>
        <i/>
        <sz val="10"/>
        <rFont val="Times New Roman"/>
        <family val="1"/>
        <charset val="204"/>
      </rPr>
      <t>(солідарна відповідальність з Київською обласною державною адміністрацією)</t>
    </r>
  </si>
  <si>
    <r>
      <t xml:space="preserve">ВАТ "Прикарпатський меблевий комбінат" (00274312) </t>
    </r>
    <r>
      <rPr>
        <i/>
        <sz val="10"/>
        <rFont val="Times New Roman"/>
        <family val="1"/>
        <charset val="204"/>
      </rPr>
      <t>(солідарна відповідальність з 
ЛПО "Прикарпатліс", 
ХК "Прикарпатліс", 
ВАТ "Івано-Франківська меблева фабрика")</t>
    </r>
  </si>
  <si>
    <r>
      <t xml:space="preserve">ВАТ "Івано-Франківська меблева фабрика" (00274329)  
</t>
    </r>
    <r>
      <rPr>
        <i/>
        <sz val="10"/>
        <rFont val="Times New Roman"/>
        <family val="1"/>
        <charset val="204"/>
      </rPr>
      <t>(солідарна відповідальність з 
ЛПО "Прикарпатліс", 
ХК "Прикарпатліс", 
ВАТ "Прикарпатський меблевий комбінат")</t>
    </r>
  </si>
  <si>
    <r>
      <t xml:space="preserve">ТОВ ФІРМА «Геснерія-Центр» (23374387)                                        </t>
    </r>
    <r>
      <rPr>
        <i/>
        <sz val="10"/>
        <rFont val="Times New Roman"/>
        <family val="1"/>
        <charset val="204"/>
      </rPr>
      <t>(солідарна відповідальність з ВАТ  Укрімпекс" )</t>
    </r>
  </si>
  <si>
    <r>
      <t xml:space="preserve">ТОВ НВК ФІРМА "Геснерія ЛТД" (19087423)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</si>
  <si>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АТЗТ "Асоціація дитячого харчування" (24427476)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</si>
  <si>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 ВАТ "Херсонський консервний завод дитячого харчування ім. 8 березня" (05529573)
</t>
    </r>
    <r>
      <rPr>
        <i/>
        <sz val="10"/>
        <rFont val="Times New Roman"/>
        <family val="1"/>
        <charset val="204"/>
      </rPr>
      <t>(солідарна відповідальність з ВАТ "Укрімпекс" )</t>
    </r>
  </si>
  <si>
    <r>
      <t xml:space="preserve">ЗАТ "Світанок" 
</t>
    </r>
    <r>
      <rPr>
        <i/>
        <sz val="10"/>
        <rFont val="Times New Roman"/>
        <family val="1"/>
        <charset val="204"/>
      </rPr>
      <t>(солідарна відповідальність 
за ВАТ "Агропромінвест" )</t>
    </r>
  </si>
  <si>
    <r>
      <t>ВАТ "Луганський облагротехсервіс" (00914616)</t>
    </r>
    <r>
      <rPr>
        <i/>
        <sz val="10"/>
        <rFont val="Times New Roman"/>
        <family val="1"/>
        <charset val="204"/>
      </rPr>
      <t xml:space="preserve"> (солідарна відповідальність з Луганською обласною державною адміністрацією)</t>
    </r>
  </si>
  <si>
    <r>
      <t xml:space="preserve">ВАТ Фірма "Агромашсервіскомплект" (20408967)  </t>
    </r>
    <r>
      <rPr>
        <i/>
        <sz val="10"/>
        <rFont val="Times New Roman"/>
        <family val="1"/>
        <charset val="204"/>
      </rPr>
      <t>(солідарна відповідальність з Житомирською обласною державною адміністрацією)</t>
    </r>
  </si>
  <si>
    <r>
      <t xml:space="preserve">ТОВ "Надіяагроком" </t>
    </r>
    <r>
      <rPr>
        <i/>
        <sz val="10"/>
        <rFont val="Times New Roman"/>
        <family val="1"/>
        <charset val="204"/>
      </rPr>
      <t>(Угода про реструктурування Украгробіржа (ТОВ "Надіяагроком") від 31.12.2003 №130-04/163)</t>
    </r>
  </si>
  <si>
    <r>
      <t>ТОВ "Верховина"</t>
    </r>
    <r>
      <rPr>
        <i/>
        <sz val="10"/>
        <rFont val="Times New Roman"/>
        <family val="1"/>
        <charset val="204"/>
      </rPr>
      <t>(Угода про реструктурування Украгробіржа (ТОВ "Верховина") від 31.12.2003 №130-04/155)</t>
    </r>
  </si>
  <si>
    <r>
      <t xml:space="preserve">ТОВ "Царекостянтинівська МТС"                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(ТОВ "Царекостянтинівська МТС") від 31.12.2003 №130-04/175)</t>
    </r>
  </si>
  <si>
    <r>
      <t xml:space="preserve">ПП "Югторг-М"                      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                (ПП "Югторг-М") від 25.12.2003 №130-04/146)</t>
    </r>
  </si>
  <si>
    <r>
      <t xml:space="preserve">СГ "Славутич"                                                                                </t>
    </r>
    <r>
      <rPr>
        <i/>
        <sz val="10"/>
        <rFont val="Times New Roman"/>
        <family val="1"/>
        <charset val="204"/>
      </rPr>
      <t>( Угода про реструктурування Украгробіржа (СГ "Славутич") від 31.12.2003 №130-04/191)</t>
    </r>
  </si>
  <si>
    <r>
      <t>ВАТ "Іванівське РТП"                                                                           (</t>
    </r>
    <r>
      <rPr>
        <i/>
        <sz val="10"/>
        <rFont val="Times New Roman"/>
        <family val="1"/>
        <charset val="204"/>
      </rPr>
      <t xml:space="preserve">Угода про реструктурування Украгробіржа від 31.12.03 №130-04/169) </t>
    </r>
  </si>
  <si>
    <r>
      <t xml:space="preserve">ТОВ "Жовтнева МТС"                     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(ТОВ "Жовтнева МТС") від 31.12.2003 №130-04/168)</t>
    </r>
  </si>
  <si>
    <r>
      <t xml:space="preserve">ТОВ "Агрофірма "Мир-Сем і К"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(ТОВ "Агрофірма "Мир-Сем і К") від 31.12.2003 №130-04/176)</t>
    </r>
  </si>
  <si>
    <r>
      <t xml:space="preserve">ВАТ Кам'янське під-во "Агрохім"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(ВАТ Кам'янське під-во "Агрохім") від 31.12.2003 №130-04/174)</t>
    </r>
  </si>
  <si>
    <r>
      <t xml:space="preserve">ТОВ "Юрчиха"(31399752)                                                 </t>
    </r>
    <r>
      <rPr>
        <i/>
        <sz val="10"/>
        <rFont val="Times New Roman"/>
        <family val="1"/>
        <charset val="204"/>
      </rPr>
      <t>(Угода про реструктурування Украгробіржа (ТОВ "Юрчиха") від 31.12.2003 №130-04/173)</t>
    </r>
  </si>
  <si>
    <t>** - кредит, залучений під державну гарантію.</t>
  </si>
  <si>
    <t>ЗАТВЕРДЖЕНО</t>
  </si>
  <si>
    <t>Наказ Міністерства фінансів України</t>
  </si>
  <si>
    <t>від 30.01.2018 № 41</t>
  </si>
  <si>
    <t>Періодичність: річна</t>
  </si>
  <si>
    <t xml:space="preserve">Звіт про прострочену заборгованість суб'єктів господарювання перед державою за кредитами (позиками), залученими під державні гарантії </t>
  </si>
  <si>
    <t>АТ АКБ "Львів"(09801546) (Договір про надання держгарантії на портфельній основі  від 14.07.2023 №13110-05/105)</t>
  </si>
  <si>
    <t>АТ АКБ "Львів"(09801546)  (Договір про надання держгарантії на портфельній основі  від 31.03.2022 №13110-05/41)</t>
  </si>
  <si>
    <t>АТ “Піреус банк МКБ” (20034231) (Договір про надання держгарантії на портфельній основі   від 03.12.2021 №13110-05/562)</t>
  </si>
  <si>
    <t>АТ “Піреус банк МКБ” (20034231) (Договір про надання держгарантії на портфельній основі   від 04.07.2023 №13110-05/980</t>
  </si>
  <si>
    <t>АТ «КРЕДОБАНК» (09807862) (Договір про надання держгарантії на портфельній основі від 04.04.2022 №13110-05/47)</t>
  </si>
  <si>
    <t>ПАТ "МТБ БАНК"(21650966)  (Договір про надання держгарантії на портфельній основі від 03.12.2021  №13110-05/552)</t>
  </si>
  <si>
    <t>ПАТ "ПУМБ"(14282829)  (Договір про надання держгарантії на портфельній основі від 04.07.2023 №13110-05/51)</t>
  </si>
  <si>
    <t>ПАТ "ПУМБ"(14282829) (Договір про надання держгарантії на портфельній основі від 04.07.2023 №13110-05/97)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</si>
</sst>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 Cyr"/>
      <family val="2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Arial Cyr"/>
    </font>
    <font>
      <sz val="9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b/>
      <sz val="16"/>
      <name val="Arial Cyr"/>
      <charset val="204"/>
    </font>
    <font>
      <b/>
      <i/>
      <sz val="12"/>
      <name val="Arial Cyr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9"/>
      <name val="Arial"/>
      <family val="2"/>
      <charset val="204"/>
    </font>
    <font>
      <i/>
      <sz val="14"/>
      <name val="Times New Roman"/>
      <family val="1"/>
      <charset val="204"/>
    </font>
    <font>
      <i/>
      <sz val="10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b/>
      <sz val="9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FF0000"/>
      <name val="Arial Cyr"/>
      <family val="2"/>
      <charset val="204"/>
    </font>
    <font>
      <sz val="9"/>
      <color rgb="FFFF0000"/>
      <name val="Arial Cyr"/>
      <charset val="204"/>
    </font>
    <font>
      <sz val="10"/>
      <name val="Times New Roman"/>
      <family val="1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 Cyr"/>
      <family val="2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name val="Arial Cyr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6" fillId="0" borderId="0">
      <alignment vertical="center" wrapText="1"/>
    </xf>
  </cellStyleXfs>
  <cellXfs count="340">
    <xf numFmtId="0" fontId="0" fillId="0" borderId="0" xfId="0"/>
    <xf numFmtId="0" fontId="4" fillId="0" borderId="0" xfId="0" applyFont="1" applyFill="1"/>
    <xf numFmtId="0" fontId="0" fillId="0" borderId="0" xfId="0" applyFill="1" applyAlignment="1">
      <alignment horizontal="left" vertical="center"/>
    </xf>
    <xf numFmtId="0" fontId="5" fillId="0" borderId="0" xfId="0" applyFont="1" applyFill="1"/>
    <xf numFmtId="0" fontId="0" fillId="0" borderId="0" xfId="0" applyFill="1"/>
    <xf numFmtId="4" fontId="6" fillId="0" borderId="0" xfId="0" applyNumberFormat="1" applyFont="1" applyFill="1"/>
    <xf numFmtId="0" fontId="8" fillId="2" borderId="0" xfId="0" applyFont="1" applyFill="1" applyBorder="1"/>
    <xf numFmtId="0" fontId="3" fillId="2" borderId="0" xfId="0" applyFont="1" applyFill="1" applyBorder="1"/>
    <xf numFmtId="0" fontId="0" fillId="0" borderId="0" xfId="0" applyFill="1" applyBorder="1"/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/>
    <xf numFmtId="4" fontId="13" fillId="0" borderId="0" xfId="0" applyNumberFormat="1" applyFont="1" applyFill="1" applyAlignment="1"/>
    <xf numFmtId="0" fontId="8" fillId="0" borderId="0" xfId="0" applyFont="1" applyFill="1" applyBorder="1"/>
    <xf numFmtId="0" fontId="14" fillId="0" borderId="0" xfId="0" applyFont="1" applyFill="1" applyAlignment="1">
      <alignment wrapText="1"/>
    </xf>
    <xf numFmtId="0" fontId="15" fillId="0" borderId="0" xfId="0" applyFont="1" applyFill="1"/>
    <xf numFmtId="0" fontId="8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8" fillId="2" borderId="0" xfId="0" applyFont="1" applyFill="1" applyBorder="1"/>
    <xf numFmtId="0" fontId="1" fillId="2" borderId="0" xfId="0" applyFont="1" applyFill="1" applyBorder="1"/>
    <xf numFmtId="0" fontId="2" fillId="0" borderId="0" xfId="0" applyFont="1" applyFill="1" applyBorder="1"/>
    <xf numFmtId="0" fontId="15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3" fontId="28" fillId="0" borderId="12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30" fillId="2" borderId="0" xfId="0" applyFont="1" applyFill="1" applyBorder="1"/>
    <xf numFmtId="0" fontId="29" fillId="0" borderId="0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right" vertical="center"/>
    </xf>
    <xf numFmtId="4" fontId="33" fillId="0" borderId="12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vertical="center"/>
    </xf>
    <xf numFmtId="0" fontId="6" fillId="0" borderId="12" xfId="0" applyFont="1" applyFill="1" applyBorder="1" applyAlignment="1"/>
    <xf numFmtId="4" fontId="6" fillId="0" borderId="12" xfId="0" applyNumberFormat="1" applyFont="1" applyFill="1" applyBorder="1" applyAlignment="1"/>
    <xf numFmtId="3" fontId="6" fillId="0" borderId="12" xfId="0" applyNumberFormat="1" applyFont="1" applyFill="1" applyBorder="1" applyAlignment="1"/>
    <xf numFmtId="0" fontId="30" fillId="0" borderId="0" xfId="0" applyFont="1" applyFill="1" applyBorder="1"/>
    <xf numFmtId="0" fontId="32" fillId="0" borderId="1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29" fillId="0" borderId="0" xfId="0" applyFont="1" applyFill="1" applyBorder="1" applyAlignment="1"/>
    <xf numFmtId="0" fontId="34" fillId="0" borderId="12" xfId="0" applyFont="1" applyFill="1" applyBorder="1" applyAlignment="1"/>
    <xf numFmtId="0" fontId="32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/>
    </xf>
    <xf numFmtId="4" fontId="33" fillId="0" borderId="14" xfId="0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vertical="center"/>
    </xf>
    <xf numFmtId="4" fontId="33" fillId="0" borderId="15" xfId="0" applyNumberFormat="1" applyFont="1" applyFill="1" applyBorder="1" applyAlignment="1">
      <alignment vertical="center"/>
    </xf>
    <xf numFmtId="0" fontId="34" fillId="0" borderId="15" xfId="0" applyFont="1" applyFill="1" applyBorder="1" applyAlignment="1"/>
    <xf numFmtId="0" fontId="6" fillId="0" borderId="15" xfId="0" applyFont="1" applyFill="1" applyBorder="1" applyAlignment="1"/>
    <xf numFmtId="4" fontId="6" fillId="0" borderId="15" xfId="0" applyNumberFormat="1" applyFont="1" applyFill="1" applyBorder="1" applyAlignment="1"/>
    <xf numFmtId="3" fontId="6" fillId="0" borderId="15" xfId="0" applyNumberFormat="1" applyFont="1" applyFill="1" applyBorder="1" applyAlignment="1"/>
    <xf numFmtId="0" fontId="34" fillId="0" borderId="14" xfId="0" applyFont="1" applyFill="1" applyBorder="1" applyAlignment="1"/>
    <xf numFmtId="0" fontId="6" fillId="0" borderId="14" xfId="0" applyFont="1" applyFill="1" applyBorder="1" applyAlignment="1"/>
    <xf numFmtId="3" fontId="6" fillId="0" borderId="14" xfId="0" applyNumberFormat="1" applyFont="1" applyFill="1" applyBorder="1" applyAlignment="1"/>
    <xf numFmtId="0" fontId="32" fillId="0" borderId="15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vertical="center"/>
    </xf>
    <xf numFmtId="0" fontId="34" fillId="0" borderId="16" xfId="0" applyFont="1" applyFill="1" applyBorder="1" applyAlignment="1"/>
    <xf numFmtId="0" fontId="6" fillId="0" borderId="16" xfId="0" applyFont="1" applyFill="1" applyBorder="1" applyAlignment="1"/>
    <xf numFmtId="4" fontId="6" fillId="0" borderId="16" xfId="0" applyNumberFormat="1" applyFont="1" applyFill="1" applyBorder="1" applyAlignment="1"/>
    <xf numFmtId="4" fontId="33" fillId="0" borderId="16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/>
    <xf numFmtId="3" fontId="6" fillId="0" borderId="11" xfId="0" applyNumberFormat="1" applyFont="1" applyFill="1" applyBorder="1" applyAlignment="1"/>
    <xf numFmtId="4" fontId="33" fillId="0" borderId="11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3" fontId="33" fillId="0" borderId="12" xfId="0" applyNumberFormat="1" applyFont="1" applyFill="1" applyBorder="1" applyAlignment="1"/>
    <xf numFmtId="4" fontId="33" fillId="0" borderId="2" xfId="0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3" fontId="33" fillId="0" borderId="14" xfId="0" applyNumberFormat="1" applyFont="1" applyFill="1" applyBorder="1" applyAlignment="1"/>
    <xf numFmtId="0" fontId="32" fillId="0" borderId="16" xfId="0" applyFont="1" applyFill="1" applyBorder="1" applyAlignment="1">
      <alignment horizontal="left" vertical="center" wrapText="1"/>
    </xf>
    <xf numFmtId="3" fontId="33" fillId="0" borderId="16" xfId="0" applyNumberFormat="1" applyFont="1" applyFill="1" applyBorder="1" applyAlignment="1"/>
    <xf numFmtId="0" fontId="4" fillId="0" borderId="11" xfId="0" applyFont="1" applyFill="1" applyBorder="1" applyAlignment="1"/>
    <xf numFmtId="0" fontId="38" fillId="0" borderId="15" xfId="0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horizontal="center" vertical="center"/>
    </xf>
    <xf numFmtId="4" fontId="40" fillId="0" borderId="15" xfId="0" applyNumberFormat="1" applyFont="1" applyFill="1" applyBorder="1" applyAlignment="1">
      <alignment vertical="center"/>
    </xf>
    <xf numFmtId="0" fontId="41" fillId="0" borderId="15" xfId="0" applyFont="1" applyFill="1" applyBorder="1" applyAlignment="1"/>
    <xf numFmtId="0" fontId="40" fillId="0" borderId="15" xfId="0" applyFont="1" applyFill="1" applyBorder="1" applyAlignment="1"/>
    <xf numFmtId="0" fontId="42" fillId="0" borderId="0" xfId="0" applyFont="1" applyFill="1" applyAlignment="1"/>
    <xf numFmtId="0" fontId="42" fillId="0" borderId="0" xfId="0" applyFont="1" applyFill="1"/>
    <xf numFmtId="0" fontId="43" fillId="0" borderId="0" xfId="0" applyFont="1" applyFill="1"/>
    <xf numFmtId="4" fontId="42" fillId="0" borderId="0" xfId="0" applyNumberFormat="1" applyFont="1" applyFill="1"/>
    <xf numFmtId="0" fontId="39" fillId="0" borderId="12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 vertical="center"/>
    </xf>
    <xf numFmtId="4" fontId="38" fillId="0" borderId="12" xfId="0" applyNumberFormat="1" applyFont="1" applyFill="1" applyBorder="1" applyAlignment="1">
      <alignment horizontal="center" vertical="center"/>
    </xf>
    <xf numFmtId="0" fontId="42" fillId="2" borderId="0" xfId="0" applyFont="1" applyFill="1"/>
    <xf numFmtId="0" fontId="43" fillId="2" borderId="0" xfId="0" applyFont="1" applyFill="1"/>
    <xf numFmtId="4" fontId="45" fillId="0" borderId="12" xfId="0" applyNumberFormat="1" applyFont="1" applyFill="1" applyBorder="1" applyAlignment="1">
      <alignment horizontal="right" vertical="center"/>
    </xf>
    <xf numFmtId="4" fontId="46" fillId="0" borderId="12" xfId="0" applyNumberFormat="1" applyFont="1" applyFill="1" applyBorder="1" applyAlignment="1">
      <alignment horizontal="right" vertical="center"/>
    </xf>
    <xf numFmtId="4" fontId="45" fillId="0" borderId="12" xfId="0" applyNumberFormat="1" applyFont="1" applyFill="1" applyBorder="1" applyAlignment="1">
      <alignment vertical="center"/>
    </xf>
    <xf numFmtId="0" fontId="47" fillId="0" borderId="12" xfId="0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/>
    </xf>
    <xf numFmtId="4" fontId="29" fillId="2" borderId="0" xfId="0" applyNumberFormat="1" applyFont="1" applyFill="1" applyBorder="1"/>
    <xf numFmtId="0" fontId="32" fillId="0" borderId="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0" fontId="46" fillId="0" borderId="12" xfId="0" applyFont="1" applyFill="1" applyBorder="1" applyAlignment="1">
      <alignment horizontal="center"/>
    </xf>
    <xf numFmtId="3" fontId="46" fillId="0" borderId="12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center" wrapText="1"/>
    </xf>
    <xf numFmtId="4" fontId="46" fillId="0" borderId="12" xfId="0" applyNumberFormat="1" applyFont="1" applyFill="1" applyBorder="1" applyAlignment="1">
      <alignment vertical="center"/>
    </xf>
    <xf numFmtId="0" fontId="32" fillId="0" borderId="17" xfId="0" applyFont="1" applyFill="1" applyBorder="1" applyAlignment="1">
      <alignment horizontal="left" vertical="center" wrapText="1"/>
    </xf>
    <xf numFmtId="0" fontId="54" fillId="0" borderId="2" xfId="0" applyFont="1" applyFill="1" applyBorder="1" applyAlignment="1">
      <alignment horizontal="center" vertical="center"/>
    </xf>
    <xf numFmtId="0" fontId="55" fillId="0" borderId="17" xfId="0" applyFont="1" applyFill="1" applyBorder="1" applyAlignment="1" applyProtection="1">
      <alignment horizontal="left" vertical="center" wrapText="1"/>
      <protection locked="0"/>
    </xf>
    <xf numFmtId="3" fontId="6" fillId="0" borderId="12" xfId="0" applyNumberFormat="1" applyFont="1" applyFill="1" applyBorder="1" applyAlignment="1">
      <alignment vertical="center"/>
    </xf>
    <xf numFmtId="0" fontId="32" fillId="0" borderId="12" xfId="0" applyFont="1" applyFill="1" applyBorder="1" applyAlignment="1">
      <alignment horizontal="left" vertical="top" wrapText="1"/>
    </xf>
    <xf numFmtId="0" fontId="61" fillId="0" borderId="0" xfId="0" applyFont="1" applyFill="1"/>
    <xf numFmtId="0" fontId="62" fillId="0" borderId="0" xfId="0" applyFont="1" applyFill="1"/>
    <xf numFmtId="0" fontId="34" fillId="0" borderId="12" xfId="0" applyFont="1" applyFill="1" applyBorder="1" applyAlignment="1">
      <alignment horizontal="right" vertical="center" wrapText="1"/>
    </xf>
    <xf numFmtId="0" fontId="61" fillId="2" borderId="0" xfId="0" applyFont="1" applyFill="1" applyBorder="1"/>
    <xf numFmtId="0" fontId="62" fillId="2" borderId="0" xfId="0" applyFont="1" applyFill="1" applyBorder="1"/>
    <xf numFmtId="0" fontId="61" fillId="0" borderId="0" xfId="0" applyFont="1" applyFill="1" applyBorder="1"/>
    <xf numFmtId="0" fontId="15" fillId="0" borderId="1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right" vertical="center" wrapText="1"/>
    </xf>
    <xf numFmtId="0" fontId="62" fillId="0" borderId="0" xfId="0" applyFont="1" applyFill="1" applyBorder="1"/>
    <xf numFmtId="0" fontId="10" fillId="0" borderId="19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right" vertical="center" wrapText="1"/>
    </xf>
    <xf numFmtId="4" fontId="33" fillId="0" borderId="14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33" fillId="0" borderId="2" xfId="0" applyNumberFormat="1" applyFont="1" applyFill="1" applyBorder="1" applyAlignment="1">
      <alignment horizontal="right" vertical="center"/>
    </xf>
    <xf numFmtId="0" fontId="34" fillId="0" borderId="2" xfId="0" applyFont="1" applyFill="1" applyBorder="1" applyAlignment="1">
      <alignment horizontal="right"/>
    </xf>
    <xf numFmtId="0" fontId="34" fillId="0" borderId="12" xfId="0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32" fillId="0" borderId="9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3" fontId="6" fillId="0" borderId="14" xfId="0" applyNumberFormat="1" applyFont="1" applyFill="1" applyBorder="1" applyAlignment="1">
      <alignment horizontal="right"/>
    </xf>
    <xf numFmtId="0" fontId="35" fillId="0" borderId="16" xfId="0" applyFont="1" applyFill="1" applyBorder="1" applyAlignment="1">
      <alignment horizontal="left" vertical="center" wrapText="1"/>
    </xf>
    <xf numFmtId="3" fontId="6" fillId="0" borderId="20" xfId="0" applyNumberFormat="1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0" fontId="35" fillId="0" borderId="11" xfId="0" applyFont="1" applyFill="1" applyBorder="1" applyAlignment="1">
      <alignment horizontal="left" vertical="center" wrapText="1"/>
    </xf>
    <xf numFmtId="3" fontId="6" fillId="0" borderId="11" xfId="0" applyNumberFormat="1" applyFont="1" applyFill="1" applyBorder="1" applyAlignment="1">
      <alignment horizontal="right"/>
    </xf>
    <xf numFmtId="4" fontId="36" fillId="0" borderId="12" xfId="0" applyNumberFormat="1" applyFont="1" applyFill="1" applyBorder="1" applyAlignment="1">
      <alignment vertical="center"/>
    </xf>
    <xf numFmtId="0" fontId="34" fillId="0" borderId="11" xfId="0" applyFont="1" applyFill="1" applyBorder="1" applyAlignment="1">
      <alignment vertical="center" wrapText="1"/>
    </xf>
    <xf numFmtId="4" fontId="38" fillId="0" borderId="12" xfId="0" applyNumberFormat="1" applyFont="1" applyFill="1" applyBorder="1" applyAlignment="1">
      <alignment horizontal="right" vertical="center"/>
    </xf>
    <xf numFmtId="4" fontId="8" fillId="0" borderId="0" xfId="0" applyNumberFormat="1" applyFont="1" applyFill="1"/>
    <xf numFmtId="0" fontId="20" fillId="0" borderId="12" xfId="0" applyFont="1" applyFill="1" applyBorder="1" applyAlignment="1">
      <alignment horizontal="center" vertical="center"/>
    </xf>
    <xf numFmtId="4" fontId="36" fillId="0" borderId="12" xfId="0" applyNumberFormat="1" applyFont="1" applyFill="1" applyBorder="1" applyAlignment="1">
      <alignment horizontal="right" vertical="center"/>
    </xf>
    <xf numFmtId="4" fontId="40" fillId="0" borderId="12" xfId="0" applyNumberFormat="1" applyFont="1" applyFill="1" applyBorder="1" applyAlignment="1">
      <alignment horizontal="right" vertical="center"/>
    </xf>
    <xf numFmtId="4" fontId="40" fillId="0" borderId="11" xfId="0" applyNumberFormat="1" applyFont="1" applyFill="1" applyBorder="1" applyAlignment="1">
      <alignment horizontal="right" vertical="center"/>
    </xf>
    <xf numFmtId="4" fontId="40" fillId="0" borderId="14" xfId="0" applyNumberFormat="1" applyFont="1" applyFill="1" applyBorder="1" applyAlignment="1">
      <alignment horizontal="right" vertical="center"/>
    </xf>
    <xf numFmtId="4" fontId="40" fillId="0" borderId="16" xfId="0" applyNumberFormat="1" applyFont="1" applyFill="1" applyBorder="1" applyAlignment="1">
      <alignment horizontal="right" vertical="center"/>
    </xf>
    <xf numFmtId="0" fontId="32" fillId="0" borderId="20" xfId="0" applyFont="1" applyFill="1" applyBorder="1" applyAlignment="1">
      <alignment horizontal="left" vertical="center" wrapText="1"/>
    </xf>
    <xf numFmtId="4" fontId="6" fillId="0" borderId="11" xfId="0" applyNumberFormat="1" applyFont="1" applyFill="1" applyBorder="1" applyAlignment="1">
      <alignment horizontal="right" vertical="center"/>
    </xf>
    <xf numFmtId="4" fontId="40" fillId="0" borderId="11" xfId="0" applyNumberFormat="1" applyFont="1" applyFill="1" applyBorder="1" applyAlignment="1">
      <alignment horizontal="center" vertical="center"/>
    </xf>
    <xf numFmtId="0" fontId="34" fillId="0" borderId="12" xfId="0" applyFont="1" applyFill="1" applyBorder="1"/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/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4" fontId="13" fillId="2" borderId="0" xfId="0" applyNumberFormat="1" applyFont="1" applyFill="1" applyAlignment="1"/>
    <xf numFmtId="0" fontId="19" fillId="2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/>
    </xf>
    <xf numFmtId="3" fontId="28" fillId="2" borderId="12" xfId="0" applyNumberFormat="1" applyFont="1" applyFill="1" applyBorder="1" applyAlignment="1">
      <alignment horizontal="center"/>
    </xf>
    <xf numFmtId="4" fontId="33" fillId="2" borderId="12" xfId="0" applyNumberFormat="1" applyFont="1" applyFill="1" applyBorder="1" applyAlignment="1">
      <alignment vertical="center"/>
    </xf>
    <xf numFmtId="4" fontId="33" fillId="2" borderId="14" xfId="0" applyNumberFormat="1" applyFont="1" applyFill="1" applyBorder="1" applyAlignment="1">
      <alignment vertical="center"/>
    </xf>
    <xf numFmtId="4" fontId="33" fillId="2" borderId="15" xfId="0" applyNumberFormat="1" applyFont="1" applyFill="1" applyBorder="1" applyAlignment="1">
      <alignment vertical="center"/>
    </xf>
    <xf numFmtId="4" fontId="33" fillId="2" borderId="16" xfId="0" applyNumberFormat="1" applyFont="1" applyFill="1" applyBorder="1" applyAlignment="1">
      <alignment vertical="center"/>
    </xf>
    <xf numFmtId="4" fontId="33" fillId="2" borderId="11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vertical="center"/>
    </xf>
    <xf numFmtId="4" fontId="6" fillId="2" borderId="12" xfId="0" applyNumberFormat="1" applyFont="1" applyFill="1" applyBorder="1" applyAlignment="1"/>
    <xf numFmtId="4" fontId="33" fillId="2" borderId="2" xfId="0" applyNumberFormat="1" applyFont="1" applyFill="1" applyBorder="1" applyAlignment="1">
      <alignment vertical="center"/>
    </xf>
    <xf numFmtId="0" fontId="42" fillId="2" borderId="12" xfId="0" applyFont="1" applyFill="1" applyBorder="1" applyAlignment="1">
      <alignment horizontal="center" vertical="center"/>
    </xf>
    <xf numFmtId="4" fontId="33" fillId="2" borderId="12" xfId="0" applyNumberFormat="1" applyFont="1" applyFill="1" applyBorder="1" applyAlignment="1">
      <alignment horizontal="right" vertical="center"/>
    </xf>
    <xf numFmtId="4" fontId="33" fillId="2" borderId="14" xfId="0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/>
    </xf>
    <xf numFmtId="4" fontId="33" fillId="2" borderId="16" xfId="0" applyNumberFormat="1" applyFont="1" applyFill="1" applyBorder="1" applyAlignment="1">
      <alignment horizontal="right" vertical="center"/>
    </xf>
    <xf numFmtId="4" fontId="33" fillId="2" borderId="0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43" fillId="0" borderId="0" xfId="0" applyNumberFormat="1" applyFont="1" applyFill="1" applyAlignment="1">
      <alignment horizontal="right" vertical="center"/>
    </xf>
    <xf numFmtId="4" fontId="60" fillId="0" borderId="0" xfId="0" applyNumberFormat="1" applyFont="1" applyFill="1" applyAlignment="1">
      <alignment horizontal="right" vertical="center"/>
    </xf>
    <xf numFmtId="4" fontId="64" fillId="0" borderId="0" xfId="0" applyNumberFormat="1" applyFont="1" applyFill="1" applyBorder="1" applyAlignment="1">
      <alignment horizontal="right" vertical="center"/>
    </xf>
    <xf numFmtId="4" fontId="60" fillId="2" borderId="0" xfId="0" applyNumberFormat="1" applyFont="1" applyFill="1" applyBorder="1" applyAlignment="1">
      <alignment horizontal="right" vertical="center"/>
    </xf>
    <xf numFmtId="4" fontId="60" fillId="0" borderId="0" xfId="0" applyNumberFormat="1" applyFont="1" applyFill="1" applyBorder="1" applyAlignment="1">
      <alignment horizontal="right" vertical="center"/>
    </xf>
    <xf numFmtId="4" fontId="64" fillId="2" borderId="0" xfId="0" applyNumberFormat="1" applyFont="1" applyFill="1" applyBorder="1" applyAlignment="1">
      <alignment horizontal="right" vertical="center"/>
    </xf>
    <xf numFmtId="4" fontId="67" fillId="2" borderId="0" xfId="0" applyNumberFormat="1" applyFont="1" applyFill="1" applyBorder="1" applyAlignment="1">
      <alignment horizontal="right" vertical="center"/>
    </xf>
    <xf numFmtId="4" fontId="43" fillId="2" borderId="0" xfId="0" applyNumberFormat="1" applyFont="1" applyFill="1" applyAlignment="1">
      <alignment horizontal="right" vertical="center"/>
    </xf>
    <xf numFmtId="4" fontId="30" fillId="2" borderId="0" xfId="0" applyNumberFormat="1" applyFont="1" applyFill="1" applyBorder="1"/>
    <xf numFmtId="0" fontId="32" fillId="0" borderId="22" xfId="0" applyFont="1" applyFill="1" applyBorder="1" applyAlignment="1">
      <alignment horizontal="left" vertical="center" wrapText="1"/>
    </xf>
    <xf numFmtId="0" fontId="29" fillId="0" borderId="6" xfId="0" applyFont="1" applyFill="1" applyBorder="1"/>
    <xf numFmtId="4" fontId="6" fillId="0" borderId="11" xfId="0" applyNumberFormat="1" applyFont="1" applyFill="1" applyBorder="1" applyAlignment="1">
      <alignment vertical="center"/>
    </xf>
    <xf numFmtId="0" fontId="34" fillId="0" borderId="11" xfId="0" applyFont="1" applyFill="1" applyBorder="1" applyAlignment="1"/>
    <xf numFmtId="4" fontId="33" fillId="0" borderId="11" xfId="0" applyNumberFormat="1" applyFont="1" applyFill="1" applyBorder="1" applyAlignment="1">
      <alignment vertical="center"/>
    </xf>
    <xf numFmtId="0" fontId="6" fillId="0" borderId="11" xfId="0" applyFont="1" applyFill="1" applyBorder="1" applyAlignment="1"/>
    <xf numFmtId="4" fontId="6" fillId="0" borderId="11" xfId="0" applyNumberFormat="1" applyFont="1" applyFill="1" applyBorder="1" applyAlignment="1"/>
    <xf numFmtId="4" fontId="33" fillId="2" borderId="11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4" fontId="33" fillId="2" borderId="15" xfId="0" applyNumberFormat="1" applyFont="1" applyFill="1" applyBorder="1" applyAlignment="1">
      <alignment horizontal="right" vertical="center"/>
    </xf>
    <xf numFmtId="0" fontId="68" fillId="0" borderId="0" xfId="0" applyFont="1" applyFill="1"/>
    <xf numFmtId="4" fontId="13" fillId="0" borderId="0" xfId="0" applyNumberFormat="1" applyFont="1" applyFill="1"/>
    <xf numFmtId="4" fontId="13" fillId="2" borderId="0" xfId="0" applyNumberFormat="1" applyFont="1" applyFill="1" applyBorder="1"/>
    <xf numFmtId="0" fontId="13" fillId="2" borderId="0" xfId="0" applyFont="1" applyFill="1" applyBorder="1"/>
    <xf numFmtId="0" fontId="69" fillId="2" borderId="0" xfId="0" applyFont="1" applyFill="1" applyBorder="1"/>
    <xf numFmtId="0" fontId="68" fillId="0" borderId="0" xfId="0" applyFont="1" applyFill="1" applyBorder="1"/>
    <xf numFmtId="4" fontId="68" fillId="0" borderId="0" xfId="0" applyNumberFormat="1" applyFont="1" applyFill="1"/>
    <xf numFmtId="4" fontId="13" fillId="0" borderId="0" xfId="0" applyNumberFormat="1" applyFont="1" applyFill="1" applyBorder="1"/>
    <xf numFmtId="0" fontId="32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32" fillId="0" borderId="15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vertical="top"/>
    </xf>
    <xf numFmtId="4" fontId="6" fillId="0" borderId="12" xfId="0" applyNumberFormat="1" applyFont="1" applyFill="1" applyBorder="1" applyAlignment="1">
      <alignment vertical="top"/>
    </xf>
    <xf numFmtId="4" fontId="33" fillId="0" borderId="15" xfId="0" applyNumberFormat="1" applyFont="1" applyFill="1" applyBorder="1" applyAlignment="1">
      <alignment vertical="top"/>
    </xf>
    <xf numFmtId="0" fontId="34" fillId="0" borderId="15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3" fontId="6" fillId="0" borderId="15" xfId="0" applyNumberFormat="1" applyFont="1" applyFill="1" applyBorder="1" applyAlignment="1">
      <alignment vertical="top"/>
    </xf>
    <xf numFmtId="4" fontId="33" fillId="2" borderId="15" xfId="0" applyNumberFormat="1" applyFont="1" applyFill="1" applyBorder="1" applyAlignment="1">
      <alignment vertical="top"/>
    </xf>
    <xf numFmtId="4" fontId="38" fillId="2" borderId="1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/>
    <xf numFmtId="4" fontId="34" fillId="0" borderId="11" xfId="0" applyNumberFormat="1" applyFont="1" applyFill="1" applyBorder="1" applyAlignment="1"/>
    <xf numFmtId="4" fontId="6" fillId="0" borderId="2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4" fontId="33" fillId="0" borderId="2" xfId="0" applyNumberFormat="1" applyFont="1" applyFill="1" applyBorder="1" applyAlignment="1">
      <alignment horizontal="right" vertical="center"/>
    </xf>
    <xf numFmtId="4" fontId="33" fillId="0" borderId="11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center" vertical="center"/>
    </xf>
    <xf numFmtId="0" fontId="34" fillId="0" borderId="2" xfId="0" applyFont="1" applyFill="1" applyBorder="1" applyAlignment="1"/>
    <xf numFmtId="0" fontId="34" fillId="0" borderId="11" xfId="0" applyFont="1" applyFill="1" applyBorder="1" applyAlignment="1"/>
    <xf numFmtId="0" fontId="38" fillId="0" borderId="9" xfId="0" applyFont="1" applyFill="1" applyBorder="1" applyAlignment="1">
      <alignment horizontal="left" vertical="center" wrapText="1"/>
    </xf>
    <xf numFmtId="0" fontId="44" fillId="0" borderId="1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1" xfId="0" applyNumberFormat="1" applyFont="1" applyFill="1" applyBorder="1" applyAlignment="1">
      <alignment horizontal="right" vertical="center"/>
    </xf>
    <xf numFmtId="0" fontId="58" fillId="0" borderId="9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4" fontId="59" fillId="0" borderId="3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63" fillId="0" borderId="9" xfId="0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6" xfId="0" applyNumberFormat="1" applyFont="1" applyFill="1" applyBorder="1" applyAlignment="1">
      <alignment horizontal="right" vertical="center"/>
    </xf>
    <xf numFmtId="4" fontId="40" fillId="0" borderId="11" xfId="0" applyNumberFormat="1" applyFont="1" applyFill="1" applyBorder="1" applyAlignment="1">
      <alignment horizontal="right" vertical="center"/>
    </xf>
    <xf numFmtId="4" fontId="40" fillId="0" borderId="2" xfId="0" applyNumberFormat="1" applyFont="1" applyFill="1" applyBorder="1" applyAlignment="1">
      <alignment horizontal="center" vertical="center"/>
    </xf>
    <xf numFmtId="4" fontId="40" fillId="0" borderId="6" xfId="0" applyNumberFormat="1" applyFont="1" applyFill="1" applyBorder="1" applyAlignment="1">
      <alignment horizontal="center" vertical="center"/>
    </xf>
    <xf numFmtId="4" fontId="40" fillId="0" borderId="11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/>
    </xf>
    <xf numFmtId="49" fontId="33" fillId="2" borderId="21" xfId="0" applyNumberFormat="1" applyFont="1" applyFill="1" applyBorder="1" applyAlignment="1">
      <alignment horizontal="right" vertical="center"/>
    </xf>
    <xf numFmtId="49" fontId="33" fillId="2" borderId="6" xfId="0" applyNumberFormat="1" applyFont="1" applyFill="1" applyBorder="1" applyAlignment="1">
      <alignment horizontal="right" vertical="center"/>
    </xf>
    <xf numFmtId="49" fontId="33" fillId="2" borderId="11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357"/>
  <sheetViews>
    <sheetView tabSelected="1" zoomScale="80" zoomScaleNormal="80" workbookViewId="0">
      <selection activeCell="A351" sqref="A351:A357"/>
    </sheetView>
  </sheetViews>
  <sheetFormatPr defaultColWidth="9.140625" defaultRowHeight="18.75" x14ac:dyDescent="0.25"/>
  <cols>
    <col min="1" max="1" width="5.42578125" style="1" customWidth="1"/>
    <col min="2" max="2" width="50.28515625" style="2" customWidth="1"/>
    <col min="3" max="3" width="5.5703125" style="3" customWidth="1"/>
    <col min="4" max="4" width="18.42578125" style="4" customWidth="1"/>
    <col min="5" max="5" width="17" style="4" customWidth="1"/>
    <col min="6" max="6" width="17.42578125" style="4" customWidth="1"/>
    <col min="7" max="7" width="19" style="4" customWidth="1"/>
    <col min="8" max="8" width="14.42578125" style="4" customWidth="1"/>
    <col min="9" max="9" width="17.5703125" style="4" customWidth="1"/>
    <col min="10" max="10" width="14" style="4" customWidth="1"/>
    <col min="11" max="11" width="18" style="5" customWidth="1"/>
    <col min="12" max="12" width="19.85546875" style="5" customWidth="1"/>
    <col min="13" max="13" width="17.7109375" style="5" customWidth="1"/>
    <col min="14" max="14" width="16.5703125" style="5" customWidth="1"/>
    <col min="15" max="15" width="22.5703125" style="186" customWidth="1"/>
    <col min="16" max="16" width="15" style="5" customWidth="1"/>
    <col min="17" max="17" width="21.28515625" style="215" hidden="1" customWidth="1"/>
    <col min="18" max="18" width="10.5703125" style="7" hidden="1" customWidth="1"/>
    <col min="19" max="19" width="24.7109375" style="6" customWidth="1"/>
    <col min="20" max="25" width="9.140625" style="7"/>
    <col min="26" max="16384" width="9.140625" style="8"/>
  </cols>
  <sheetData>
    <row r="1" spans="1:25" ht="14.25" customHeight="1" x14ac:dyDescent="0.25">
      <c r="O1" s="15" t="s">
        <v>343</v>
      </c>
    </row>
    <row r="2" spans="1:25" s="17" customFormat="1" ht="13.5" customHeight="1" x14ac:dyDescent="0.25">
      <c r="A2" s="9" t="s">
        <v>0</v>
      </c>
      <c r="B2" s="10">
        <v>37.982399999999998</v>
      </c>
      <c r="C2" s="11"/>
      <c r="D2" s="12"/>
      <c r="E2" s="12"/>
      <c r="F2" s="13"/>
      <c r="G2" s="14"/>
      <c r="H2" s="12"/>
      <c r="I2" s="12"/>
      <c r="J2" s="12"/>
      <c r="K2" s="5"/>
      <c r="L2" s="5"/>
      <c r="M2" s="5"/>
      <c r="N2" s="15"/>
      <c r="O2" s="15" t="s">
        <v>344</v>
      </c>
      <c r="P2" s="16"/>
      <c r="Q2" s="215"/>
      <c r="R2" s="7"/>
      <c r="S2" s="6"/>
      <c r="T2" s="7"/>
      <c r="U2" s="7"/>
      <c r="V2" s="7"/>
      <c r="W2" s="7"/>
      <c r="X2" s="7"/>
      <c r="Y2" s="7"/>
    </row>
    <row r="3" spans="1:25" s="17" customFormat="1" x14ac:dyDescent="0.25">
      <c r="A3" s="9" t="s">
        <v>1</v>
      </c>
      <c r="B3" s="10">
        <v>42.207900000000002</v>
      </c>
      <c r="C3" s="11"/>
      <c r="D3" s="12"/>
      <c r="E3" s="12"/>
      <c r="F3" s="13"/>
      <c r="G3" s="14"/>
      <c r="H3" s="12"/>
      <c r="I3" s="12"/>
      <c r="J3" s="12"/>
      <c r="K3" s="5"/>
      <c r="L3" s="5"/>
      <c r="M3" s="5"/>
      <c r="N3" s="15"/>
      <c r="O3" s="15" t="s">
        <v>345</v>
      </c>
      <c r="P3" s="18"/>
      <c r="Q3" s="215"/>
      <c r="R3" s="7"/>
      <c r="S3" s="6"/>
      <c r="T3" s="7"/>
      <c r="U3" s="7"/>
      <c r="V3" s="7"/>
      <c r="W3" s="7"/>
      <c r="X3" s="7"/>
      <c r="Y3" s="7"/>
    </row>
    <row r="4" spans="1:25" s="17" customFormat="1" x14ac:dyDescent="0.25">
      <c r="A4" s="9"/>
      <c r="B4" s="10"/>
      <c r="C4" s="11"/>
      <c r="D4" s="12"/>
      <c r="E4" s="12"/>
      <c r="F4" s="13"/>
      <c r="G4" s="14"/>
      <c r="H4" s="12"/>
      <c r="I4" s="12"/>
      <c r="J4" s="12"/>
      <c r="K4" s="5"/>
      <c r="L4" s="5"/>
      <c r="M4" s="5"/>
      <c r="N4" s="15"/>
      <c r="O4" s="15"/>
      <c r="P4" s="18"/>
      <c r="Q4" s="215"/>
      <c r="R4" s="7"/>
      <c r="S4" s="6"/>
      <c r="T4" s="7"/>
      <c r="U4" s="7"/>
      <c r="V4" s="7"/>
      <c r="W4" s="7"/>
      <c r="X4" s="7"/>
      <c r="Y4" s="7"/>
    </row>
    <row r="5" spans="1:25" s="17" customFormat="1" x14ac:dyDescent="0.25">
      <c r="A5" s="9"/>
      <c r="B5" s="10"/>
      <c r="C5" s="11"/>
      <c r="D5" s="12"/>
      <c r="E5" s="12"/>
      <c r="F5" s="13"/>
      <c r="G5" s="14"/>
      <c r="H5" s="12"/>
      <c r="I5" s="12"/>
      <c r="J5" s="12"/>
      <c r="K5" s="5"/>
      <c r="L5" s="5"/>
      <c r="M5" s="5"/>
      <c r="N5" s="15"/>
      <c r="O5" s="15"/>
      <c r="P5" s="18"/>
      <c r="Q5" s="215"/>
      <c r="R5" s="7"/>
      <c r="S5" s="6"/>
      <c r="T5" s="7"/>
      <c r="U5" s="7"/>
      <c r="V5" s="7"/>
      <c r="W5" s="7"/>
      <c r="X5" s="7"/>
      <c r="Y5" s="7"/>
    </row>
    <row r="6" spans="1:25" s="17" customFormat="1" ht="22.5" customHeight="1" x14ac:dyDescent="0.25">
      <c r="A6" s="19"/>
      <c r="B6" s="20"/>
      <c r="C6" s="11"/>
      <c r="D6" s="12"/>
      <c r="E6" s="12"/>
      <c r="F6" s="21"/>
      <c r="G6" s="14"/>
      <c r="H6" s="12"/>
      <c r="I6" s="12"/>
      <c r="J6" s="12"/>
      <c r="K6" s="5"/>
      <c r="L6" s="5"/>
      <c r="M6" s="5"/>
      <c r="N6" s="15"/>
      <c r="O6" s="187"/>
      <c r="P6" s="16"/>
      <c r="Q6" s="215"/>
      <c r="R6" s="7"/>
      <c r="S6" s="6"/>
      <c r="T6" s="7"/>
      <c r="U6" s="7"/>
      <c r="V6" s="7"/>
      <c r="W6" s="7"/>
      <c r="X6" s="7"/>
      <c r="Y6" s="7"/>
    </row>
    <row r="7" spans="1:25" s="17" customFormat="1" ht="4.5" customHeight="1" x14ac:dyDescent="0.3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15"/>
      <c r="R7" s="7"/>
      <c r="S7" s="6"/>
      <c r="T7" s="7"/>
      <c r="U7" s="7"/>
      <c r="V7" s="7"/>
      <c r="W7" s="7"/>
      <c r="X7" s="7"/>
      <c r="Y7" s="7"/>
    </row>
    <row r="8" spans="1:25" ht="19.5" customHeight="1" x14ac:dyDescent="0.3">
      <c r="A8" s="249" t="s">
        <v>347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</row>
    <row r="9" spans="1:25" s="24" customFormat="1" ht="17.25" customHeight="1" x14ac:dyDescent="0.25">
      <c r="A9" s="250" t="s">
        <v>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16"/>
      <c r="R9" s="23"/>
      <c r="S9" s="22"/>
      <c r="T9" s="23"/>
      <c r="U9" s="23"/>
      <c r="V9" s="23"/>
      <c r="W9" s="23"/>
      <c r="X9" s="23"/>
      <c r="Y9" s="23"/>
    </row>
    <row r="10" spans="1:25" ht="15.75" customHeight="1" x14ac:dyDescent="0.25">
      <c r="A10" s="25" t="s">
        <v>346</v>
      </c>
      <c r="B10" s="26"/>
      <c r="C10" s="27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8"/>
      <c r="O10" s="188"/>
      <c r="P10" s="8"/>
    </row>
    <row r="11" spans="1:25" ht="20.25" customHeight="1" x14ac:dyDescent="0.25">
      <c r="A11" s="25" t="s">
        <v>3</v>
      </c>
      <c r="B11" s="30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189"/>
      <c r="P11" s="33"/>
    </row>
    <row r="12" spans="1:25" s="17" customFormat="1" ht="15.75" customHeight="1" x14ac:dyDescent="0.25">
      <c r="A12" s="251" t="s">
        <v>4</v>
      </c>
      <c r="B12" s="251" t="s">
        <v>5</v>
      </c>
      <c r="C12" s="254" t="s">
        <v>6</v>
      </c>
      <c r="D12" s="257" t="s">
        <v>7</v>
      </c>
      <c r="E12" s="258"/>
      <c r="F12" s="257" t="s">
        <v>8</v>
      </c>
      <c r="G12" s="261"/>
      <c r="H12" s="261"/>
      <c r="I12" s="261"/>
      <c r="J12" s="261"/>
      <c r="K12" s="261"/>
      <c r="L12" s="257" t="s">
        <v>9</v>
      </c>
      <c r="M12" s="261"/>
      <c r="N12" s="258"/>
      <c r="O12" s="257" t="s">
        <v>10</v>
      </c>
      <c r="P12" s="258"/>
      <c r="Q12" s="215"/>
      <c r="R12" s="7"/>
      <c r="S12" s="6"/>
      <c r="T12" s="7"/>
      <c r="U12" s="7"/>
      <c r="V12" s="7"/>
      <c r="W12" s="7"/>
      <c r="X12" s="7"/>
      <c r="Y12" s="7"/>
    </row>
    <row r="13" spans="1:25" s="17" customFormat="1" ht="48" customHeight="1" x14ac:dyDescent="0.25">
      <c r="A13" s="252"/>
      <c r="B13" s="252"/>
      <c r="C13" s="255"/>
      <c r="D13" s="259"/>
      <c r="E13" s="260"/>
      <c r="F13" s="263" t="s">
        <v>11</v>
      </c>
      <c r="G13" s="264"/>
      <c r="H13" s="263" t="s">
        <v>12</v>
      </c>
      <c r="I13" s="264"/>
      <c r="J13" s="263" t="s">
        <v>13</v>
      </c>
      <c r="K13" s="264"/>
      <c r="L13" s="259"/>
      <c r="M13" s="262"/>
      <c r="N13" s="260"/>
      <c r="O13" s="259"/>
      <c r="P13" s="260"/>
      <c r="Q13" s="215"/>
      <c r="R13" s="7"/>
      <c r="S13" s="6"/>
      <c r="T13" s="7"/>
      <c r="U13" s="7"/>
      <c r="V13" s="7"/>
      <c r="W13" s="7"/>
      <c r="X13" s="7"/>
      <c r="Y13" s="7"/>
    </row>
    <row r="14" spans="1:25" s="17" customFormat="1" ht="28.5" customHeight="1" x14ac:dyDescent="0.25">
      <c r="A14" s="252"/>
      <c r="B14" s="252"/>
      <c r="C14" s="255"/>
      <c r="D14" s="265" t="s">
        <v>14</v>
      </c>
      <c r="E14" s="265" t="s">
        <v>15</v>
      </c>
      <c r="F14" s="265" t="s">
        <v>14</v>
      </c>
      <c r="G14" s="265" t="s">
        <v>15</v>
      </c>
      <c r="H14" s="265" t="s">
        <v>14</v>
      </c>
      <c r="I14" s="265" t="s">
        <v>15</v>
      </c>
      <c r="J14" s="265" t="s">
        <v>14</v>
      </c>
      <c r="K14" s="265" t="s">
        <v>15</v>
      </c>
      <c r="L14" s="278" t="s">
        <v>16</v>
      </c>
      <c r="M14" s="278" t="s">
        <v>17</v>
      </c>
      <c r="N14" s="278" t="s">
        <v>18</v>
      </c>
      <c r="O14" s="281" t="s">
        <v>19</v>
      </c>
      <c r="P14" s="266" t="s">
        <v>20</v>
      </c>
      <c r="Q14" s="215"/>
      <c r="R14" s="7"/>
      <c r="S14" s="6"/>
      <c r="T14" s="7"/>
      <c r="U14" s="7"/>
      <c r="V14" s="7"/>
      <c r="W14" s="7"/>
      <c r="X14" s="7"/>
      <c r="Y14" s="7"/>
    </row>
    <row r="15" spans="1:25" s="17" customFormat="1" ht="24.75" customHeight="1" x14ac:dyDescent="0.25">
      <c r="A15" s="252"/>
      <c r="B15" s="252"/>
      <c r="C15" s="255"/>
      <c r="D15" s="266"/>
      <c r="E15" s="266"/>
      <c r="F15" s="266"/>
      <c r="G15" s="266"/>
      <c r="H15" s="266"/>
      <c r="I15" s="266"/>
      <c r="J15" s="266"/>
      <c r="K15" s="266"/>
      <c r="L15" s="279"/>
      <c r="M15" s="279"/>
      <c r="N15" s="279"/>
      <c r="O15" s="282"/>
      <c r="P15" s="266"/>
      <c r="Q15" s="215"/>
      <c r="R15" s="7"/>
      <c r="S15" s="6"/>
      <c r="T15" s="7"/>
      <c r="U15" s="7"/>
      <c r="V15" s="7"/>
      <c r="W15" s="7"/>
      <c r="X15" s="7"/>
      <c r="Y15" s="7"/>
    </row>
    <row r="16" spans="1:25" s="17" customFormat="1" ht="57" customHeight="1" x14ac:dyDescent="0.25">
      <c r="A16" s="253"/>
      <c r="B16" s="253"/>
      <c r="C16" s="256"/>
      <c r="D16" s="267"/>
      <c r="E16" s="267"/>
      <c r="F16" s="267"/>
      <c r="G16" s="267"/>
      <c r="H16" s="267"/>
      <c r="I16" s="267"/>
      <c r="J16" s="267"/>
      <c r="K16" s="267"/>
      <c r="L16" s="280"/>
      <c r="M16" s="280"/>
      <c r="N16" s="280"/>
      <c r="O16" s="283"/>
      <c r="P16" s="267"/>
      <c r="Q16" s="215"/>
      <c r="R16" s="7"/>
      <c r="S16" s="6"/>
      <c r="T16" s="7"/>
      <c r="U16" s="7"/>
      <c r="V16" s="7"/>
      <c r="W16" s="7"/>
      <c r="X16" s="7"/>
      <c r="Y16" s="7"/>
    </row>
    <row r="17" spans="1:25" s="40" customFormat="1" ht="11.25" customHeight="1" x14ac:dyDescent="0.2">
      <c r="A17" s="34">
        <v>1</v>
      </c>
      <c r="B17" s="227">
        <v>2</v>
      </c>
      <c r="C17" s="35">
        <v>3</v>
      </c>
      <c r="D17" s="36">
        <v>4</v>
      </c>
      <c r="E17" s="36">
        <v>5</v>
      </c>
      <c r="F17" s="36">
        <v>6</v>
      </c>
      <c r="G17" s="36">
        <v>7</v>
      </c>
      <c r="H17" s="36">
        <v>8</v>
      </c>
      <c r="I17" s="36">
        <v>9</v>
      </c>
      <c r="J17" s="36">
        <v>10</v>
      </c>
      <c r="K17" s="37">
        <v>11</v>
      </c>
      <c r="L17" s="37">
        <v>12</v>
      </c>
      <c r="M17" s="37">
        <v>13</v>
      </c>
      <c r="N17" s="37">
        <v>14</v>
      </c>
      <c r="O17" s="190">
        <v>15</v>
      </c>
      <c r="P17" s="37">
        <v>16</v>
      </c>
      <c r="Q17" s="215"/>
      <c r="R17" s="39"/>
      <c r="S17" s="38"/>
      <c r="T17" s="39"/>
      <c r="U17" s="39"/>
      <c r="V17" s="39"/>
      <c r="W17" s="39"/>
      <c r="X17" s="39"/>
      <c r="Y17" s="39"/>
    </row>
    <row r="18" spans="1:25" s="40" customFormat="1" ht="24" customHeight="1" x14ac:dyDescent="0.2">
      <c r="A18" s="268" t="s">
        <v>21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70"/>
      <c r="Q18" s="215"/>
      <c r="R18" s="39"/>
      <c r="S18" s="38"/>
      <c r="T18" s="39"/>
      <c r="U18" s="39"/>
      <c r="V18" s="39"/>
      <c r="W18" s="39"/>
      <c r="X18" s="39"/>
      <c r="Y18" s="39"/>
    </row>
    <row r="19" spans="1:25" s="40" customFormat="1" ht="26.25" customHeight="1" x14ac:dyDescent="0.2">
      <c r="A19" s="41">
        <v>1</v>
      </c>
      <c r="B19" s="42" t="s">
        <v>22</v>
      </c>
      <c r="C19" s="43" t="s">
        <v>1</v>
      </c>
      <c r="D19" s="44">
        <f>F19+H19+J19</f>
        <v>6059920.4800000004</v>
      </c>
      <c r="E19" s="46">
        <f t="shared" ref="D19:E83" si="0">G19+I19+K19</f>
        <v>255776517.63</v>
      </c>
      <c r="F19" s="46">
        <v>6059920.4800000004</v>
      </c>
      <c r="G19" s="45">
        <f>ROUND(F19*B3,2)</f>
        <v>255776517.63</v>
      </c>
      <c r="H19" s="47"/>
      <c r="I19" s="47"/>
      <c r="J19" s="47"/>
      <c r="K19" s="48"/>
      <c r="L19" s="45"/>
      <c r="M19" s="49"/>
      <c r="N19" s="49"/>
      <c r="O19" s="191">
        <v>16602698.890000001</v>
      </c>
      <c r="P19" s="49"/>
      <c r="Q19" s="212"/>
      <c r="R19" s="50"/>
      <c r="T19" s="50"/>
      <c r="U19" s="50"/>
      <c r="V19" s="50"/>
      <c r="W19" s="50"/>
      <c r="X19" s="50"/>
      <c r="Y19" s="50"/>
    </row>
    <row r="20" spans="1:25" s="40" customFormat="1" ht="27.75" customHeight="1" x14ac:dyDescent="0.2">
      <c r="A20" s="41">
        <v>2</v>
      </c>
      <c r="B20" s="51" t="s">
        <v>23</v>
      </c>
      <c r="C20" s="52" t="s">
        <v>0</v>
      </c>
      <c r="D20" s="46">
        <f t="shared" si="0"/>
        <v>54897444.68</v>
      </c>
      <c r="E20" s="46">
        <f t="shared" si="0"/>
        <v>2085136702.8099999</v>
      </c>
      <c r="F20" s="46">
        <v>54897444.68</v>
      </c>
      <c r="G20" s="45">
        <f>ROUND(F20*B2,2)</f>
        <v>2085136702.8099999</v>
      </c>
      <c r="H20" s="47"/>
      <c r="I20" s="47"/>
      <c r="J20" s="47"/>
      <c r="K20" s="48"/>
      <c r="L20" s="46"/>
      <c r="M20" s="49"/>
      <c r="N20" s="49"/>
      <c r="O20" s="191">
        <v>488564577.61000001</v>
      </c>
      <c r="P20" s="49"/>
      <c r="Q20" s="212"/>
      <c r="R20" s="50"/>
      <c r="T20" s="50"/>
      <c r="U20" s="50"/>
      <c r="V20" s="50"/>
      <c r="W20" s="50"/>
      <c r="X20" s="50"/>
      <c r="Y20" s="50"/>
    </row>
    <row r="21" spans="1:25" s="40" customFormat="1" ht="27.75" customHeight="1" x14ac:dyDescent="0.2">
      <c r="A21" s="41">
        <v>3</v>
      </c>
      <c r="B21" s="51" t="s">
        <v>24</v>
      </c>
      <c r="C21" s="53" t="s">
        <v>1</v>
      </c>
      <c r="D21" s="46">
        <f t="shared" si="0"/>
        <v>7567980.7800000003</v>
      </c>
      <c r="E21" s="46">
        <f t="shared" si="0"/>
        <v>319428575.95999998</v>
      </c>
      <c r="F21" s="46">
        <v>7567980.7800000003</v>
      </c>
      <c r="G21" s="45">
        <f>ROUND(F21*B3,2)</f>
        <v>319428575.95999998</v>
      </c>
      <c r="H21" s="47"/>
      <c r="I21" s="47"/>
      <c r="J21" s="47"/>
      <c r="K21" s="48"/>
      <c r="L21" s="46"/>
      <c r="M21" s="49"/>
      <c r="N21" s="49"/>
      <c r="O21" s="191">
        <v>64477909.479999997</v>
      </c>
      <c r="P21" s="49"/>
      <c r="Q21" s="212"/>
      <c r="R21" s="50"/>
      <c r="T21" s="50"/>
      <c r="U21" s="50"/>
      <c r="V21" s="50"/>
      <c r="W21" s="50"/>
      <c r="X21" s="50"/>
      <c r="Y21" s="50"/>
    </row>
    <row r="22" spans="1:25" s="40" customFormat="1" ht="27.75" customHeight="1" x14ac:dyDescent="0.2">
      <c r="A22" s="41">
        <v>4</v>
      </c>
      <c r="B22" s="51" t="s">
        <v>25</v>
      </c>
      <c r="C22" s="53" t="s">
        <v>0</v>
      </c>
      <c r="D22" s="46">
        <f t="shared" si="0"/>
        <v>17041897.23</v>
      </c>
      <c r="E22" s="46">
        <f t="shared" si="0"/>
        <v>647292157.35000002</v>
      </c>
      <c r="F22" s="46">
        <v>17041897.23</v>
      </c>
      <c r="G22" s="45">
        <f>ROUND(F22*B2,2)</f>
        <v>647292157.35000002</v>
      </c>
      <c r="H22" s="47"/>
      <c r="I22" s="47"/>
      <c r="J22" s="47"/>
      <c r="K22" s="48"/>
      <c r="L22" s="46"/>
      <c r="M22" s="49"/>
      <c r="N22" s="49"/>
      <c r="O22" s="191">
        <v>211672676.90000001</v>
      </c>
      <c r="P22" s="49"/>
      <c r="Q22" s="212"/>
      <c r="R22" s="50"/>
      <c r="T22" s="50"/>
      <c r="U22" s="50"/>
      <c r="V22" s="50"/>
      <c r="W22" s="50"/>
      <c r="X22" s="50"/>
      <c r="Y22" s="50"/>
    </row>
    <row r="23" spans="1:25" s="40" customFormat="1" ht="28.5" customHeight="1" x14ac:dyDescent="0.2">
      <c r="A23" s="41">
        <v>5</v>
      </c>
      <c r="B23" s="51" t="s">
        <v>26</v>
      </c>
      <c r="C23" s="54" t="s">
        <v>0</v>
      </c>
      <c r="D23" s="46">
        <f t="shared" si="0"/>
        <v>78341785.129999995</v>
      </c>
      <c r="E23" s="46">
        <f t="shared" si="0"/>
        <v>2975609019.52</v>
      </c>
      <c r="F23" s="46">
        <v>78341785.129999995</v>
      </c>
      <c r="G23" s="45">
        <f>ROUND(F23*B2,2)</f>
        <v>2975609019.52</v>
      </c>
      <c r="H23" s="47"/>
      <c r="I23" s="47"/>
      <c r="J23" s="47"/>
      <c r="K23" s="48"/>
      <c r="L23" s="46"/>
      <c r="M23" s="49"/>
      <c r="N23" s="49"/>
      <c r="O23" s="191">
        <v>577046325.96000004</v>
      </c>
      <c r="P23" s="49"/>
      <c r="Q23" s="212"/>
      <c r="R23" s="50"/>
      <c r="T23" s="50"/>
      <c r="U23" s="50"/>
      <c r="V23" s="50"/>
      <c r="W23" s="50"/>
      <c r="X23" s="50"/>
      <c r="Y23" s="50"/>
    </row>
    <row r="24" spans="1:25" s="40" customFormat="1" ht="78.75" customHeight="1" x14ac:dyDescent="0.2">
      <c r="A24" s="41">
        <v>6</v>
      </c>
      <c r="B24" s="55" t="s">
        <v>27</v>
      </c>
      <c r="C24" s="56" t="s">
        <v>1</v>
      </c>
      <c r="D24" s="46">
        <f t="shared" si="0"/>
        <v>133129804.64</v>
      </c>
      <c r="E24" s="46">
        <f t="shared" si="0"/>
        <v>5619129481.2600002</v>
      </c>
      <c r="F24" s="57">
        <v>133129804.64</v>
      </c>
      <c r="G24" s="45">
        <f>ROUND(F24*B3,2)</f>
        <v>5619129481.2600002</v>
      </c>
      <c r="H24" s="47"/>
      <c r="I24" s="47"/>
      <c r="J24" s="47"/>
      <c r="K24" s="48"/>
      <c r="L24" s="46"/>
      <c r="M24" s="49"/>
      <c r="N24" s="58"/>
      <c r="O24" s="191">
        <v>749334187</v>
      </c>
      <c r="P24" s="49"/>
      <c r="Q24" s="212"/>
      <c r="R24" s="50"/>
      <c r="T24" s="50"/>
      <c r="U24" s="50"/>
      <c r="V24" s="50"/>
      <c r="W24" s="50"/>
      <c r="X24" s="50"/>
      <c r="Y24" s="50"/>
    </row>
    <row r="25" spans="1:25" s="40" customFormat="1" ht="40.5" customHeight="1" x14ac:dyDescent="0.2">
      <c r="A25" s="41">
        <v>7</v>
      </c>
      <c r="B25" s="51" t="s">
        <v>28</v>
      </c>
      <c r="C25" s="53" t="s">
        <v>1</v>
      </c>
      <c r="D25" s="46">
        <f t="shared" si="0"/>
        <v>170337552.91</v>
      </c>
      <c r="E25" s="46">
        <f t="shared" si="0"/>
        <v>7189590399.4700003</v>
      </c>
      <c r="F25" s="57">
        <v>170337552.91</v>
      </c>
      <c r="G25" s="45">
        <f>ROUND(F25*B3,2)</f>
        <v>7189590399.4700003</v>
      </c>
      <c r="H25" s="59"/>
      <c r="I25" s="47"/>
      <c r="J25" s="47"/>
      <c r="K25" s="48"/>
      <c r="L25" s="46"/>
      <c r="M25" s="49"/>
      <c r="N25" s="49"/>
      <c r="O25" s="191">
        <v>249480699.81</v>
      </c>
      <c r="P25" s="49"/>
      <c r="Q25" s="212"/>
      <c r="R25" s="50"/>
      <c r="T25" s="50"/>
      <c r="U25" s="50"/>
      <c r="V25" s="50"/>
      <c r="W25" s="50"/>
      <c r="X25" s="50"/>
      <c r="Y25" s="50"/>
    </row>
    <row r="26" spans="1:25" s="67" customFormat="1" ht="27" customHeight="1" x14ac:dyDescent="0.25">
      <c r="A26" s="271">
        <v>8</v>
      </c>
      <c r="B26" s="60" t="s">
        <v>29</v>
      </c>
      <c r="C26" s="61" t="s">
        <v>0</v>
      </c>
      <c r="D26" s="46">
        <f t="shared" si="0"/>
        <v>5558721.8100000005</v>
      </c>
      <c r="E26" s="46">
        <f t="shared" si="0"/>
        <v>211133595.27000001</v>
      </c>
      <c r="F26" s="62">
        <v>4863557.7300000004</v>
      </c>
      <c r="G26" s="63">
        <f>ROUND(F26*B2,2)</f>
        <v>184729595.12</v>
      </c>
      <c r="H26" s="64"/>
      <c r="I26" s="65"/>
      <c r="J26" s="62">
        <v>695164.08</v>
      </c>
      <c r="K26" s="63">
        <f>ROUND(J26*B2,2)</f>
        <v>26404000.149999999</v>
      </c>
      <c r="L26" s="62"/>
      <c r="M26" s="62"/>
      <c r="N26" s="62"/>
      <c r="O26" s="192">
        <v>269959752.24000001</v>
      </c>
      <c r="P26" s="66"/>
      <c r="Q26" s="212"/>
      <c r="R26" s="68"/>
      <c r="T26" s="68"/>
      <c r="U26" s="68"/>
      <c r="V26" s="68"/>
      <c r="W26" s="68"/>
      <c r="X26" s="68"/>
      <c r="Y26" s="68"/>
    </row>
    <row r="27" spans="1:25" s="40" customFormat="1" ht="39" customHeight="1" x14ac:dyDescent="0.2">
      <c r="A27" s="272"/>
      <c r="B27" s="42" t="s">
        <v>30</v>
      </c>
      <c r="C27" s="69" t="s">
        <v>0</v>
      </c>
      <c r="D27" s="46">
        <f t="shared" si="0"/>
        <v>674608.03</v>
      </c>
      <c r="E27" s="46">
        <f t="shared" si="0"/>
        <v>25623232.039999999</v>
      </c>
      <c r="F27" s="70">
        <v>674608.03</v>
      </c>
      <c r="G27" s="71">
        <f>ROUND(F27*B2,2)</f>
        <v>25623232.039999999</v>
      </c>
      <c r="H27" s="72"/>
      <c r="I27" s="73"/>
      <c r="J27" s="73"/>
      <c r="K27" s="74"/>
      <c r="L27" s="70"/>
      <c r="M27" s="74"/>
      <c r="N27" s="74"/>
      <c r="O27" s="193">
        <v>38568348.530000001</v>
      </c>
      <c r="P27" s="75"/>
      <c r="Q27" s="212"/>
      <c r="R27" s="50"/>
      <c r="T27" s="50"/>
      <c r="U27" s="50"/>
      <c r="V27" s="50"/>
      <c r="W27" s="50"/>
      <c r="X27" s="50"/>
      <c r="Y27" s="50"/>
    </row>
    <row r="28" spans="1:25" s="40" customFormat="1" ht="111" customHeight="1" x14ac:dyDescent="0.2">
      <c r="A28" s="41">
        <v>9</v>
      </c>
      <c r="B28" s="60" t="s">
        <v>31</v>
      </c>
      <c r="C28" s="56" t="s">
        <v>32</v>
      </c>
      <c r="D28" s="46">
        <f t="shared" si="0"/>
        <v>0</v>
      </c>
      <c r="E28" s="46">
        <f t="shared" si="0"/>
        <v>8057220.71</v>
      </c>
      <c r="F28" s="46"/>
      <c r="G28" s="46">
        <v>8057220.71</v>
      </c>
      <c r="H28" s="59"/>
      <c r="I28" s="47"/>
      <c r="J28" s="47"/>
      <c r="K28" s="48"/>
      <c r="L28" s="46"/>
      <c r="M28" s="49"/>
      <c r="N28" s="49"/>
      <c r="O28" s="192">
        <v>11329562.380000001</v>
      </c>
      <c r="P28" s="49"/>
      <c r="Q28" s="212"/>
      <c r="R28" s="50"/>
      <c r="T28" s="50"/>
      <c r="U28" s="50"/>
      <c r="V28" s="50"/>
      <c r="W28" s="50"/>
      <c r="X28" s="50"/>
      <c r="Y28" s="50"/>
    </row>
    <row r="29" spans="1:25" s="40" customFormat="1" ht="47.25" customHeight="1" x14ac:dyDescent="0.2">
      <c r="A29" s="41">
        <v>10</v>
      </c>
      <c r="B29" s="51" t="s">
        <v>33</v>
      </c>
      <c r="C29" s="53" t="s">
        <v>1</v>
      </c>
      <c r="D29" s="46">
        <f t="shared" si="0"/>
        <v>16048822.68</v>
      </c>
      <c r="E29" s="46">
        <f t="shared" si="0"/>
        <v>677387102.80000007</v>
      </c>
      <c r="F29" s="46">
        <v>15209289.32</v>
      </c>
      <c r="G29" s="45">
        <f>ROUND(F29*B3,2)</f>
        <v>641952162.69000006</v>
      </c>
      <c r="H29" s="59"/>
      <c r="I29" s="47"/>
      <c r="J29" s="46">
        <v>839533.36</v>
      </c>
      <c r="K29" s="45">
        <f>ROUND(J29*B3,2)</f>
        <v>35434940.109999999</v>
      </c>
      <c r="L29" s="46"/>
      <c r="M29" s="49"/>
      <c r="N29" s="49"/>
      <c r="O29" s="191">
        <v>938223814.21000004</v>
      </c>
      <c r="P29" s="49"/>
      <c r="Q29" s="212"/>
      <c r="R29" s="50"/>
      <c r="T29" s="50"/>
      <c r="U29" s="50"/>
      <c r="V29" s="50"/>
      <c r="W29" s="50"/>
      <c r="X29" s="50"/>
      <c r="Y29" s="50"/>
    </row>
    <row r="30" spans="1:25" s="40" customFormat="1" ht="42" customHeight="1" x14ac:dyDescent="0.2">
      <c r="A30" s="273">
        <v>11</v>
      </c>
      <c r="B30" s="60" t="s">
        <v>34</v>
      </c>
      <c r="C30" s="61" t="s">
        <v>0</v>
      </c>
      <c r="D30" s="62">
        <f t="shared" si="0"/>
        <v>8764669.6999999993</v>
      </c>
      <c r="E30" s="46">
        <f t="shared" si="0"/>
        <v>332903190.41000003</v>
      </c>
      <c r="F30" s="62">
        <v>7737725.29</v>
      </c>
      <c r="G30" s="63">
        <f>ROUND(F30*B2,2)</f>
        <v>293897377.05000001</v>
      </c>
      <c r="H30" s="76"/>
      <c r="I30" s="77"/>
      <c r="J30" s="62">
        <v>1026944.41</v>
      </c>
      <c r="K30" s="63">
        <f>ROUND(J30*B2,2)</f>
        <v>39005813.359999999</v>
      </c>
      <c r="L30" s="62"/>
      <c r="M30" s="62"/>
      <c r="N30" s="62"/>
      <c r="O30" s="191">
        <v>189846204.08000001</v>
      </c>
      <c r="P30" s="78"/>
      <c r="Q30" s="212"/>
      <c r="R30" s="50"/>
      <c r="T30" s="50"/>
      <c r="U30" s="50"/>
      <c r="V30" s="50"/>
      <c r="W30" s="50"/>
      <c r="X30" s="50"/>
      <c r="Y30" s="50"/>
    </row>
    <row r="31" spans="1:25" s="40" customFormat="1" ht="258.75" customHeight="1" x14ac:dyDescent="0.2">
      <c r="A31" s="274"/>
      <c r="B31" s="239" t="s">
        <v>35</v>
      </c>
      <c r="C31" s="240" t="s">
        <v>0</v>
      </c>
      <c r="D31" s="241">
        <f t="shared" si="0"/>
        <v>1006897.92</v>
      </c>
      <c r="E31" s="242">
        <f t="shared" si="0"/>
        <v>38244399.560000002</v>
      </c>
      <c r="F31" s="241">
        <v>1006897.92</v>
      </c>
      <c r="G31" s="243">
        <f>ROUND(F31*B2,2)</f>
        <v>38244399.560000002</v>
      </c>
      <c r="H31" s="244"/>
      <c r="I31" s="245"/>
      <c r="J31" s="241"/>
      <c r="K31" s="243"/>
      <c r="L31" s="241"/>
      <c r="M31" s="246"/>
      <c r="N31" s="246"/>
      <c r="O31" s="247"/>
      <c r="P31" s="246"/>
      <c r="Q31" s="212"/>
      <c r="R31" s="50"/>
      <c r="T31" s="50"/>
      <c r="U31" s="50"/>
      <c r="V31" s="50"/>
      <c r="W31" s="50"/>
      <c r="X31" s="50"/>
      <c r="Y31" s="50"/>
    </row>
    <row r="32" spans="1:25" s="40" customFormat="1" ht="50.25" customHeight="1" x14ac:dyDescent="0.2">
      <c r="A32" s="41">
        <v>12</v>
      </c>
      <c r="B32" s="51" t="s">
        <v>36</v>
      </c>
      <c r="C32" s="54" t="s">
        <v>0</v>
      </c>
      <c r="D32" s="46">
        <f t="shared" si="0"/>
        <v>27308458.149999999</v>
      </c>
      <c r="E32" s="46">
        <f t="shared" si="0"/>
        <v>1037240780.84</v>
      </c>
      <c r="F32" s="46">
        <v>27308458.149999999</v>
      </c>
      <c r="G32" s="71">
        <f>ROUND(F32*B2,2)</f>
        <v>1037240780.84</v>
      </c>
      <c r="H32" s="59"/>
      <c r="I32" s="47"/>
      <c r="J32" s="47"/>
      <c r="K32" s="48"/>
      <c r="L32" s="46"/>
      <c r="M32" s="49"/>
      <c r="N32" s="49"/>
      <c r="O32" s="191">
        <v>278495295.39999998</v>
      </c>
      <c r="P32" s="49"/>
      <c r="Q32" s="212"/>
      <c r="R32" s="50"/>
      <c r="T32" s="50"/>
      <c r="U32" s="50"/>
      <c r="V32" s="50"/>
      <c r="W32" s="50"/>
      <c r="X32" s="50"/>
      <c r="Y32" s="50"/>
    </row>
    <row r="33" spans="1:25" s="40" customFormat="1" ht="98.25" customHeight="1" x14ac:dyDescent="0.2">
      <c r="A33" s="41">
        <v>13</v>
      </c>
      <c r="B33" s="51" t="s">
        <v>37</v>
      </c>
      <c r="C33" s="54" t="s">
        <v>0</v>
      </c>
      <c r="D33" s="46">
        <f t="shared" si="0"/>
        <v>73647751.079999998</v>
      </c>
      <c r="E33" s="46">
        <f t="shared" si="0"/>
        <v>2797318340.6199999</v>
      </c>
      <c r="F33" s="46">
        <v>73647751.079999998</v>
      </c>
      <c r="G33" s="45">
        <f>ROUND(F33*B2,2)</f>
        <v>2797318340.6199999</v>
      </c>
      <c r="H33" s="59"/>
      <c r="I33" s="47"/>
      <c r="J33" s="47"/>
      <c r="K33" s="48"/>
      <c r="L33" s="46"/>
      <c r="M33" s="49"/>
      <c r="N33" s="49"/>
      <c r="O33" s="191">
        <v>290125389.38999999</v>
      </c>
      <c r="P33" s="49"/>
      <c r="Q33" s="212"/>
      <c r="R33" s="50"/>
      <c r="T33" s="50"/>
      <c r="U33" s="50"/>
      <c r="V33" s="50"/>
      <c r="W33" s="50"/>
      <c r="X33" s="50"/>
      <c r="Y33" s="50"/>
    </row>
    <row r="34" spans="1:25" s="40" customFormat="1" ht="52.5" customHeight="1" x14ac:dyDescent="0.2">
      <c r="A34" s="208">
        <v>14</v>
      </c>
      <c r="B34" s="51" t="s">
        <v>38</v>
      </c>
      <c r="C34" s="81" t="s">
        <v>1</v>
      </c>
      <c r="D34" s="46">
        <f t="shared" si="0"/>
        <v>29438487.109999999</v>
      </c>
      <c r="E34" s="45">
        <f>ROUND(D34*B3,2)</f>
        <v>1242536720.0899999</v>
      </c>
      <c r="F34" s="46">
        <v>29438487.109999999</v>
      </c>
      <c r="G34" s="45">
        <f>ROUND(F34*B3,2)</f>
        <v>1242536720.0899999</v>
      </c>
      <c r="H34" s="59"/>
      <c r="I34" s="47"/>
      <c r="J34" s="47"/>
      <c r="K34" s="48"/>
      <c r="L34" s="46"/>
      <c r="M34" s="49"/>
      <c r="N34" s="49"/>
      <c r="O34" s="191">
        <v>337819841.94</v>
      </c>
      <c r="P34" s="49"/>
      <c r="Q34" s="212"/>
      <c r="R34" s="50"/>
      <c r="T34" s="50"/>
      <c r="U34" s="50"/>
      <c r="V34" s="50"/>
      <c r="W34" s="50"/>
      <c r="X34" s="50"/>
      <c r="Y34" s="50"/>
    </row>
    <row r="35" spans="1:25" s="40" customFormat="1" ht="79.5" customHeight="1" x14ac:dyDescent="0.2">
      <c r="A35" s="41">
        <v>15</v>
      </c>
      <c r="B35" s="80" t="s">
        <v>39</v>
      </c>
      <c r="C35" s="81" t="s">
        <v>32</v>
      </c>
      <c r="D35" s="46">
        <f t="shared" si="0"/>
        <v>0</v>
      </c>
      <c r="E35" s="46">
        <f t="shared" si="0"/>
        <v>77607290.909999996</v>
      </c>
      <c r="F35" s="46"/>
      <c r="G35" s="46">
        <v>77607290.909999996</v>
      </c>
      <c r="H35" s="59"/>
      <c r="I35" s="47"/>
      <c r="J35" s="47"/>
      <c r="K35" s="48"/>
      <c r="L35" s="46"/>
      <c r="M35" s="49"/>
      <c r="N35" s="49"/>
      <c r="O35" s="191">
        <v>63088365.310000002</v>
      </c>
      <c r="P35" s="49"/>
      <c r="Q35" s="212"/>
      <c r="R35" s="50"/>
      <c r="T35" s="50"/>
      <c r="U35" s="50"/>
      <c r="V35" s="50"/>
      <c r="W35" s="50"/>
      <c r="X35" s="50"/>
      <c r="Y35" s="50"/>
    </row>
    <row r="36" spans="1:25" s="40" customFormat="1" ht="39" customHeight="1" x14ac:dyDescent="0.2">
      <c r="A36" s="41">
        <v>16</v>
      </c>
      <c r="B36" s="80" t="s">
        <v>40</v>
      </c>
      <c r="C36" s="81" t="s">
        <v>0</v>
      </c>
      <c r="D36" s="46">
        <f t="shared" si="0"/>
        <v>61780890.530000001</v>
      </c>
      <c r="E36" s="46">
        <f t="shared" si="0"/>
        <v>2346586496.4699998</v>
      </c>
      <c r="F36" s="46">
        <v>61780890.530000001</v>
      </c>
      <c r="G36" s="45">
        <f>ROUND(F36*B2,2)</f>
        <v>2346586496.4699998</v>
      </c>
      <c r="H36" s="59"/>
      <c r="I36" s="47"/>
      <c r="J36" s="47"/>
      <c r="K36" s="48"/>
      <c r="L36" s="46"/>
      <c r="M36" s="49"/>
      <c r="N36" s="49"/>
      <c r="O36" s="191">
        <v>1933194873.6099999</v>
      </c>
      <c r="P36" s="49"/>
      <c r="Q36" s="212"/>
      <c r="R36" s="50"/>
      <c r="T36" s="50"/>
      <c r="U36" s="50"/>
      <c r="V36" s="50"/>
      <c r="W36" s="50"/>
      <c r="X36" s="50"/>
      <c r="Y36" s="50"/>
    </row>
    <row r="37" spans="1:25" s="40" customFormat="1" ht="39" customHeight="1" x14ac:dyDescent="0.2">
      <c r="A37" s="41">
        <v>17</v>
      </c>
      <c r="B37" s="80" t="s">
        <v>41</v>
      </c>
      <c r="C37" s="81" t="s">
        <v>0</v>
      </c>
      <c r="D37" s="46">
        <f t="shared" si="0"/>
        <v>107543937.59999999</v>
      </c>
      <c r="E37" s="46">
        <f t="shared" si="0"/>
        <v>4084776855.5</v>
      </c>
      <c r="F37" s="46">
        <v>107543937.59999999</v>
      </c>
      <c r="G37" s="45">
        <f>ROUND(F37*B2,2)</f>
        <v>4084776855.5</v>
      </c>
      <c r="H37" s="59"/>
      <c r="I37" s="47"/>
      <c r="J37" s="47"/>
      <c r="K37" s="48"/>
      <c r="L37" s="45"/>
      <c r="M37" s="49"/>
      <c r="N37" s="49"/>
      <c r="O37" s="191"/>
      <c r="P37" s="49"/>
      <c r="Q37" s="212"/>
      <c r="R37" s="50"/>
      <c r="T37" s="50"/>
      <c r="U37" s="50"/>
      <c r="V37" s="50"/>
      <c r="W37" s="50"/>
      <c r="X37" s="50"/>
      <c r="Y37" s="50"/>
    </row>
    <row r="38" spans="1:25" s="40" customFormat="1" ht="51" customHeight="1" x14ac:dyDescent="0.2">
      <c r="A38" s="41">
        <v>18</v>
      </c>
      <c r="B38" s="51" t="s">
        <v>42</v>
      </c>
      <c r="C38" s="81" t="s">
        <v>1</v>
      </c>
      <c r="D38" s="46">
        <f t="shared" si="0"/>
        <v>3990620.06</v>
      </c>
      <c r="E38" s="46">
        <f t="shared" si="0"/>
        <v>168435692.43000001</v>
      </c>
      <c r="F38" s="46">
        <v>3990620.06</v>
      </c>
      <c r="G38" s="45">
        <f>ROUND(F38*B3,2)</f>
        <v>168435692.43000001</v>
      </c>
      <c r="H38" s="59"/>
      <c r="I38" s="47"/>
      <c r="J38" s="47"/>
      <c r="K38" s="48"/>
      <c r="L38" s="46"/>
      <c r="M38" s="49"/>
      <c r="N38" s="49"/>
      <c r="O38" s="191">
        <v>9021661.3800000008</v>
      </c>
      <c r="P38" s="49"/>
      <c r="Q38" s="212"/>
      <c r="R38" s="50"/>
      <c r="T38" s="50"/>
      <c r="U38" s="50"/>
      <c r="V38" s="50"/>
      <c r="W38" s="50"/>
      <c r="X38" s="50"/>
      <c r="Y38" s="50"/>
    </row>
    <row r="39" spans="1:25" s="40" customFormat="1" ht="63.75" customHeight="1" x14ac:dyDescent="0.2">
      <c r="A39" s="271">
        <v>19</v>
      </c>
      <c r="B39" s="80" t="s">
        <v>43</v>
      </c>
      <c r="C39" s="81" t="s">
        <v>32</v>
      </c>
      <c r="D39" s="46">
        <f t="shared" si="0"/>
        <v>0</v>
      </c>
      <c r="E39" s="46">
        <f t="shared" si="0"/>
        <v>0</v>
      </c>
      <c r="F39" s="46"/>
      <c r="G39" s="46"/>
      <c r="H39" s="59"/>
      <c r="I39" s="47"/>
      <c r="J39" s="47"/>
      <c r="K39" s="48"/>
      <c r="L39" s="46">
        <v>33575896</v>
      </c>
      <c r="M39" s="45"/>
      <c r="N39" s="45"/>
      <c r="O39" s="191"/>
      <c r="P39" s="49"/>
      <c r="Q39" s="212"/>
      <c r="R39" s="50"/>
      <c r="T39" s="50"/>
      <c r="U39" s="50"/>
      <c r="V39" s="50"/>
      <c r="W39" s="50"/>
      <c r="X39" s="50"/>
      <c r="Y39" s="50"/>
    </row>
    <row r="40" spans="1:25" s="40" customFormat="1" ht="42" customHeight="1" x14ac:dyDescent="0.2">
      <c r="A40" s="275"/>
      <c r="B40" s="80" t="s">
        <v>44</v>
      </c>
      <c r="C40" s="81" t="s">
        <v>32</v>
      </c>
      <c r="D40" s="46">
        <f t="shared" si="0"/>
        <v>0</v>
      </c>
      <c r="E40" s="46">
        <f t="shared" si="0"/>
        <v>0</v>
      </c>
      <c r="F40" s="46"/>
      <c r="G40" s="46"/>
      <c r="H40" s="59"/>
      <c r="I40" s="47"/>
      <c r="J40" s="47"/>
      <c r="K40" s="48"/>
      <c r="L40" s="82"/>
      <c r="M40" s="45"/>
      <c r="N40" s="45">
        <v>7554.87</v>
      </c>
      <c r="O40" s="191"/>
      <c r="P40" s="49"/>
      <c r="Q40" s="212"/>
      <c r="R40" s="50"/>
      <c r="T40" s="50"/>
      <c r="U40" s="50"/>
      <c r="V40" s="50"/>
      <c r="W40" s="50"/>
      <c r="X40" s="50"/>
      <c r="Y40" s="50"/>
    </row>
    <row r="41" spans="1:25" s="40" customFormat="1" ht="42" customHeight="1" x14ac:dyDescent="0.2">
      <c r="A41" s="272"/>
      <c r="B41" s="80" t="s">
        <v>45</v>
      </c>
      <c r="C41" s="81" t="s">
        <v>32</v>
      </c>
      <c r="D41" s="46">
        <f t="shared" si="0"/>
        <v>0</v>
      </c>
      <c r="E41" s="46">
        <f t="shared" si="0"/>
        <v>0</v>
      </c>
      <c r="F41" s="46"/>
      <c r="G41" s="46"/>
      <c r="H41" s="59"/>
      <c r="I41" s="47"/>
      <c r="J41" s="47"/>
      <c r="K41" s="48"/>
      <c r="L41" s="83"/>
      <c r="M41" s="45"/>
      <c r="N41" s="45">
        <v>1430.81</v>
      </c>
      <c r="O41" s="191"/>
      <c r="P41" s="49"/>
      <c r="Q41" s="212"/>
      <c r="R41" s="50"/>
      <c r="T41" s="50"/>
      <c r="U41" s="50"/>
      <c r="V41" s="50"/>
      <c r="W41" s="50"/>
      <c r="X41" s="50"/>
      <c r="Y41" s="50"/>
    </row>
    <row r="42" spans="1:25" s="40" customFormat="1" ht="39.75" customHeight="1" x14ac:dyDescent="0.2">
      <c r="A42" s="41">
        <v>20</v>
      </c>
      <c r="B42" s="55" t="s">
        <v>46</v>
      </c>
      <c r="C42" s="56" t="s">
        <v>1</v>
      </c>
      <c r="D42" s="46">
        <f t="shared" si="0"/>
        <v>6946540.9100000001</v>
      </c>
      <c r="E42" s="45">
        <f>ROUND(D42*B3,2)</f>
        <v>293198904.07999998</v>
      </c>
      <c r="F42" s="46">
        <v>6946540.9100000001</v>
      </c>
      <c r="G42" s="45">
        <f>ROUND(F42*B3,2)</f>
        <v>293198904.07999998</v>
      </c>
      <c r="H42" s="59"/>
      <c r="I42" s="47"/>
      <c r="J42" s="47"/>
      <c r="K42" s="48"/>
      <c r="L42" s="45"/>
      <c r="M42" s="45"/>
      <c r="N42" s="45"/>
      <c r="O42" s="191">
        <v>105184060.66</v>
      </c>
      <c r="P42" s="49"/>
      <c r="Q42" s="212"/>
      <c r="R42" s="50"/>
      <c r="T42" s="50"/>
      <c r="U42" s="50"/>
      <c r="V42" s="50"/>
      <c r="W42" s="50"/>
      <c r="X42" s="50"/>
      <c r="Y42" s="50"/>
    </row>
    <row r="43" spans="1:25" s="40" customFormat="1" ht="16.5" customHeight="1" x14ac:dyDescent="0.2">
      <c r="A43" s="271">
        <v>21</v>
      </c>
      <c r="B43" s="276" t="s">
        <v>47</v>
      </c>
      <c r="C43" s="61" t="s">
        <v>0</v>
      </c>
      <c r="D43" s="62">
        <f t="shared" si="0"/>
        <v>92407007.329999998</v>
      </c>
      <c r="E43" s="62">
        <f t="shared" si="0"/>
        <v>3509839915.21</v>
      </c>
      <c r="F43" s="62">
        <v>89564504.989999995</v>
      </c>
      <c r="G43" s="63">
        <f>ROUND(F43*B2,2)</f>
        <v>3401874854.3299999</v>
      </c>
      <c r="H43" s="76"/>
      <c r="I43" s="77"/>
      <c r="J43" s="62">
        <v>2842502.34</v>
      </c>
      <c r="K43" s="63">
        <f>ROUND(J43*B2,2)</f>
        <v>107965060.88</v>
      </c>
      <c r="L43" s="63"/>
      <c r="M43" s="63"/>
      <c r="N43" s="63"/>
      <c r="O43" s="192">
        <v>97301975.739999995</v>
      </c>
      <c r="P43" s="78"/>
      <c r="Q43" s="212"/>
      <c r="R43" s="50"/>
      <c r="T43" s="50"/>
      <c r="U43" s="50"/>
      <c r="V43" s="50"/>
      <c r="W43" s="50"/>
      <c r="X43" s="50"/>
      <c r="Y43" s="50"/>
    </row>
    <row r="44" spans="1:25" s="40" customFormat="1" ht="16.5" customHeight="1" x14ac:dyDescent="0.2">
      <c r="A44" s="275"/>
      <c r="B44" s="277"/>
      <c r="C44" s="84" t="s">
        <v>1</v>
      </c>
      <c r="D44" s="85">
        <f t="shared" si="0"/>
        <v>229423071.59</v>
      </c>
      <c r="E44" s="62">
        <f t="shared" si="0"/>
        <v>9683466063.3600006</v>
      </c>
      <c r="F44" s="85">
        <v>229423071.59</v>
      </c>
      <c r="G44" s="89">
        <f>ROUND(F44*B3,2)</f>
        <v>9683466063.3600006</v>
      </c>
      <c r="H44" s="86"/>
      <c r="I44" s="87"/>
      <c r="J44" s="87"/>
      <c r="K44" s="88"/>
      <c r="L44" s="89"/>
      <c r="M44" s="89"/>
      <c r="N44" s="89"/>
      <c r="O44" s="194">
        <v>102899937.59999999</v>
      </c>
      <c r="P44" s="90"/>
      <c r="Q44" s="212"/>
      <c r="R44" s="50"/>
      <c r="T44" s="50"/>
      <c r="U44" s="50"/>
      <c r="V44" s="50"/>
      <c r="W44" s="50"/>
      <c r="X44" s="50"/>
      <c r="Y44" s="50"/>
    </row>
    <row r="45" spans="1:25" s="40" customFormat="1" ht="51.75" customHeight="1" x14ac:dyDescent="0.2">
      <c r="A45" s="272"/>
      <c r="B45" s="79" t="s">
        <v>48</v>
      </c>
      <c r="C45" s="69" t="s">
        <v>0</v>
      </c>
      <c r="D45" s="70">
        <f t="shared" si="0"/>
        <v>2550000</v>
      </c>
      <c r="E45" s="62">
        <f t="shared" si="0"/>
        <v>96855120</v>
      </c>
      <c r="F45" s="221">
        <v>2550000</v>
      </c>
      <c r="G45" s="223">
        <f>ROUND(F45*B2,2)</f>
        <v>96855120</v>
      </c>
      <c r="H45" s="222"/>
      <c r="I45" s="224"/>
      <c r="J45" s="224"/>
      <c r="K45" s="225"/>
      <c r="L45" s="223"/>
      <c r="M45" s="223"/>
      <c r="N45" s="223"/>
      <c r="O45" s="226"/>
      <c r="P45" s="75"/>
      <c r="Q45" s="212"/>
      <c r="R45" s="50"/>
      <c r="T45" s="50"/>
      <c r="U45" s="50"/>
      <c r="V45" s="50"/>
      <c r="W45" s="50"/>
      <c r="X45" s="50"/>
      <c r="Y45" s="50"/>
    </row>
    <row r="46" spans="1:25" s="40" customFormat="1" ht="64.5" customHeight="1" x14ac:dyDescent="0.2">
      <c r="A46" s="41">
        <v>22</v>
      </c>
      <c r="B46" s="51" t="s">
        <v>49</v>
      </c>
      <c r="C46" s="54" t="s">
        <v>0</v>
      </c>
      <c r="D46" s="46">
        <f t="shared" si="0"/>
        <v>16882516.719999999</v>
      </c>
      <c r="E46" s="46">
        <f t="shared" si="0"/>
        <v>641238503.07000005</v>
      </c>
      <c r="F46" s="46">
        <v>16882516.719999999</v>
      </c>
      <c r="G46" s="45">
        <f>ROUND(F46*B2,2)</f>
        <v>641238503.07000005</v>
      </c>
      <c r="H46" s="59"/>
      <c r="I46" s="47"/>
      <c r="J46" s="47"/>
      <c r="K46" s="48"/>
      <c r="L46" s="45"/>
      <c r="M46" s="45"/>
      <c r="N46" s="45"/>
      <c r="O46" s="191"/>
      <c r="P46" s="49"/>
      <c r="Q46" s="212"/>
      <c r="R46" s="50"/>
      <c r="T46" s="50"/>
      <c r="U46" s="50"/>
      <c r="V46" s="50"/>
      <c r="W46" s="50"/>
      <c r="X46" s="50"/>
      <c r="Y46" s="50"/>
    </row>
    <row r="47" spans="1:25" s="40" customFormat="1" ht="40.5" customHeight="1" x14ac:dyDescent="0.2">
      <c r="A47" s="41">
        <v>23</v>
      </c>
      <c r="B47" s="80" t="s">
        <v>50</v>
      </c>
      <c r="C47" s="81" t="s">
        <v>32</v>
      </c>
      <c r="D47" s="46">
        <f t="shared" si="0"/>
        <v>0</v>
      </c>
      <c r="E47" s="57">
        <f t="shared" si="0"/>
        <v>147942.33000000002</v>
      </c>
      <c r="F47" s="46"/>
      <c r="G47" s="46">
        <v>147942.33000000002</v>
      </c>
      <c r="H47" s="59"/>
      <c r="I47" s="47"/>
      <c r="J47" s="47"/>
      <c r="K47" s="48"/>
      <c r="L47" s="45"/>
      <c r="M47" s="49"/>
      <c r="N47" s="49"/>
      <c r="O47" s="191">
        <v>350681.86</v>
      </c>
      <c r="P47" s="45"/>
      <c r="Q47" s="212"/>
      <c r="R47" s="50"/>
      <c r="T47" s="50"/>
      <c r="U47" s="50"/>
      <c r="V47" s="50"/>
      <c r="W47" s="50"/>
      <c r="X47" s="50"/>
      <c r="Y47" s="50"/>
    </row>
    <row r="48" spans="1:25" s="40" customFormat="1" ht="80.25" customHeight="1" x14ac:dyDescent="0.2">
      <c r="A48" s="271">
        <v>24</v>
      </c>
      <c r="B48" s="60" t="s">
        <v>51</v>
      </c>
      <c r="C48" s="288" t="s">
        <v>1</v>
      </c>
      <c r="D48" s="290">
        <f t="shared" si="0"/>
        <v>1352057.45</v>
      </c>
      <c r="E48" s="291">
        <f t="shared" si="0"/>
        <v>57067505.640000001</v>
      </c>
      <c r="F48" s="293">
        <v>1352057.45</v>
      </c>
      <c r="G48" s="294">
        <f>ROUND(F48*B3,2)</f>
        <v>57067505.640000001</v>
      </c>
      <c r="H48" s="297"/>
      <c r="I48" s="297"/>
      <c r="J48" s="297"/>
      <c r="K48" s="284"/>
      <c r="L48" s="286"/>
      <c r="M48" s="78"/>
      <c r="N48" s="78"/>
      <c r="O48" s="192">
        <v>22431935.780000001</v>
      </c>
      <c r="P48" s="78"/>
      <c r="Q48" s="212"/>
      <c r="R48" s="50"/>
      <c r="T48" s="50"/>
      <c r="U48" s="50"/>
      <c r="V48" s="50"/>
      <c r="W48" s="50"/>
      <c r="X48" s="50"/>
      <c r="Y48" s="50"/>
    </row>
    <row r="49" spans="1:25" s="40" customFormat="1" ht="70.5" customHeight="1" x14ac:dyDescent="0.2">
      <c r="A49" s="272"/>
      <c r="B49" s="60" t="s">
        <v>52</v>
      </c>
      <c r="C49" s="289"/>
      <c r="D49" s="287">
        <f t="shared" si="0"/>
        <v>0</v>
      </c>
      <c r="E49" s="292"/>
      <c r="F49" s="287"/>
      <c r="G49" s="295"/>
      <c r="H49" s="298"/>
      <c r="I49" s="298"/>
      <c r="J49" s="298"/>
      <c r="K49" s="285"/>
      <c r="L49" s="287"/>
      <c r="M49" s="91"/>
      <c r="N49" s="91"/>
      <c r="O49" s="195">
        <v>17306991.629999999</v>
      </c>
      <c r="P49" s="91"/>
      <c r="Q49" s="212"/>
      <c r="R49" s="50"/>
      <c r="T49" s="50"/>
      <c r="U49" s="50"/>
      <c r="V49" s="50"/>
      <c r="W49" s="50"/>
      <c r="X49" s="50"/>
      <c r="Y49" s="50"/>
    </row>
    <row r="50" spans="1:25" s="40" customFormat="1" ht="52.5" customHeight="1" x14ac:dyDescent="0.2">
      <c r="A50" s="41">
        <v>25</v>
      </c>
      <c r="B50" s="55" t="s">
        <v>53</v>
      </c>
      <c r="C50" s="53" t="s">
        <v>1</v>
      </c>
      <c r="D50" s="46">
        <f t="shared" si="0"/>
        <v>2288720.9900000002</v>
      </c>
      <c r="E50" s="45">
        <f t="shared" si="0"/>
        <v>96602106.670000002</v>
      </c>
      <c r="F50" s="45">
        <v>2288720.9900000002</v>
      </c>
      <c r="G50" s="45">
        <f>ROUND(F50*B3,2)</f>
        <v>96602106.670000002</v>
      </c>
      <c r="H50" s="59"/>
      <c r="I50" s="47"/>
      <c r="J50" s="47"/>
      <c r="K50" s="48"/>
      <c r="L50" s="46"/>
      <c r="M50" s="46"/>
      <c r="N50" s="46"/>
      <c r="O50" s="191">
        <v>7018311.3399999999</v>
      </c>
      <c r="P50" s="49"/>
      <c r="Q50" s="212"/>
      <c r="R50" s="50"/>
      <c r="T50" s="50"/>
      <c r="U50" s="50"/>
      <c r="V50" s="50"/>
      <c r="W50" s="50"/>
      <c r="X50" s="50"/>
      <c r="Y50" s="50"/>
    </row>
    <row r="51" spans="1:25" s="40" customFormat="1" ht="27.75" customHeight="1" x14ac:dyDescent="0.2">
      <c r="A51" s="41">
        <v>26</v>
      </c>
      <c r="B51" s="51" t="s">
        <v>54</v>
      </c>
      <c r="C51" s="53" t="s">
        <v>1</v>
      </c>
      <c r="D51" s="46">
        <f t="shared" si="0"/>
        <v>1041637.81</v>
      </c>
      <c r="E51" s="45">
        <f t="shared" si="0"/>
        <v>43965344.520000003</v>
      </c>
      <c r="F51" s="45">
        <v>1041637.81</v>
      </c>
      <c r="G51" s="45">
        <f>ROUND(F51*B3,2)</f>
        <v>43965344.520000003</v>
      </c>
      <c r="H51" s="59"/>
      <c r="I51" s="47"/>
      <c r="J51" s="47"/>
      <c r="K51" s="48"/>
      <c r="L51" s="46"/>
      <c r="M51" s="49"/>
      <c r="N51" s="48"/>
      <c r="O51" s="196">
        <v>6145495.8899999997</v>
      </c>
      <c r="P51" s="49"/>
      <c r="Q51" s="212"/>
      <c r="R51" s="50"/>
      <c r="T51" s="50"/>
      <c r="U51" s="50"/>
      <c r="V51" s="50"/>
      <c r="W51" s="50"/>
      <c r="X51" s="50"/>
      <c r="Y51" s="50"/>
    </row>
    <row r="52" spans="1:25" s="40" customFormat="1" ht="29.25" customHeight="1" x14ac:dyDescent="0.2">
      <c r="A52" s="41">
        <v>27</v>
      </c>
      <c r="B52" s="80" t="s">
        <v>55</v>
      </c>
      <c r="C52" s="81" t="s">
        <v>0</v>
      </c>
      <c r="D52" s="46">
        <f t="shared" si="0"/>
        <v>112557542.16000001</v>
      </c>
      <c r="E52" s="45">
        <f t="shared" si="0"/>
        <v>4275205589.3299999</v>
      </c>
      <c r="F52" s="46">
        <v>112368450.90000001</v>
      </c>
      <c r="G52" s="45">
        <f>ROUND(F52*B2,2)</f>
        <v>4268023449.46</v>
      </c>
      <c r="H52" s="59"/>
      <c r="I52" s="47"/>
      <c r="J52" s="46">
        <v>189091.26</v>
      </c>
      <c r="K52" s="45">
        <f>ROUND(J52*B2,2)</f>
        <v>7182139.8700000001</v>
      </c>
      <c r="L52" s="46"/>
      <c r="M52" s="49"/>
      <c r="N52" s="46"/>
      <c r="O52" s="196">
        <v>3787059631.4699998</v>
      </c>
      <c r="P52" s="46"/>
      <c r="Q52" s="212"/>
      <c r="R52" s="50"/>
      <c r="T52" s="50"/>
      <c r="U52" s="50"/>
      <c r="V52" s="50"/>
      <c r="W52" s="50"/>
      <c r="X52" s="50"/>
      <c r="Y52" s="50"/>
    </row>
    <row r="53" spans="1:25" s="40" customFormat="1" ht="34.5" customHeight="1" x14ac:dyDescent="0.2">
      <c r="A53" s="93">
        <v>28</v>
      </c>
      <c r="B53" s="51" t="s">
        <v>56</v>
      </c>
      <c r="C53" s="81" t="s">
        <v>1</v>
      </c>
      <c r="D53" s="46">
        <f t="shared" si="0"/>
        <v>19405179.41</v>
      </c>
      <c r="E53" s="45">
        <f t="shared" si="0"/>
        <v>819051872.01999998</v>
      </c>
      <c r="F53" s="45">
        <v>19405179.41</v>
      </c>
      <c r="G53" s="45">
        <f>ROUND(F53*B3,2)</f>
        <v>819051872.01999998</v>
      </c>
      <c r="H53" s="59"/>
      <c r="I53" s="47"/>
      <c r="J53" s="47"/>
      <c r="K53" s="48"/>
      <c r="L53" s="46"/>
      <c r="M53" s="49"/>
      <c r="N53" s="48"/>
      <c r="O53" s="196">
        <v>209077934.62</v>
      </c>
      <c r="P53" s="49"/>
      <c r="Q53" s="212"/>
      <c r="R53" s="50"/>
      <c r="T53" s="50"/>
      <c r="U53" s="50"/>
      <c r="V53" s="50"/>
      <c r="W53" s="50"/>
      <c r="X53" s="50"/>
      <c r="Y53" s="50"/>
    </row>
    <row r="54" spans="1:25" s="40" customFormat="1" ht="38.25" customHeight="1" x14ac:dyDescent="0.2">
      <c r="A54" s="93">
        <v>29</v>
      </c>
      <c r="B54" s="80" t="s">
        <v>57</v>
      </c>
      <c r="C54" s="81" t="s">
        <v>32</v>
      </c>
      <c r="D54" s="46">
        <f t="shared" si="0"/>
        <v>0</v>
      </c>
      <c r="E54" s="45">
        <f t="shared" si="0"/>
        <v>2129053849.5999999</v>
      </c>
      <c r="F54" s="46"/>
      <c r="G54" s="46">
        <v>2129053849.5999999</v>
      </c>
      <c r="H54" s="59"/>
      <c r="I54" s="47"/>
      <c r="J54" s="47"/>
      <c r="K54" s="48"/>
      <c r="L54" s="46"/>
      <c r="M54" s="49"/>
      <c r="N54" s="48"/>
      <c r="O54" s="196">
        <v>9635453.2599999998</v>
      </c>
      <c r="P54" s="49"/>
      <c r="Q54" s="212"/>
      <c r="R54" s="50"/>
      <c r="T54" s="50"/>
      <c r="U54" s="50"/>
      <c r="V54" s="50"/>
      <c r="W54" s="50"/>
      <c r="X54" s="50"/>
      <c r="Y54" s="50"/>
    </row>
    <row r="55" spans="1:25" s="40" customFormat="1" ht="27.75" customHeight="1" x14ac:dyDescent="0.2">
      <c r="A55" s="208">
        <v>30</v>
      </c>
      <c r="B55" s="80" t="s">
        <v>58</v>
      </c>
      <c r="C55" s="81" t="s">
        <v>32</v>
      </c>
      <c r="D55" s="46">
        <f t="shared" si="0"/>
        <v>0</v>
      </c>
      <c r="E55" s="45">
        <f t="shared" si="0"/>
        <v>16844002.940000001</v>
      </c>
      <c r="F55" s="45"/>
      <c r="G55" s="45"/>
      <c r="H55" s="59"/>
      <c r="I55" s="47"/>
      <c r="J55" s="47"/>
      <c r="K55" s="45">
        <v>16844002.940000001</v>
      </c>
      <c r="L55" s="45"/>
      <c r="M55" s="46"/>
      <c r="N55" s="46"/>
      <c r="O55" s="196"/>
      <c r="P55" s="46"/>
      <c r="Q55" s="212"/>
      <c r="R55" s="50"/>
      <c r="T55" s="50"/>
      <c r="U55" s="50"/>
      <c r="V55" s="50"/>
      <c r="W55" s="50"/>
      <c r="X55" s="50"/>
      <c r="Y55" s="50"/>
    </row>
    <row r="56" spans="1:25" s="40" customFormat="1" ht="39.75" customHeight="1" x14ac:dyDescent="0.2">
      <c r="A56" s="93">
        <v>31</v>
      </c>
      <c r="B56" s="80" t="s">
        <v>59</v>
      </c>
      <c r="C56" s="81" t="s">
        <v>0</v>
      </c>
      <c r="D56" s="46">
        <f t="shared" si="0"/>
        <v>0</v>
      </c>
      <c r="E56" s="45">
        <f t="shared" si="0"/>
        <v>0</v>
      </c>
      <c r="F56" s="45">
        <v>0</v>
      </c>
      <c r="G56" s="45">
        <f>ROUND(F56*B2,2)</f>
        <v>0</v>
      </c>
      <c r="H56" s="59"/>
      <c r="I56" s="47"/>
      <c r="J56" s="47"/>
      <c r="K56" s="48"/>
      <c r="L56" s="45"/>
      <c r="M56" s="46"/>
      <c r="N56" s="46"/>
      <c r="O56" s="196">
        <v>523519037.00999999</v>
      </c>
      <c r="P56" s="46"/>
      <c r="Q56" s="212"/>
      <c r="R56" s="50"/>
      <c r="T56" s="50"/>
      <c r="U56" s="50"/>
      <c r="V56" s="50"/>
      <c r="W56" s="50"/>
      <c r="X56" s="50"/>
      <c r="Y56" s="50"/>
    </row>
    <row r="57" spans="1:25" s="40" customFormat="1" ht="21.75" customHeight="1" x14ac:dyDescent="0.2">
      <c r="A57" s="93">
        <v>32</v>
      </c>
      <c r="B57" s="80" t="s">
        <v>60</v>
      </c>
      <c r="C57" s="56" t="s">
        <v>1</v>
      </c>
      <c r="D57" s="46">
        <f t="shared" si="0"/>
        <v>0</v>
      </c>
      <c r="E57" s="45">
        <f t="shared" si="0"/>
        <v>0</v>
      </c>
      <c r="F57" s="45"/>
      <c r="G57" s="45">
        <f>ROUND(F57*B3,2)</f>
        <v>0</v>
      </c>
      <c r="H57" s="59"/>
      <c r="I57" s="47"/>
      <c r="J57" s="47"/>
      <c r="K57" s="48"/>
      <c r="L57" s="45"/>
      <c r="M57" s="46"/>
      <c r="N57" s="46"/>
      <c r="O57" s="196">
        <v>4753481.16</v>
      </c>
      <c r="P57" s="46"/>
      <c r="Q57" s="212"/>
      <c r="R57" s="50"/>
      <c r="T57" s="50"/>
      <c r="U57" s="50"/>
      <c r="V57" s="50"/>
      <c r="W57" s="50"/>
      <c r="X57" s="50"/>
      <c r="Y57" s="50"/>
    </row>
    <row r="58" spans="1:25" s="40" customFormat="1" ht="30" customHeight="1" x14ac:dyDescent="0.2">
      <c r="A58" s="93">
        <v>33</v>
      </c>
      <c r="B58" s="80" t="s">
        <v>61</v>
      </c>
      <c r="C58" s="81" t="s">
        <v>0</v>
      </c>
      <c r="D58" s="46">
        <f t="shared" si="0"/>
        <v>174823851.19999999</v>
      </c>
      <c r="E58" s="46">
        <f t="shared" si="0"/>
        <v>6640229445.8199997</v>
      </c>
      <c r="F58" s="45">
        <v>174823851.19999999</v>
      </c>
      <c r="G58" s="45">
        <f>ROUND(F58*B2,2)</f>
        <v>6640229445.8199997</v>
      </c>
      <c r="H58" s="59"/>
      <c r="I58" s="47"/>
      <c r="J58" s="47"/>
      <c r="K58" s="48"/>
      <c r="L58" s="45"/>
      <c r="M58" s="49"/>
      <c r="N58" s="46"/>
      <c r="O58" s="196">
        <v>4132214074.54</v>
      </c>
      <c r="P58" s="49"/>
      <c r="Q58" s="212"/>
      <c r="R58" s="50"/>
      <c r="T58" s="50"/>
      <c r="U58" s="50"/>
      <c r="V58" s="50"/>
      <c r="W58" s="50"/>
      <c r="X58" s="50"/>
      <c r="Y58" s="50"/>
    </row>
    <row r="59" spans="1:25" s="40" customFormat="1" ht="42" customHeight="1" x14ac:dyDescent="0.2">
      <c r="A59" s="93">
        <v>34</v>
      </c>
      <c r="B59" s="80" t="s">
        <v>62</v>
      </c>
      <c r="C59" s="56" t="s">
        <v>0</v>
      </c>
      <c r="D59" s="46">
        <f t="shared" si="0"/>
        <v>87659560.359999999</v>
      </c>
      <c r="E59" s="46">
        <f t="shared" si="0"/>
        <v>3329520485.4200001</v>
      </c>
      <c r="F59" s="45">
        <v>87659560.359999999</v>
      </c>
      <c r="G59" s="45">
        <f>ROUND(F59*B2,2)</f>
        <v>3329520485.4200001</v>
      </c>
      <c r="H59" s="59"/>
      <c r="I59" s="47"/>
      <c r="J59" s="47"/>
      <c r="K59" s="48"/>
      <c r="L59" s="45"/>
      <c r="M59" s="49"/>
      <c r="N59" s="46"/>
      <c r="O59" s="196">
        <v>1475605707.8</v>
      </c>
      <c r="P59" s="46"/>
      <c r="Q59" s="212"/>
      <c r="R59" s="50"/>
      <c r="T59" s="50"/>
      <c r="U59" s="50"/>
      <c r="V59" s="50"/>
      <c r="W59" s="50"/>
      <c r="X59" s="50"/>
      <c r="Y59" s="50"/>
    </row>
    <row r="60" spans="1:25" s="40" customFormat="1" ht="27" customHeight="1" x14ac:dyDescent="0.2">
      <c r="A60" s="93">
        <v>35</v>
      </c>
      <c r="B60" s="80" t="s">
        <v>63</v>
      </c>
      <c r="C60" s="81" t="s">
        <v>32</v>
      </c>
      <c r="D60" s="46">
        <f t="shared" si="0"/>
        <v>0</v>
      </c>
      <c r="E60" s="46">
        <f t="shared" si="0"/>
        <v>0</v>
      </c>
      <c r="F60" s="45"/>
      <c r="G60" s="45"/>
      <c r="H60" s="59"/>
      <c r="I60" s="47"/>
      <c r="J60" s="45"/>
      <c r="K60" s="45"/>
      <c r="L60" s="45"/>
      <c r="M60" s="49"/>
      <c r="N60" s="46">
        <v>1971756.51</v>
      </c>
      <c r="O60" s="196"/>
      <c r="P60" s="49"/>
      <c r="Q60" s="212"/>
      <c r="R60" s="50"/>
      <c r="T60" s="50"/>
      <c r="U60" s="50"/>
      <c r="V60" s="50"/>
      <c r="W60" s="50"/>
      <c r="X60" s="50"/>
      <c r="Y60" s="50"/>
    </row>
    <row r="61" spans="1:25" s="40" customFormat="1" ht="28.5" customHeight="1" x14ac:dyDescent="0.2">
      <c r="A61" s="275">
        <v>36</v>
      </c>
      <c r="B61" s="80" t="s">
        <v>64</v>
      </c>
      <c r="C61" s="81" t="s">
        <v>32</v>
      </c>
      <c r="D61" s="46">
        <f t="shared" si="0"/>
        <v>0</v>
      </c>
      <c r="E61" s="46">
        <f t="shared" si="0"/>
        <v>1676400000</v>
      </c>
      <c r="F61" s="45"/>
      <c r="G61" s="45">
        <v>1676400000</v>
      </c>
      <c r="H61" s="59"/>
      <c r="I61" s="47"/>
      <c r="J61" s="47"/>
      <c r="K61" s="48"/>
      <c r="L61" s="45"/>
      <c r="M61" s="49"/>
      <c r="N61" s="46">
        <v>98630.13</v>
      </c>
      <c r="O61" s="196">
        <v>941731383.01999998</v>
      </c>
      <c r="P61" s="49"/>
      <c r="Q61" s="212"/>
      <c r="R61" s="50"/>
      <c r="T61" s="50"/>
      <c r="U61" s="50"/>
      <c r="V61" s="50"/>
      <c r="W61" s="50"/>
      <c r="X61" s="50"/>
      <c r="Y61" s="50"/>
    </row>
    <row r="62" spans="1:25" s="40" customFormat="1" ht="30" customHeight="1" x14ac:dyDescent="0.2">
      <c r="A62" s="275"/>
      <c r="B62" s="80" t="s">
        <v>65</v>
      </c>
      <c r="C62" s="81" t="s">
        <v>32</v>
      </c>
      <c r="D62" s="46">
        <f t="shared" si="0"/>
        <v>0</v>
      </c>
      <c r="E62" s="46">
        <f t="shared" si="0"/>
        <v>65160968.399999999</v>
      </c>
      <c r="F62" s="45"/>
      <c r="G62" s="45">
        <v>65160968.399999999</v>
      </c>
      <c r="H62" s="59"/>
      <c r="I62" s="47"/>
      <c r="J62" s="47"/>
      <c r="K62" s="48"/>
      <c r="L62" s="45"/>
      <c r="M62" s="49"/>
      <c r="N62" s="46">
        <v>119671.24</v>
      </c>
      <c r="O62" s="196">
        <v>33505859.039999999</v>
      </c>
      <c r="P62" s="49"/>
      <c r="Q62" s="212"/>
      <c r="R62" s="50"/>
      <c r="T62" s="50"/>
      <c r="U62" s="50"/>
      <c r="V62" s="50"/>
      <c r="W62" s="50"/>
      <c r="X62" s="50"/>
      <c r="Y62" s="50"/>
    </row>
    <row r="63" spans="1:25" s="40" customFormat="1" ht="30" customHeight="1" x14ac:dyDescent="0.2">
      <c r="A63" s="272"/>
      <c r="B63" s="80" t="s">
        <v>66</v>
      </c>
      <c r="C63" s="81" t="s">
        <v>32</v>
      </c>
      <c r="D63" s="46">
        <f t="shared" si="0"/>
        <v>0</v>
      </c>
      <c r="E63" s="46">
        <f t="shared" si="0"/>
        <v>211773147.30000001</v>
      </c>
      <c r="F63" s="45"/>
      <c r="G63" s="45">
        <v>211773147.30000001</v>
      </c>
      <c r="H63" s="59"/>
      <c r="I63" s="47"/>
      <c r="J63" s="47"/>
      <c r="K63" s="48"/>
      <c r="L63" s="46"/>
      <c r="M63" s="49"/>
      <c r="N63" s="46">
        <f>64821.92+64821.92</f>
        <v>129643.84</v>
      </c>
      <c r="O63" s="196">
        <v>87406374.239999995</v>
      </c>
      <c r="P63" s="49"/>
      <c r="Q63" s="212"/>
      <c r="R63" s="50"/>
      <c r="T63" s="50"/>
      <c r="U63" s="50"/>
      <c r="V63" s="50"/>
      <c r="W63" s="50"/>
      <c r="X63" s="50"/>
      <c r="Y63" s="50"/>
    </row>
    <row r="64" spans="1:25" s="40" customFormat="1" ht="36" customHeight="1" x14ac:dyDescent="0.2">
      <c r="A64" s="41">
        <v>37</v>
      </c>
      <c r="B64" s="80" t="s">
        <v>67</v>
      </c>
      <c r="C64" s="81" t="s">
        <v>32</v>
      </c>
      <c r="D64" s="46">
        <f t="shared" si="0"/>
        <v>0</v>
      </c>
      <c r="E64" s="46">
        <f t="shared" si="0"/>
        <v>0</v>
      </c>
      <c r="F64" s="45"/>
      <c r="G64" s="45"/>
      <c r="H64" s="59"/>
      <c r="I64" s="47"/>
      <c r="J64" s="47"/>
      <c r="K64" s="48"/>
      <c r="L64" s="46"/>
      <c r="M64" s="49"/>
      <c r="N64" s="46">
        <f>1031.07+242.24</f>
        <v>1273.31</v>
      </c>
      <c r="O64" s="197"/>
      <c r="P64" s="49"/>
      <c r="Q64" s="212"/>
      <c r="R64" s="50"/>
      <c r="T64" s="50"/>
      <c r="U64" s="50"/>
      <c r="V64" s="50"/>
      <c r="W64" s="50"/>
      <c r="X64" s="50"/>
      <c r="Y64" s="50"/>
    </row>
    <row r="65" spans="1:25" s="40" customFormat="1" ht="39" customHeight="1" x14ac:dyDescent="0.2">
      <c r="A65" s="41">
        <v>38</v>
      </c>
      <c r="B65" s="80" t="s">
        <v>68</v>
      </c>
      <c r="C65" s="81" t="s">
        <v>32</v>
      </c>
      <c r="D65" s="46">
        <f t="shared" si="0"/>
        <v>0</v>
      </c>
      <c r="E65" s="46">
        <f t="shared" si="0"/>
        <v>0</v>
      </c>
      <c r="F65" s="45"/>
      <c r="G65" s="45"/>
      <c r="H65" s="59"/>
      <c r="I65" s="47"/>
      <c r="J65" s="47"/>
      <c r="K65" s="48"/>
      <c r="L65" s="46"/>
      <c r="M65" s="49"/>
      <c r="N65" s="46">
        <v>306.86</v>
      </c>
      <c r="O65" s="197"/>
      <c r="P65" s="49"/>
      <c r="Q65" s="212"/>
      <c r="R65" s="50"/>
      <c r="T65" s="50"/>
      <c r="U65" s="50"/>
      <c r="V65" s="50"/>
      <c r="W65" s="50"/>
      <c r="X65" s="50"/>
      <c r="Y65" s="50"/>
    </row>
    <row r="66" spans="1:25" s="40" customFormat="1" ht="40.5" customHeight="1" x14ac:dyDescent="0.2">
      <c r="A66" s="41">
        <v>39</v>
      </c>
      <c r="B66" s="80" t="s">
        <v>69</v>
      </c>
      <c r="C66" s="81" t="s">
        <v>32</v>
      </c>
      <c r="D66" s="46">
        <f t="shared" si="0"/>
        <v>0</v>
      </c>
      <c r="E66" s="46">
        <f t="shared" si="0"/>
        <v>0</v>
      </c>
      <c r="F66" s="45"/>
      <c r="G66" s="45"/>
      <c r="H66" s="59"/>
      <c r="I66" s="47"/>
      <c r="J66" s="47"/>
      <c r="K66" s="48"/>
      <c r="L66" s="46"/>
      <c r="M66" s="49"/>
      <c r="N66" s="46">
        <v>24.33</v>
      </c>
      <c r="O66" s="197"/>
      <c r="P66" s="49"/>
      <c r="Q66" s="212"/>
      <c r="R66" s="50"/>
      <c r="T66" s="50"/>
      <c r="U66" s="50"/>
      <c r="V66" s="50"/>
      <c r="W66" s="50"/>
      <c r="X66" s="50"/>
      <c r="Y66" s="50"/>
    </row>
    <row r="67" spans="1:25" s="40" customFormat="1" ht="25.5" customHeight="1" x14ac:dyDescent="0.2">
      <c r="A67" s="41">
        <v>40</v>
      </c>
      <c r="B67" s="80" t="s">
        <v>70</v>
      </c>
      <c r="C67" s="81" t="s">
        <v>1</v>
      </c>
      <c r="D67" s="46">
        <f t="shared" si="0"/>
        <v>0</v>
      </c>
      <c r="E67" s="45">
        <f>ROUND(D67*B3,2)</f>
        <v>0</v>
      </c>
      <c r="F67" s="45"/>
      <c r="G67" s="45">
        <f>ROUND(F67*B3,2)</f>
        <v>0</v>
      </c>
      <c r="H67" s="59"/>
      <c r="I67" s="47"/>
      <c r="J67" s="46"/>
      <c r="K67" s="45"/>
      <c r="L67" s="46"/>
      <c r="M67" s="49"/>
      <c r="N67" s="46">
        <v>6208.25</v>
      </c>
      <c r="O67" s="191"/>
      <c r="P67" s="45"/>
      <c r="Q67" s="212"/>
      <c r="R67" s="50"/>
      <c r="T67" s="50"/>
      <c r="U67" s="50"/>
      <c r="V67" s="50"/>
      <c r="W67" s="50"/>
      <c r="X67" s="50"/>
      <c r="Y67" s="50"/>
    </row>
    <row r="68" spans="1:25" s="40" customFormat="1" ht="26.25" customHeight="1" x14ac:dyDescent="0.2">
      <c r="A68" s="93">
        <v>41</v>
      </c>
      <c r="B68" s="80" t="s">
        <v>71</v>
      </c>
      <c r="C68" s="81" t="s">
        <v>1</v>
      </c>
      <c r="D68" s="46">
        <f t="shared" si="0"/>
        <v>0</v>
      </c>
      <c r="E68" s="45">
        <f>ROUND(D68*B3,2)</f>
        <v>0</v>
      </c>
      <c r="F68" s="45"/>
      <c r="G68" s="45">
        <f>ROUND(F68*B3,2)</f>
        <v>0</v>
      </c>
      <c r="H68" s="59"/>
      <c r="I68" s="47"/>
      <c r="J68" s="47"/>
      <c r="K68" s="48"/>
      <c r="L68" s="46">
        <v>10824661.539999999</v>
      </c>
      <c r="M68" s="46"/>
      <c r="N68" s="46">
        <v>549448.52</v>
      </c>
      <c r="O68" s="197"/>
      <c r="P68" s="46"/>
      <c r="Q68" s="212"/>
      <c r="R68" s="50"/>
      <c r="T68" s="50"/>
      <c r="U68" s="50"/>
      <c r="V68" s="50"/>
      <c r="W68" s="50"/>
      <c r="X68" s="50"/>
      <c r="Y68" s="50"/>
    </row>
    <row r="69" spans="1:25" s="40" customFormat="1" ht="36.75" customHeight="1" x14ac:dyDescent="0.2">
      <c r="A69" s="41">
        <v>42</v>
      </c>
      <c r="B69" s="80" t="s">
        <v>72</v>
      </c>
      <c r="C69" s="94" t="s">
        <v>32</v>
      </c>
      <c r="D69" s="46">
        <f t="shared" si="0"/>
        <v>0</v>
      </c>
      <c r="E69" s="46">
        <f t="shared" si="0"/>
        <v>12827007.16</v>
      </c>
      <c r="F69" s="45"/>
      <c r="G69" s="45">
        <v>12827007.16</v>
      </c>
      <c r="H69" s="59"/>
      <c r="I69" s="47"/>
      <c r="J69" s="47"/>
      <c r="K69" s="45"/>
      <c r="L69" s="45"/>
      <c r="M69" s="95"/>
      <c r="N69" s="45"/>
      <c r="O69" s="196">
        <v>3666345.29</v>
      </c>
      <c r="P69" s="45"/>
      <c r="Q69" s="212"/>
      <c r="R69" s="50"/>
      <c r="T69" s="50"/>
      <c r="U69" s="50"/>
      <c r="V69" s="50"/>
      <c r="W69" s="50"/>
      <c r="X69" s="50"/>
      <c r="Y69" s="50"/>
    </row>
    <row r="70" spans="1:25" s="40" customFormat="1" ht="36.75" customHeight="1" x14ac:dyDescent="0.2">
      <c r="A70" s="41">
        <v>43</v>
      </c>
      <c r="B70" s="80" t="s">
        <v>73</v>
      </c>
      <c r="C70" s="94" t="s">
        <v>1</v>
      </c>
      <c r="D70" s="46">
        <f t="shared" si="0"/>
        <v>0</v>
      </c>
      <c r="E70" s="45">
        <f>ROUND(D70*B3,2)</f>
        <v>0</v>
      </c>
      <c r="F70" s="45"/>
      <c r="G70" s="45">
        <f>ROUND(F70*B3,2)</f>
        <v>0</v>
      </c>
      <c r="H70" s="59"/>
      <c r="I70" s="47"/>
      <c r="J70" s="46"/>
      <c r="K70" s="45"/>
      <c r="L70" s="45"/>
      <c r="M70" s="95"/>
      <c r="N70" s="45">
        <v>3999.95</v>
      </c>
      <c r="O70" s="191"/>
      <c r="P70" s="45"/>
      <c r="Q70" s="212"/>
      <c r="R70" s="50"/>
      <c r="T70" s="50"/>
      <c r="U70" s="50"/>
      <c r="V70" s="50"/>
      <c r="W70" s="50"/>
      <c r="X70" s="50"/>
      <c r="Y70" s="50"/>
    </row>
    <row r="71" spans="1:25" s="40" customFormat="1" ht="31.5" customHeight="1" x14ac:dyDescent="0.2">
      <c r="A71" s="41">
        <v>44</v>
      </c>
      <c r="B71" s="51" t="s">
        <v>74</v>
      </c>
      <c r="C71" s="81" t="s">
        <v>0</v>
      </c>
      <c r="D71" s="46">
        <f t="shared" si="0"/>
        <v>0</v>
      </c>
      <c r="E71" s="46">
        <f t="shared" si="0"/>
        <v>0</v>
      </c>
      <c r="F71" s="45"/>
      <c r="G71" s="45">
        <f>ROUND(F71*B2,2)</f>
        <v>0</v>
      </c>
      <c r="H71" s="46"/>
      <c r="I71" s="45"/>
      <c r="J71" s="46"/>
      <c r="K71" s="45"/>
      <c r="L71" s="45"/>
      <c r="M71" s="45"/>
      <c r="N71" s="45">
        <v>35333854.210000001</v>
      </c>
      <c r="O71" s="191"/>
      <c r="P71" s="45"/>
      <c r="Q71" s="212"/>
      <c r="R71" s="50"/>
      <c r="T71" s="50"/>
      <c r="U71" s="50"/>
      <c r="V71" s="50"/>
      <c r="W71" s="50"/>
      <c r="X71" s="50"/>
      <c r="Y71" s="50"/>
    </row>
    <row r="72" spans="1:25" s="40" customFormat="1" ht="44.25" customHeight="1" x14ac:dyDescent="0.2">
      <c r="A72" s="271">
        <v>45</v>
      </c>
      <c r="B72" s="55" t="s">
        <v>75</v>
      </c>
      <c r="C72" s="94" t="s">
        <v>32</v>
      </c>
      <c r="D72" s="57">
        <f t="shared" si="0"/>
        <v>0</v>
      </c>
      <c r="E72" s="46">
        <f t="shared" si="0"/>
        <v>6968721.1200000001</v>
      </c>
      <c r="F72" s="96"/>
      <c r="G72" s="96">
        <v>6968721.1200000001</v>
      </c>
      <c r="H72" s="57"/>
      <c r="I72" s="96"/>
      <c r="J72" s="57"/>
      <c r="K72" s="96"/>
      <c r="L72" s="96">
        <v>531278.88</v>
      </c>
      <c r="M72" s="96"/>
      <c r="N72" s="96"/>
      <c r="O72" s="198"/>
      <c r="P72" s="96"/>
      <c r="Q72" s="212"/>
      <c r="R72" s="50"/>
      <c r="T72" s="50"/>
      <c r="U72" s="50"/>
      <c r="V72" s="50"/>
      <c r="W72" s="50"/>
      <c r="X72" s="50"/>
      <c r="Y72" s="50"/>
    </row>
    <row r="73" spans="1:25" s="40" customFormat="1" ht="44.25" customHeight="1" x14ac:dyDescent="0.2">
      <c r="A73" s="275"/>
      <c r="B73" s="55" t="s">
        <v>76</v>
      </c>
      <c r="C73" s="94" t="s">
        <v>32</v>
      </c>
      <c r="D73" s="57">
        <f t="shared" si="0"/>
        <v>0</v>
      </c>
      <c r="E73" s="46">
        <f t="shared" si="0"/>
        <v>2500000</v>
      </c>
      <c r="F73" s="96"/>
      <c r="G73" s="96">
        <v>2500000</v>
      </c>
      <c r="H73" s="57"/>
      <c r="I73" s="96"/>
      <c r="J73" s="57"/>
      <c r="K73" s="96"/>
      <c r="L73" s="96"/>
      <c r="M73" s="96"/>
      <c r="N73" s="96">
        <v>2345300</v>
      </c>
      <c r="O73" s="198"/>
      <c r="P73" s="96"/>
      <c r="Q73" s="212"/>
      <c r="R73" s="50"/>
      <c r="T73" s="50"/>
      <c r="U73" s="50"/>
      <c r="V73" s="50"/>
      <c r="W73" s="50"/>
      <c r="X73" s="50"/>
      <c r="Y73" s="50"/>
    </row>
    <row r="74" spans="1:25" s="40" customFormat="1" ht="44.25" customHeight="1" x14ac:dyDescent="0.2">
      <c r="A74" s="272"/>
      <c r="B74" s="55" t="s">
        <v>77</v>
      </c>
      <c r="C74" s="94" t="s">
        <v>32</v>
      </c>
      <c r="D74" s="57">
        <f t="shared" si="0"/>
        <v>0</v>
      </c>
      <c r="E74" s="46">
        <f t="shared" si="0"/>
        <v>0</v>
      </c>
      <c r="F74" s="96"/>
      <c r="G74" s="96"/>
      <c r="H74" s="57"/>
      <c r="I74" s="96"/>
      <c r="J74" s="57"/>
      <c r="K74" s="96"/>
      <c r="L74" s="96"/>
      <c r="M74" s="96"/>
      <c r="N74" s="96">
        <v>2295400</v>
      </c>
      <c r="O74" s="198"/>
      <c r="P74" s="96"/>
      <c r="Q74" s="212"/>
      <c r="R74" s="50"/>
      <c r="T74" s="50"/>
      <c r="U74" s="50"/>
      <c r="V74" s="50"/>
      <c r="W74" s="50"/>
      <c r="X74" s="50"/>
      <c r="Y74" s="50"/>
    </row>
    <row r="75" spans="1:25" s="40" customFormat="1" ht="39.75" customHeight="1" x14ac:dyDescent="0.2">
      <c r="A75" s="271">
        <v>46</v>
      </c>
      <c r="B75" s="55" t="s">
        <v>78</v>
      </c>
      <c r="C75" s="94" t="s">
        <v>32</v>
      </c>
      <c r="D75" s="57">
        <f t="shared" si="0"/>
        <v>0</v>
      </c>
      <c r="E75" s="46">
        <f t="shared" si="0"/>
        <v>30463670.25</v>
      </c>
      <c r="F75" s="96"/>
      <c r="G75" s="96">
        <v>30463670.25</v>
      </c>
      <c r="H75" s="57"/>
      <c r="I75" s="96"/>
      <c r="J75" s="57"/>
      <c r="K75" s="96"/>
      <c r="L75" s="96">
        <v>16715650.01</v>
      </c>
      <c r="M75" s="96"/>
      <c r="N75" s="96">
        <v>38250845</v>
      </c>
      <c r="O75" s="198"/>
      <c r="P75" s="96"/>
      <c r="Q75" s="212"/>
      <c r="R75" s="50"/>
      <c r="T75" s="50"/>
      <c r="U75" s="50"/>
      <c r="V75" s="50"/>
      <c r="W75" s="50"/>
      <c r="X75" s="50"/>
      <c r="Y75" s="50"/>
    </row>
    <row r="76" spans="1:25" s="40" customFormat="1" ht="39.75" customHeight="1" x14ac:dyDescent="0.2">
      <c r="A76" s="275"/>
      <c r="B76" s="55" t="s">
        <v>79</v>
      </c>
      <c r="C76" s="94" t="s">
        <v>32</v>
      </c>
      <c r="D76" s="57">
        <f t="shared" si="0"/>
        <v>0</v>
      </c>
      <c r="E76" s="46">
        <f t="shared" si="0"/>
        <v>29399264.02</v>
      </c>
      <c r="F76" s="96"/>
      <c r="G76" s="96">
        <v>29399264.02</v>
      </c>
      <c r="H76" s="57"/>
      <c r="I76" s="96"/>
      <c r="J76" s="57"/>
      <c r="K76" s="96"/>
      <c r="L76" s="96">
        <v>7387979.1200000001</v>
      </c>
      <c r="M76" s="96"/>
      <c r="N76" s="96"/>
      <c r="O76" s="198"/>
      <c r="P76" s="96"/>
      <c r="Q76" s="212"/>
      <c r="R76" s="50"/>
      <c r="T76" s="50"/>
      <c r="U76" s="50"/>
      <c r="V76" s="50"/>
      <c r="W76" s="50"/>
      <c r="X76" s="50"/>
      <c r="Y76" s="50"/>
    </row>
    <row r="77" spans="1:25" s="40" customFormat="1" ht="39.75" customHeight="1" x14ac:dyDescent="0.2">
      <c r="A77" s="275"/>
      <c r="B77" s="55" t="s">
        <v>80</v>
      </c>
      <c r="C77" s="94" t="s">
        <v>32</v>
      </c>
      <c r="D77" s="57">
        <f t="shared" si="0"/>
        <v>0</v>
      </c>
      <c r="E77" s="46">
        <f t="shared" si="0"/>
        <v>10459445.1</v>
      </c>
      <c r="F77" s="96"/>
      <c r="G77" s="96">
        <v>10459445.1</v>
      </c>
      <c r="H77" s="57"/>
      <c r="I77" s="96"/>
      <c r="J77" s="57"/>
      <c r="K77" s="96"/>
      <c r="L77" s="96">
        <v>5268145.3600000003</v>
      </c>
      <c r="M77" s="96"/>
      <c r="N77" s="96">
        <v>9980000</v>
      </c>
      <c r="O77" s="198"/>
      <c r="P77" s="96"/>
      <c r="Q77" s="212"/>
      <c r="R77" s="50"/>
      <c r="T77" s="50"/>
      <c r="U77" s="50"/>
      <c r="V77" s="50"/>
      <c r="W77" s="50"/>
      <c r="X77" s="50"/>
      <c r="Y77" s="50"/>
    </row>
    <row r="78" spans="1:25" s="40" customFormat="1" ht="39.75" customHeight="1" x14ac:dyDescent="0.2">
      <c r="A78" s="272"/>
      <c r="B78" s="55" t="s">
        <v>81</v>
      </c>
      <c r="C78" s="94" t="s">
        <v>32</v>
      </c>
      <c r="D78" s="57">
        <f t="shared" si="0"/>
        <v>0</v>
      </c>
      <c r="E78" s="46">
        <f t="shared" si="0"/>
        <v>0</v>
      </c>
      <c r="F78" s="96"/>
      <c r="G78" s="96"/>
      <c r="H78" s="57"/>
      <c r="I78" s="96"/>
      <c r="J78" s="57"/>
      <c r="K78" s="96"/>
      <c r="L78" s="96"/>
      <c r="M78" s="96"/>
      <c r="N78" s="96">
        <v>15000000</v>
      </c>
      <c r="O78" s="198"/>
      <c r="P78" s="96"/>
      <c r="Q78" s="212"/>
      <c r="R78" s="50"/>
      <c r="T78" s="50"/>
      <c r="U78" s="50"/>
      <c r="V78" s="50"/>
      <c r="W78" s="50"/>
      <c r="X78" s="50"/>
      <c r="Y78" s="50"/>
    </row>
    <row r="79" spans="1:25" s="40" customFormat="1" ht="39.75" customHeight="1" x14ac:dyDescent="0.2">
      <c r="A79" s="271">
        <v>47</v>
      </c>
      <c r="B79" s="206" t="s">
        <v>82</v>
      </c>
      <c r="C79" s="81" t="s">
        <v>32</v>
      </c>
      <c r="D79" s="209">
        <f t="shared" si="0"/>
        <v>0</v>
      </c>
      <c r="E79" s="46">
        <f t="shared" si="0"/>
        <v>39073797.5</v>
      </c>
      <c r="F79" s="96"/>
      <c r="G79" s="96">
        <v>39073797.5</v>
      </c>
      <c r="H79" s="209"/>
      <c r="I79" s="96"/>
      <c r="J79" s="209"/>
      <c r="K79" s="96"/>
      <c r="L79" s="96">
        <v>3605197.29</v>
      </c>
      <c r="M79" s="96"/>
      <c r="N79" s="96">
        <v>6661650</v>
      </c>
      <c r="O79" s="198"/>
      <c r="P79" s="96"/>
      <c r="Q79" s="212"/>
      <c r="R79" s="50"/>
      <c r="T79" s="50"/>
      <c r="U79" s="50"/>
      <c r="V79" s="50"/>
      <c r="W79" s="50"/>
      <c r="X79" s="50"/>
      <c r="Y79" s="50"/>
    </row>
    <row r="80" spans="1:25" s="40" customFormat="1" ht="39.75" customHeight="1" x14ac:dyDescent="0.2">
      <c r="A80" s="275"/>
      <c r="B80" s="206" t="s">
        <v>83</v>
      </c>
      <c r="C80" s="207" t="s">
        <v>32</v>
      </c>
      <c r="D80" s="209">
        <f t="shared" si="0"/>
        <v>0</v>
      </c>
      <c r="E80" s="46">
        <f t="shared" si="0"/>
        <v>27013812.780000001</v>
      </c>
      <c r="F80" s="96"/>
      <c r="G80" s="96">
        <v>27013812.780000001</v>
      </c>
      <c r="H80" s="209"/>
      <c r="I80" s="96"/>
      <c r="J80" s="209"/>
      <c r="K80" s="96"/>
      <c r="L80" s="96">
        <v>6089040.0599999996</v>
      </c>
      <c r="M80" s="96"/>
      <c r="N80" s="96">
        <v>18015896</v>
      </c>
      <c r="O80" s="198"/>
      <c r="P80" s="96"/>
      <c r="Q80" s="212"/>
      <c r="R80" s="50"/>
      <c r="T80" s="50"/>
      <c r="U80" s="50"/>
      <c r="V80" s="50"/>
      <c r="W80" s="50"/>
      <c r="X80" s="50"/>
      <c r="Y80" s="50"/>
    </row>
    <row r="81" spans="1:25" s="40" customFormat="1" ht="39.75" customHeight="1" x14ac:dyDescent="0.2">
      <c r="A81" s="275"/>
      <c r="B81" s="206" t="s">
        <v>84</v>
      </c>
      <c r="C81" s="207" t="s">
        <v>32</v>
      </c>
      <c r="D81" s="209">
        <f t="shared" si="0"/>
        <v>0</v>
      </c>
      <c r="E81" s="46">
        <f t="shared" si="0"/>
        <v>24175302.100000001</v>
      </c>
      <c r="F81" s="96"/>
      <c r="G81" s="96">
        <v>24175302.100000001</v>
      </c>
      <c r="H81" s="209"/>
      <c r="I81" s="96"/>
      <c r="J81" s="209"/>
      <c r="K81" s="96"/>
      <c r="L81" s="96">
        <v>13814.03</v>
      </c>
      <c r="M81" s="96"/>
      <c r="N81" s="96"/>
      <c r="O81" s="198"/>
      <c r="P81" s="96"/>
      <c r="Q81" s="212"/>
      <c r="R81" s="50"/>
      <c r="T81" s="50"/>
      <c r="U81" s="50"/>
      <c r="V81" s="50"/>
      <c r="W81" s="50"/>
      <c r="X81" s="50"/>
      <c r="Y81" s="50"/>
    </row>
    <row r="82" spans="1:25" s="40" customFormat="1" ht="39.75" customHeight="1" x14ac:dyDescent="0.2">
      <c r="A82" s="272"/>
      <c r="B82" s="51" t="s">
        <v>85</v>
      </c>
      <c r="C82" s="207" t="s">
        <v>32</v>
      </c>
      <c r="D82" s="46">
        <f t="shared" si="0"/>
        <v>0</v>
      </c>
      <c r="E82" s="46">
        <f t="shared" si="0"/>
        <v>0</v>
      </c>
      <c r="F82" s="45"/>
      <c r="G82" s="45"/>
      <c r="H82" s="46"/>
      <c r="I82" s="45"/>
      <c r="J82" s="46"/>
      <c r="K82" s="45"/>
      <c r="L82" s="45"/>
      <c r="M82" s="45"/>
      <c r="N82" s="45">
        <v>9200000</v>
      </c>
      <c r="O82" s="191"/>
      <c r="P82" s="45"/>
      <c r="Q82" s="212"/>
      <c r="R82" s="50"/>
      <c r="T82" s="50"/>
      <c r="U82" s="50"/>
      <c r="V82" s="50"/>
      <c r="W82" s="50"/>
      <c r="X82" s="50"/>
      <c r="Y82" s="50"/>
    </row>
    <row r="83" spans="1:25" s="40" customFormat="1" ht="39.75" customHeight="1" x14ac:dyDescent="0.2">
      <c r="A83" s="271">
        <v>48</v>
      </c>
      <c r="B83" s="55" t="s">
        <v>86</v>
      </c>
      <c r="C83" s="94" t="s">
        <v>32</v>
      </c>
      <c r="D83" s="57">
        <f t="shared" si="0"/>
        <v>0</v>
      </c>
      <c r="E83" s="46">
        <f t="shared" si="0"/>
        <v>26163084.420000002</v>
      </c>
      <c r="F83" s="96"/>
      <c r="G83" s="96">
        <v>26163084.420000002</v>
      </c>
      <c r="H83" s="57"/>
      <c r="I83" s="96"/>
      <c r="J83" s="57"/>
      <c r="K83" s="96"/>
      <c r="L83" s="96">
        <v>1437487.79</v>
      </c>
      <c r="M83" s="96"/>
      <c r="N83" s="96"/>
      <c r="O83" s="198"/>
      <c r="P83" s="96"/>
      <c r="Q83" s="212"/>
      <c r="R83" s="50"/>
      <c r="T83" s="50"/>
      <c r="U83" s="50"/>
      <c r="V83" s="50"/>
      <c r="W83" s="50"/>
      <c r="X83" s="50"/>
      <c r="Y83" s="50"/>
    </row>
    <row r="84" spans="1:25" s="40" customFormat="1" ht="39.75" customHeight="1" x14ac:dyDescent="0.2">
      <c r="A84" s="275"/>
      <c r="B84" s="55" t="s">
        <v>87</v>
      </c>
      <c r="C84" s="94" t="s">
        <v>32</v>
      </c>
      <c r="D84" s="57">
        <f t="shared" ref="D84:E127" si="1">F84+H84+J84</f>
        <v>0</v>
      </c>
      <c r="E84" s="46">
        <f t="shared" si="1"/>
        <v>0</v>
      </c>
      <c r="F84" s="96"/>
      <c r="G84" s="96"/>
      <c r="H84" s="57"/>
      <c r="I84" s="96"/>
      <c r="J84" s="57"/>
      <c r="K84" s="96"/>
      <c r="L84" s="96"/>
      <c r="M84" s="96"/>
      <c r="N84" s="96">
        <v>4341300</v>
      </c>
      <c r="O84" s="198"/>
      <c r="P84" s="96"/>
      <c r="Q84" s="212"/>
      <c r="R84" s="50"/>
      <c r="T84" s="50"/>
      <c r="U84" s="50"/>
      <c r="V84" s="50"/>
      <c r="W84" s="50"/>
      <c r="X84" s="50"/>
      <c r="Y84" s="50"/>
    </row>
    <row r="85" spans="1:25" s="40" customFormat="1" ht="39.75" customHeight="1" x14ac:dyDescent="0.2">
      <c r="A85" s="275"/>
      <c r="B85" s="55" t="s">
        <v>88</v>
      </c>
      <c r="C85" s="94" t="s">
        <v>32</v>
      </c>
      <c r="D85" s="57">
        <f t="shared" si="1"/>
        <v>0</v>
      </c>
      <c r="E85" s="46">
        <f t="shared" si="1"/>
        <v>0</v>
      </c>
      <c r="F85" s="96"/>
      <c r="G85" s="96"/>
      <c r="H85" s="57"/>
      <c r="I85" s="96"/>
      <c r="J85" s="57"/>
      <c r="K85" s="96"/>
      <c r="L85" s="96"/>
      <c r="M85" s="96"/>
      <c r="N85" s="96">
        <v>5000000</v>
      </c>
      <c r="O85" s="198"/>
      <c r="P85" s="96"/>
      <c r="Q85" s="212"/>
      <c r="R85" s="50"/>
      <c r="T85" s="50"/>
      <c r="U85" s="50"/>
      <c r="V85" s="50"/>
      <c r="W85" s="50"/>
      <c r="X85" s="50"/>
      <c r="Y85" s="50"/>
    </row>
    <row r="86" spans="1:25" s="40" customFormat="1" ht="39.75" customHeight="1" x14ac:dyDescent="0.2">
      <c r="A86" s="272"/>
      <c r="B86" s="55" t="s">
        <v>89</v>
      </c>
      <c r="C86" s="94" t="s">
        <v>32</v>
      </c>
      <c r="D86" s="57">
        <f t="shared" si="1"/>
        <v>0</v>
      </c>
      <c r="E86" s="46">
        <f t="shared" si="1"/>
        <v>0</v>
      </c>
      <c r="F86" s="96"/>
      <c r="G86" s="96"/>
      <c r="H86" s="57"/>
      <c r="I86" s="96"/>
      <c r="J86" s="57"/>
      <c r="K86" s="96"/>
      <c r="L86" s="96"/>
      <c r="M86" s="96"/>
      <c r="N86" s="96">
        <v>13774396</v>
      </c>
      <c r="O86" s="198"/>
      <c r="P86" s="96"/>
      <c r="Q86" s="212"/>
      <c r="R86" s="50"/>
      <c r="T86" s="50"/>
      <c r="U86" s="50"/>
      <c r="V86" s="50"/>
      <c r="W86" s="50"/>
      <c r="X86" s="50"/>
      <c r="Y86" s="50"/>
    </row>
    <row r="87" spans="1:25" s="40" customFormat="1" ht="39.75" customHeight="1" x14ac:dyDescent="0.2">
      <c r="A87" s="41">
        <v>49</v>
      </c>
      <c r="B87" s="55" t="s">
        <v>90</v>
      </c>
      <c r="C87" s="94" t="s">
        <v>32</v>
      </c>
      <c r="D87" s="57">
        <f t="shared" si="1"/>
        <v>0</v>
      </c>
      <c r="E87" s="46">
        <f t="shared" si="1"/>
        <v>7874608.0999999996</v>
      </c>
      <c r="F87" s="96"/>
      <c r="G87" s="96">
        <v>7874608.0999999996</v>
      </c>
      <c r="H87" s="57"/>
      <c r="I87" s="96"/>
      <c r="J87" s="57"/>
      <c r="K87" s="96"/>
      <c r="L87" s="96">
        <v>3223845.51</v>
      </c>
      <c r="M87" s="96"/>
      <c r="N87" s="96">
        <v>548900</v>
      </c>
      <c r="O87" s="198"/>
      <c r="P87" s="96"/>
      <c r="Q87" s="212"/>
      <c r="R87" s="50"/>
      <c r="T87" s="50"/>
      <c r="U87" s="50"/>
      <c r="V87" s="50"/>
      <c r="W87" s="50"/>
      <c r="X87" s="50"/>
      <c r="Y87" s="50"/>
    </row>
    <row r="88" spans="1:25" s="40" customFormat="1" ht="39.75" customHeight="1" x14ac:dyDescent="0.2">
      <c r="A88" s="41">
        <v>50</v>
      </c>
      <c r="B88" s="55" t="s">
        <v>91</v>
      </c>
      <c r="C88" s="94" t="s">
        <v>32</v>
      </c>
      <c r="D88" s="57">
        <f t="shared" si="1"/>
        <v>0</v>
      </c>
      <c r="E88" s="46">
        <f t="shared" si="1"/>
        <v>0</v>
      </c>
      <c r="F88" s="96"/>
      <c r="G88" s="96"/>
      <c r="H88" s="57"/>
      <c r="I88" s="96"/>
      <c r="J88" s="57"/>
      <c r="K88" s="96"/>
      <c r="L88" s="96"/>
      <c r="M88" s="96"/>
      <c r="N88" s="96">
        <v>250</v>
      </c>
      <c r="O88" s="198"/>
      <c r="P88" s="96"/>
      <c r="Q88" s="212"/>
      <c r="R88" s="50"/>
      <c r="T88" s="50"/>
      <c r="U88" s="50"/>
      <c r="V88" s="50"/>
      <c r="W88" s="50"/>
      <c r="X88" s="50"/>
      <c r="Y88" s="50"/>
    </row>
    <row r="89" spans="1:25" s="40" customFormat="1" ht="39.75" customHeight="1" x14ac:dyDescent="0.2">
      <c r="A89" s="271">
        <v>51</v>
      </c>
      <c r="B89" s="55" t="s">
        <v>92</v>
      </c>
      <c r="C89" s="94" t="s">
        <v>32</v>
      </c>
      <c r="D89" s="57">
        <f t="shared" si="1"/>
        <v>0</v>
      </c>
      <c r="E89" s="46">
        <f t="shared" si="1"/>
        <v>4000000</v>
      </c>
      <c r="F89" s="96"/>
      <c r="G89" s="96">
        <v>4000000</v>
      </c>
      <c r="H89" s="57"/>
      <c r="I89" s="96"/>
      <c r="J89" s="57"/>
      <c r="K89" s="96"/>
      <c r="L89" s="96"/>
      <c r="M89" s="96"/>
      <c r="N89" s="96">
        <f>7950+13897399.5</f>
        <v>13905349.5</v>
      </c>
      <c r="O89" s="198"/>
      <c r="P89" s="96"/>
      <c r="Q89" s="212"/>
      <c r="R89" s="50"/>
      <c r="T89" s="50"/>
      <c r="U89" s="50"/>
      <c r="V89" s="50"/>
      <c r="W89" s="50"/>
      <c r="X89" s="50"/>
      <c r="Y89" s="50"/>
    </row>
    <row r="90" spans="1:25" s="40" customFormat="1" ht="39.75" customHeight="1" x14ac:dyDescent="0.2">
      <c r="A90" s="275"/>
      <c r="B90" s="55" t="s">
        <v>93</v>
      </c>
      <c r="C90" s="94" t="s">
        <v>32</v>
      </c>
      <c r="D90" s="57">
        <f t="shared" si="1"/>
        <v>0</v>
      </c>
      <c r="E90" s="46">
        <f t="shared" si="1"/>
        <v>5867243.0599999996</v>
      </c>
      <c r="F90" s="96"/>
      <c r="G90" s="96">
        <v>5867243.0599999996</v>
      </c>
      <c r="H90" s="57"/>
      <c r="I90" s="96"/>
      <c r="J90" s="57"/>
      <c r="K90" s="96"/>
      <c r="L90" s="96">
        <v>169577.56</v>
      </c>
      <c r="M90" s="96"/>
      <c r="N90" s="96">
        <v>9980000</v>
      </c>
      <c r="O90" s="198"/>
      <c r="P90" s="96"/>
      <c r="Q90" s="212"/>
      <c r="R90" s="50"/>
      <c r="T90" s="50"/>
      <c r="U90" s="50"/>
      <c r="V90" s="50"/>
      <c r="W90" s="50"/>
      <c r="X90" s="50"/>
      <c r="Y90" s="50"/>
    </row>
    <row r="91" spans="1:25" s="40" customFormat="1" ht="39.75" customHeight="1" x14ac:dyDescent="0.2">
      <c r="A91" s="272"/>
      <c r="B91" s="55" t="s">
        <v>94</v>
      </c>
      <c r="C91" s="94" t="s">
        <v>32</v>
      </c>
      <c r="D91" s="57">
        <f t="shared" si="1"/>
        <v>0</v>
      </c>
      <c r="E91" s="46">
        <f t="shared" si="1"/>
        <v>29975950.699999999</v>
      </c>
      <c r="F91" s="96"/>
      <c r="G91" s="96">
        <v>29975950.699999999</v>
      </c>
      <c r="H91" s="57"/>
      <c r="I91" s="96"/>
      <c r="J91" s="57"/>
      <c r="K91" s="96"/>
      <c r="L91" s="96">
        <v>763666.27</v>
      </c>
      <c r="M91" s="96"/>
      <c r="N91" s="96"/>
      <c r="O91" s="198"/>
      <c r="P91" s="96"/>
      <c r="Q91" s="212"/>
      <c r="R91" s="50"/>
      <c r="T91" s="50"/>
      <c r="U91" s="50"/>
      <c r="V91" s="50"/>
      <c r="W91" s="50"/>
      <c r="X91" s="50"/>
      <c r="Y91" s="50"/>
    </row>
    <row r="92" spans="1:25" s="40" customFormat="1" ht="39.75" customHeight="1" x14ac:dyDescent="0.2">
      <c r="A92" s="296">
        <v>52</v>
      </c>
      <c r="B92" s="55" t="s">
        <v>95</v>
      </c>
      <c r="C92" s="94" t="s">
        <v>32</v>
      </c>
      <c r="D92" s="57">
        <f t="shared" si="1"/>
        <v>0</v>
      </c>
      <c r="E92" s="46">
        <f t="shared" si="1"/>
        <v>0</v>
      </c>
      <c r="F92" s="96"/>
      <c r="G92" s="96"/>
      <c r="H92" s="57"/>
      <c r="I92" s="96"/>
      <c r="J92" s="57"/>
      <c r="K92" s="96"/>
      <c r="L92" s="96"/>
      <c r="M92" s="96"/>
      <c r="N92" s="96">
        <v>449100</v>
      </c>
      <c r="O92" s="198"/>
      <c r="P92" s="96"/>
      <c r="Q92" s="212"/>
      <c r="R92" s="50"/>
      <c r="T92" s="50"/>
      <c r="U92" s="50"/>
      <c r="V92" s="50"/>
      <c r="W92" s="50"/>
      <c r="X92" s="50"/>
      <c r="Y92" s="50"/>
    </row>
    <row r="93" spans="1:25" s="40" customFormat="1" ht="39.75" customHeight="1" x14ac:dyDescent="0.2">
      <c r="A93" s="296"/>
      <c r="B93" s="55" t="s">
        <v>96</v>
      </c>
      <c r="C93" s="94" t="s">
        <v>32</v>
      </c>
      <c r="D93" s="57">
        <f t="shared" si="1"/>
        <v>0</v>
      </c>
      <c r="E93" s="46">
        <f t="shared" si="1"/>
        <v>0</v>
      </c>
      <c r="F93" s="96"/>
      <c r="G93" s="96"/>
      <c r="H93" s="57"/>
      <c r="I93" s="96"/>
      <c r="J93" s="57"/>
      <c r="K93" s="96"/>
      <c r="L93" s="96"/>
      <c r="M93" s="96"/>
      <c r="N93" s="96">
        <v>873250</v>
      </c>
      <c r="O93" s="198"/>
      <c r="P93" s="96"/>
      <c r="Q93" s="212"/>
      <c r="R93" s="50"/>
      <c r="T93" s="50"/>
      <c r="U93" s="50"/>
      <c r="V93" s="50"/>
      <c r="W93" s="50"/>
      <c r="X93" s="50"/>
      <c r="Y93" s="50"/>
    </row>
    <row r="94" spans="1:25" s="40" customFormat="1" ht="48" customHeight="1" x14ac:dyDescent="0.2">
      <c r="A94" s="93">
        <v>53</v>
      </c>
      <c r="B94" s="55" t="s">
        <v>97</v>
      </c>
      <c r="C94" s="94" t="s">
        <v>32</v>
      </c>
      <c r="D94" s="57">
        <f t="shared" si="1"/>
        <v>0</v>
      </c>
      <c r="E94" s="46">
        <f t="shared" si="1"/>
        <v>0</v>
      </c>
      <c r="F94" s="96"/>
      <c r="G94" s="96"/>
      <c r="H94" s="57"/>
      <c r="I94" s="96"/>
      <c r="J94" s="57"/>
      <c r="K94" s="96"/>
      <c r="L94" s="96"/>
      <c r="M94" s="96"/>
      <c r="N94" s="96">
        <v>249500</v>
      </c>
      <c r="O94" s="198"/>
      <c r="P94" s="96"/>
      <c r="Q94" s="212"/>
      <c r="R94" s="50"/>
      <c r="T94" s="50"/>
      <c r="U94" s="50"/>
      <c r="V94" s="50"/>
      <c r="W94" s="50"/>
      <c r="X94" s="50"/>
      <c r="Y94" s="50"/>
    </row>
    <row r="95" spans="1:25" s="40" customFormat="1" ht="39.75" customHeight="1" x14ac:dyDescent="0.2">
      <c r="A95" s="93">
        <v>54</v>
      </c>
      <c r="B95" s="55" t="s">
        <v>98</v>
      </c>
      <c r="C95" s="94" t="s">
        <v>32</v>
      </c>
      <c r="D95" s="57">
        <f t="shared" si="1"/>
        <v>0</v>
      </c>
      <c r="E95" s="46">
        <f t="shared" si="1"/>
        <v>0</v>
      </c>
      <c r="F95" s="96"/>
      <c r="G95" s="96"/>
      <c r="H95" s="57"/>
      <c r="I95" s="96"/>
      <c r="J95" s="57"/>
      <c r="K95" s="96"/>
      <c r="L95" s="96"/>
      <c r="M95" s="96"/>
      <c r="N95" s="96">
        <v>2994000</v>
      </c>
      <c r="O95" s="198"/>
      <c r="P95" s="96"/>
      <c r="Q95" s="212"/>
      <c r="R95" s="50"/>
      <c r="T95" s="50"/>
      <c r="U95" s="50"/>
      <c r="V95" s="50"/>
      <c r="W95" s="50"/>
      <c r="X95" s="50"/>
      <c r="Y95" s="50"/>
    </row>
    <row r="96" spans="1:25" s="40" customFormat="1" ht="39.75" customHeight="1" x14ac:dyDescent="0.2">
      <c r="A96" s="296">
        <v>55</v>
      </c>
      <c r="B96" s="237" t="s">
        <v>348</v>
      </c>
      <c r="C96" s="94" t="s">
        <v>32</v>
      </c>
      <c r="D96" s="57">
        <f t="shared" si="1"/>
        <v>0</v>
      </c>
      <c r="E96" s="46">
        <f t="shared" si="1"/>
        <v>0</v>
      </c>
      <c r="F96" s="96"/>
      <c r="G96" s="96"/>
      <c r="H96" s="57"/>
      <c r="I96" s="96"/>
      <c r="J96" s="57"/>
      <c r="K96" s="96"/>
      <c r="L96" s="96"/>
      <c r="M96" s="96"/>
      <c r="N96" s="96">
        <v>500000</v>
      </c>
      <c r="O96" s="198"/>
      <c r="P96" s="96"/>
      <c r="Q96" s="212"/>
      <c r="R96" s="50"/>
      <c r="T96" s="50"/>
      <c r="U96" s="50"/>
      <c r="V96" s="50"/>
      <c r="W96" s="50"/>
      <c r="X96" s="50"/>
      <c r="Y96" s="50"/>
    </row>
    <row r="97" spans="1:25" s="40" customFormat="1" ht="39.75" customHeight="1" x14ac:dyDescent="0.2">
      <c r="A97" s="296"/>
      <c r="B97" s="237" t="s">
        <v>349</v>
      </c>
      <c r="C97" s="94" t="s">
        <v>32</v>
      </c>
      <c r="D97" s="57">
        <f t="shared" si="1"/>
        <v>0</v>
      </c>
      <c r="E97" s="46">
        <f t="shared" si="1"/>
        <v>0</v>
      </c>
      <c r="F97" s="96"/>
      <c r="G97" s="96"/>
      <c r="H97" s="57"/>
      <c r="I97" s="96"/>
      <c r="J97" s="57"/>
      <c r="K97" s="96"/>
      <c r="L97" s="96"/>
      <c r="M97" s="96"/>
      <c r="N97" s="96">
        <v>349300</v>
      </c>
      <c r="O97" s="198"/>
      <c r="P97" s="96"/>
      <c r="Q97" s="212"/>
      <c r="R97" s="50"/>
      <c r="T97" s="50"/>
      <c r="U97" s="50"/>
      <c r="V97" s="50"/>
      <c r="W97" s="50"/>
      <c r="X97" s="50"/>
      <c r="Y97" s="50"/>
    </row>
    <row r="98" spans="1:25" s="40" customFormat="1" ht="39.75" customHeight="1" x14ac:dyDescent="0.2">
      <c r="A98" s="296">
        <v>56</v>
      </c>
      <c r="B98" s="237" t="s">
        <v>350</v>
      </c>
      <c r="C98" s="94" t="s">
        <v>32</v>
      </c>
      <c r="D98" s="57">
        <f t="shared" si="1"/>
        <v>0</v>
      </c>
      <c r="E98" s="46">
        <f t="shared" si="1"/>
        <v>0</v>
      </c>
      <c r="F98" s="96"/>
      <c r="G98" s="96"/>
      <c r="H98" s="57"/>
      <c r="I98" s="96"/>
      <c r="J98" s="57"/>
      <c r="K98" s="96"/>
      <c r="L98" s="96"/>
      <c r="M98" s="96"/>
      <c r="N98" s="96">
        <v>673650</v>
      </c>
      <c r="O98" s="198"/>
      <c r="P98" s="96"/>
      <c r="Q98" s="212"/>
      <c r="R98" s="50"/>
      <c r="T98" s="50"/>
      <c r="U98" s="50"/>
      <c r="V98" s="50"/>
      <c r="W98" s="50"/>
      <c r="X98" s="50"/>
      <c r="Y98" s="50"/>
    </row>
    <row r="99" spans="1:25" s="40" customFormat="1" ht="39.75" customHeight="1" x14ac:dyDescent="0.2">
      <c r="A99" s="296"/>
      <c r="B99" s="237" t="s">
        <v>351</v>
      </c>
      <c r="C99" s="94" t="s">
        <v>32</v>
      </c>
      <c r="D99" s="57">
        <f t="shared" si="1"/>
        <v>0</v>
      </c>
      <c r="E99" s="46">
        <f t="shared" si="1"/>
        <v>0</v>
      </c>
      <c r="F99" s="96"/>
      <c r="G99" s="96"/>
      <c r="H99" s="57"/>
      <c r="I99" s="96"/>
      <c r="J99" s="57"/>
      <c r="K99" s="96"/>
      <c r="L99" s="96"/>
      <c r="M99" s="96"/>
      <c r="N99" s="96">
        <v>670000</v>
      </c>
      <c r="O99" s="198"/>
      <c r="P99" s="96"/>
      <c r="Q99" s="212"/>
      <c r="R99" s="50"/>
      <c r="T99" s="50"/>
      <c r="U99" s="50"/>
      <c r="V99" s="50"/>
      <c r="W99" s="50"/>
      <c r="X99" s="50"/>
      <c r="Y99" s="50"/>
    </row>
    <row r="100" spans="1:25" s="40" customFormat="1" ht="39.75" customHeight="1" x14ac:dyDescent="0.2">
      <c r="A100" s="93">
        <v>57</v>
      </c>
      <c r="B100" s="55" t="s">
        <v>99</v>
      </c>
      <c r="C100" s="94" t="s">
        <v>32</v>
      </c>
      <c r="D100" s="57">
        <f t="shared" si="1"/>
        <v>0</v>
      </c>
      <c r="E100" s="46">
        <f t="shared" si="1"/>
        <v>0</v>
      </c>
      <c r="F100" s="96"/>
      <c r="G100" s="96"/>
      <c r="H100" s="57"/>
      <c r="I100" s="96"/>
      <c r="J100" s="57"/>
      <c r="K100" s="96"/>
      <c r="L100" s="96"/>
      <c r="M100" s="96"/>
      <c r="N100" s="96">
        <v>998000</v>
      </c>
      <c r="O100" s="198"/>
      <c r="P100" s="96"/>
      <c r="Q100" s="212"/>
      <c r="R100" s="50"/>
      <c r="T100" s="50"/>
      <c r="U100" s="50"/>
      <c r="V100" s="50"/>
      <c r="W100" s="50"/>
      <c r="X100" s="50"/>
      <c r="Y100" s="50"/>
    </row>
    <row r="101" spans="1:25" s="40" customFormat="1" ht="39.75" customHeight="1" x14ac:dyDescent="0.2">
      <c r="A101" s="296">
        <v>58</v>
      </c>
      <c r="B101" s="55" t="s">
        <v>100</v>
      </c>
      <c r="C101" s="94" t="s">
        <v>32</v>
      </c>
      <c r="D101" s="57">
        <f t="shared" si="1"/>
        <v>0</v>
      </c>
      <c r="E101" s="46">
        <f t="shared" si="1"/>
        <v>13164625.060000001</v>
      </c>
      <c r="F101" s="96"/>
      <c r="G101" s="96">
        <v>13164625.060000001</v>
      </c>
      <c r="H101" s="57"/>
      <c r="I101" s="96"/>
      <c r="J101" s="57"/>
      <c r="K101" s="96"/>
      <c r="L101" s="96"/>
      <c r="M101" s="96"/>
      <c r="N101" s="96">
        <v>8732500</v>
      </c>
      <c r="O101" s="198"/>
      <c r="P101" s="96"/>
      <c r="Q101" s="212"/>
      <c r="R101" s="50"/>
      <c r="T101" s="50"/>
      <c r="U101" s="50"/>
      <c r="V101" s="50"/>
      <c r="W101" s="50"/>
      <c r="X101" s="50"/>
      <c r="Y101" s="50"/>
    </row>
    <row r="102" spans="1:25" s="40" customFormat="1" ht="39.75" customHeight="1" x14ac:dyDescent="0.2">
      <c r="A102" s="296"/>
      <c r="B102" s="55" t="s">
        <v>101</v>
      </c>
      <c r="C102" s="94" t="s">
        <v>32</v>
      </c>
      <c r="D102" s="57">
        <f t="shared" si="1"/>
        <v>0</v>
      </c>
      <c r="E102" s="46">
        <f t="shared" si="1"/>
        <v>0</v>
      </c>
      <c r="F102" s="96"/>
      <c r="G102" s="96"/>
      <c r="H102" s="57"/>
      <c r="I102" s="96"/>
      <c r="J102" s="57"/>
      <c r="K102" s="96"/>
      <c r="L102" s="96"/>
      <c r="M102" s="96"/>
      <c r="N102" s="96">
        <v>1750000</v>
      </c>
      <c r="O102" s="198"/>
      <c r="P102" s="96"/>
      <c r="Q102" s="212"/>
      <c r="R102" s="50"/>
      <c r="T102" s="50"/>
      <c r="U102" s="50"/>
      <c r="V102" s="50"/>
      <c r="W102" s="50"/>
      <c r="X102" s="50"/>
      <c r="Y102" s="50"/>
    </row>
    <row r="103" spans="1:25" s="40" customFormat="1" ht="39.75" customHeight="1" x14ac:dyDescent="0.2">
      <c r="A103" s="93">
        <v>59</v>
      </c>
      <c r="B103" s="55" t="s">
        <v>102</v>
      </c>
      <c r="C103" s="94" t="s">
        <v>32</v>
      </c>
      <c r="D103" s="57">
        <f t="shared" si="1"/>
        <v>0</v>
      </c>
      <c r="E103" s="46">
        <f t="shared" si="1"/>
        <v>7000000</v>
      </c>
      <c r="F103" s="96"/>
      <c r="G103" s="96">
        <v>7000000</v>
      </c>
      <c r="H103" s="57"/>
      <c r="I103" s="96"/>
      <c r="J103" s="57"/>
      <c r="K103" s="96"/>
      <c r="L103" s="96"/>
      <c r="M103" s="96"/>
      <c r="N103" s="96">
        <v>7485000</v>
      </c>
      <c r="O103" s="198"/>
      <c r="P103" s="96"/>
      <c r="Q103" s="212"/>
      <c r="R103" s="50"/>
      <c r="T103" s="50"/>
      <c r="U103" s="50"/>
      <c r="V103" s="50"/>
      <c r="W103" s="50"/>
      <c r="X103" s="50"/>
      <c r="Y103" s="50"/>
    </row>
    <row r="104" spans="1:25" s="40" customFormat="1" ht="39.75" customHeight="1" x14ac:dyDescent="0.2">
      <c r="A104" s="296">
        <v>60</v>
      </c>
      <c r="B104" s="206" t="s">
        <v>103</v>
      </c>
      <c r="C104" s="81" t="s">
        <v>32</v>
      </c>
      <c r="D104" s="209">
        <f t="shared" si="1"/>
        <v>0</v>
      </c>
      <c r="E104" s="46">
        <f t="shared" si="1"/>
        <v>10959500</v>
      </c>
      <c r="F104" s="96"/>
      <c r="G104" s="96">
        <v>10959500</v>
      </c>
      <c r="H104" s="209"/>
      <c r="I104" s="96"/>
      <c r="J104" s="209"/>
      <c r="K104" s="96"/>
      <c r="L104" s="96"/>
      <c r="M104" s="96"/>
      <c r="N104" s="96">
        <v>1258977</v>
      </c>
      <c r="O104" s="198"/>
      <c r="P104" s="96"/>
      <c r="Q104" s="212"/>
      <c r="R104" s="50"/>
      <c r="T104" s="50"/>
      <c r="U104" s="50"/>
      <c r="V104" s="50"/>
      <c r="W104" s="50"/>
      <c r="X104" s="50"/>
      <c r="Y104" s="50"/>
    </row>
    <row r="105" spans="1:25" s="40" customFormat="1" ht="39.75" customHeight="1" x14ac:dyDescent="0.2">
      <c r="A105" s="296"/>
      <c r="B105" s="51" t="s">
        <v>104</v>
      </c>
      <c r="C105" s="207" t="s">
        <v>32</v>
      </c>
      <c r="D105" s="46">
        <f t="shared" si="1"/>
        <v>0</v>
      </c>
      <c r="E105" s="46">
        <f t="shared" si="1"/>
        <v>0</v>
      </c>
      <c r="F105" s="45"/>
      <c r="G105" s="45"/>
      <c r="H105" s="46"/>
      <c r="I105" s="45"/>
      <c r="J105" s="46"/>
      <c r="K105" s="45"/>
      <c r="L105" s="45"/>
      <c r="M105" s="45"/>
      <c r="N105" s="45">
        <v>1000000</v>
      </c>
      <c r="O105" s="191"/>
      <c r="P105" s="45"/>
      <c r="Q105" s="212"/>
      <c r="R105" s="50"/>
      <c r="T105" s="50"/>
      <c r="U105" s="50"/>
      <c r="V105" s="50"/>
      <c r="W105" s="50"/>
      <c r="X105" s="50"/>
      <c r="Y105" s="50"/>
    </row>
    <row r="106" spans="1:25" s="40" customFormat="1" ht="39.75" customHeight="1" x14ac:dyDescent="0.2">
      <c r="A106" s="93">
        <v>61</v>
      </c>
      <c r="B106" s="237" t="s">
        <v>352</v>
      </c>
      <c r="C106" s="94" t="s">
        <v>32</v>
      </c>
      <c r="D106" s="57">
        <f t="shared" si="1"/>
        <v>0</v>
      </c>
      <c r="E106" s="46">
        <f t="shared" si="1"/>
        <v>0</v>
      </c>
      <c r="F106" s="96"/>
      <c r="G106" s="96"/>
      <c r="H106" s="57"/>
      <c r="I106" s="96"/>
      <c r="J106" s="57"/>
      <c r="K106" s="96"/>
      <c r="L106" s="96"/>
      <c r="M106" s="96"/>
      <c r="N106" s="96">
        <v>748500</v>
      </c>
      <c r="O106" s="198"/>
      <c r="P106" s="96"/>
      <c r="Q106" s="212"/>
      <c r="R106" s="50"/>
      <c r="T106" s="50"/>
      <c r="U106" s="50"/>
      <c r="V106" s="50"/>
      <c r="W106" s="50"/>
      <c r="X106" s="50"/>
      <c r="Y106" s="50"/>
    </row>
    <row r="107" spans="1:25" s="40" customFormat="1" ht="39.75" customHeight="1" x14ac:dyDescent="0.2">
      <c r="A107" s="93">
        <v>62</v>
      </c>
      <c r="B107" s="55" t="s">
        <v>105</v>
      </c>
      <c r="C107" s="94" t="s">
        <v>32</v>
      </c>
      <c r="D107" s="57">
        <f t="shared" si="1"/>
        <v>0</v>
      </c>
      <c r="E107" s="46">
        <f t="shared" si="1"/>
        <v>0</v>
      </c>
      <c r="F107" s="96"/>
      <c r="G107" s="96"/>
      <c r="H107" s="57"/>
      <c r="I107" s="96"/>
      <c r="J107" s="57"/>
      <c r="K107" s="96"/>
      <c r="L107" s="96"/>
      <c r="M107" s="96"/>
      <c r="N107" s="96">
        <v>1247500</v>
      </c>
      <c r="O107" s="198"/>
      <c r="P107" s="96"/>
      <c r="Q107" s="212"/>
      <c r="R107" s="50"/>
      <c r="T107" s="50"/>
      <c r="U107" s="50"/>
      <c r="V107" s="50"/>
      <c r="W107" s="50"/>
      <c r="X107" s="50"/>
      <c r="Y107" s="50"/>
    </row>
    <row r="108" spans="1:25" s="40" customFormat="1" ht="39.75" customHeight="1" x14ac:dyDescent="0.2">
      <c r="A108" s="296">
        <v>63</v>
      </c>
      <c r="B108" s="55" t="s">
        <v>106</v>
      </c>
      <c r="C108" s="94" t="s">
        <v>32</v>
      </c>
      <c r="D108" s="57">
        <f t="shared" si="1"/>
        <v>0</v>
      </c>
      <c r="E108" s="46">
        <f t="shared" si="1"/>
        <v>0</v>
      </c>
      <c r="F108" s="96"/>
      <c r="G108" s="96"/>
      <c r="H108" s="57"/>
      <c r="I108" s="96"/>
      <c r="J108" s="57"/>
      <c r="K108" s="96"/>
      <c r="L108" s="96"/>
      <c r="M108" s="96"/>
      <c r="N108" s="96">
        <v>466565</v>
      </c>
      <c r="O108" s="198"/>
      <c r="P108" s="96"/>
      <c r="Q108" s="212"/>
      <c r="R108" s="50"/>
      <c r="T108" s="50"/>
      <c r="U108" s="50"/>
      <c r="V108" s="50"/>
      <c r="W108" s="50"/>
      <c r="X108" s="50"/>
      <c r="Y108" s="50"/>
    </row>
    <row r="109" spans="1:25" s="40" customFormat="1" ht="39.75" customHeight="1" x14ac:dyDescent="0.2">
      <c r="A109" s="296"/>
      <c r="B109" s="55" t="s">
        <v>107</v>
      </c>
      <c r="C109" s="94" t="s">
        <v>32</v>
      </c>
      <c r="D109" s="57">
        <f t="shared" si="1"/>
        <v>0</v>
      </c>
      <c r="E109" s="46">
        <f t="shared" si="1"/>
        <v>0</v>
      </c>
      <c r="F109" s="96"/>
      <c r="G109" s="96"/>
      <c r="H109" s="57"/>
      <c r="I109" s="96"/>
      <c r="J109" s="57"/>
      <c r="K109" s="96"/>
      <c r="L109" s="96"/>
      <c r="M109" s="96"/>
      <c r="N109" s="96">
        <v>150000</v>
      </c>
      <c r="O109" s="198"/>
      <c r="P109" s="96"/>
      <c r="Q109" s="212"/>
      <c r="R109" s="50"/>
      <c r="T109" s="50"/>
      <c r="U109" s="50"/>
      <c r="V109" s="50"/>
      <c r="W109" s="50"/>
      <c r="X109" s="50"/>
      <c r="Y109" s="50"/>
    </row>
    <row r="110" spans="1:25" s="40" customFormat="1" ht="39.75" customHeight="1" x14ac:dyDescent="0.2">
      <c r="A110" s="296"/>
      <c r="B110" s="237" t="s">
        <v>353</v>
      </c>
      <c r="C110" s="94" t="s">
        <v>32</v>
      </c>
      <c r="D110" s="57">
        <f t="shared" si="1"/>
        <v>0</v>
      </c>
      <c r="E110" s="46">
        <f t="shared" si="1"/>
        <v>0</v>
      </c>
      <c r="F110" s="96"/>
      <c r="G110" s="96"/>
      <c r="H110" s="57"/>
      <c r="I110" s="96"/>
      <c r="J110" s="57"/>
      <c r="K110" s="96"/>
      <c r="L110" s="96"/>
      <c r="M110" s="96"/>
      <c r="N110" s="96">
        <v>75972.75</v>
      </c>
      <c r="O110" s="198"/>
      <c r="P110" s="96"/>
      <c r="Q110" s="212"/>
      <c r="R110" s="50"/>
      <c r="T110" s="50"/>
      <c r="U110" s="50"/>
      <c r="V110" s="50"/>
      <c r="W110" s="50"/>
      <c r="X110" s="50"/>
      <c r="Y110" s="50"/>
    </row>
    <row r="111" spans="1:25" s="40" customFormat="1" ht="39.75" customHeight="1" x14ac:dyDescent="0.2">
      <c r="A111" s="296">
        <v>64</v>
      </c>
      <c r="B111" s="237" t="s">
        <v>354</v>
      </c>
      <c r="C111" s="94" t="s">
        <v>32</v>
      </c>
      <c r="D111" s="57">
        <f t="shared" si="1"/>
        <v>0</v>
      </c>
      <c r="E111" s="46">
        <f t="shared" si="1"/>
        <v>0</v>
      </c>
      <c r="F111" s="96"/>
      <c r="G111" s="96"/>
      <c r="H111" s="57"/>
      <c r="I111" s="96"/>
      <c r="J111" s="57"/>
      <c r="K111" s="96"/>
      <c r="L111" s="96"/>
      <c r="M111" s="96"/>
      <c r="N111" s="96">
        <v>12475000</v>
      </c>
      <c r="O111" s="198"/>
      <c r="P111" s="96"/>
      <c r="Q111" s="212"/>
      <c r="R111" s="50"/>
      <c r="T111" s="50"/>
      <c r="U111" s="50"/>
      <c r="V111" s="50"/>
      <c r="W111" s="50"/>
      <c r="X111" s="50"/>
      <c r="Y111" s="50"/>
    </row>
    <row r="112" spans="1:25" s="40" customFormat="1" ht="39.75" customHeight="1" x14ac:dyDescent="0.2">
      <c r="A112" s="296"/>
      <c r="B112" s="237" t="s">
        <v>355</v>
      </c>
      <c r="C112" s="94" t="s">
        <v>32</v>
      </c>
      <c r="D112" s="57">
        <f t="shared" si="1"/>
        <v>0</v>
      </c>
      <c r="E112" s="46">
        <f t="shared" si="1"/>
        <v>0</v>
      </c>
      <c r="F112" s="96"/>
      <c r="G112" s="96"/>
      <c r="H112" s="57"/>
      <c r="I112" s="96"/>
      <c r="J112" s="57"/>
      <c r="K112" s="96"/>
      <c r="L112" s="96"/>
      <c r="M112" s="96"/>
      <c r="N112" s="96">
        <v>5000000</v>
      </c>
      <c r="O112" s="198"/>
      <c r="P112" s="96"/>
      <c r="Q112" s="212"/>
      <c r="R112" s="50"/>
      <c r="T112" s="50"/>
      <c r="U112" s="50"/>
      <c r="V112" s="50"/>
      <c r="W112" s="50"/>
      <c r="X112" s="50"/>
      <c r="Y112" s="50"/>
    </row>
    <row r="113" spans="1:25" s="40" customFormat="1" ht="39.75" customHeight="1" x14ac:dyDescent="0.2">
      <c r="A113" s="93">
        <v>65</v>
      </c>
      <c r="B113" s="55" t="s">
        <v>108</v>
      </c>
      <c r="C113" s="94" t="s">
        <v>32</v>
      </c>
      <c r="D113" s="57">
        <f t="shared" si="1"/>
        <v>0</v>
      </c>
      <c r="E113" s="46">
        <f t="shared" si="1"/>
        <v>0</v>
      </c>
      <c r="F113" s="96"/>
      <c r="G113" s="96"/>
      <c r="H113" s="57"/>
      <c r="I113" s="96"/>
      <c r="J113" s="57"/>
      <c r="K113" s="96"/>
      <c r="L113" s="96"/>
      <c r="M113" s="96"/>
      <c r="N113" s="96">
        <v>913170</v>
      </c>
      <c r="O113" s="198"/>
      <c r="P113" s="96"/>
      <c r="Q113" s="212"/>
      <c r="R113" s="50"/>
      <c r="T113" s="50"/>
      <c r="U113" s="50"/>
      <c r="V113" s="50"/>
      <c r="W113" s="50"/>
      <c r="X113" s="50"/>
      <c r="Y113" s="50"/>
    </row>
    <row r="114" spans="1:25" s="40" customFormat="1" ht="39.75" customHeight="1" x14ac:dyDescent="0.2">
      <c r="A114" s="93">
        <v>66</v>
      </c>
      <c r="B114" s="55" t="s">
        <v>109</v>
      </c>
      <c r="C114" s="94" t="s">
        <v>32</v>
      </c>
      <c r="D114" s="57">
        <f t="shared" si="1"/>
        <v>0</v>
      </c>
      <c r="E114" s="46">
        <f t="shared" si="1"/>
        <v>0</v>
      </c>
      <c r="F114" s="96"/>
      <c r="G114" s="96"/>
      <c r="H114" s="57"/>
      <c r="I114" s="96"/>
      <c r="J114" s="57"/>
      <c r="K114" s="96"/>
      <c r="L114" s="96"/>
      <c r="M114" s="96"/>
      <c r="N114" s="96">
        <v>69860</v>
      </c>
      <c r="O114" s="198"/>
      <c r="P114" s="96"/>
      <c r="Q114" s="212"/>
      <c r="R114" s="50"/>
      <c r="T114" s="50"/>
      <c r="U114" s="50"/>
      <c r="V114" s="50"/>
      <c r="W114" s="50"/>
      <c r="X114" s="50"/>
      <c r="Y114" s="50"/>
    </row>
    <row r="115" spans="1:25" s="40" customFormat="1" ht="44.25" customHeight="1" x14ac:dyDescent="0.2">
      <c r="A115" s="93">
        <v>67</v>
      </c>
      <c r="B115" s="55" t="s">
        <v>110</v>
      </c>
      <c r="C115" s="94" t="s">
        <v>32</v>
      </c>
      <c r="D115" s="57">
        <f t="shared" si="1"/>
        <v>0</v>
      </c>
      <c r="E115" s="46">
        <f t="shared" si="1"/>
        <v>0</v>
      </c>
      <c r="F115" s="96"/>
      <c r="G115" s="96"/>
      <c r="H115" s="57"/>
      <c r="I115" s="96"/>
      <c r="J115" s="57"/>
      <c r="K115" s="96"/>
      <c r="L115" s="96"/>
      <c r="M115" s="96"/>
      <c r="N115" s="96">
        <v>14970</v>
      </c>
      <c r="O115" s="198"/>
      <c r="P115" s="96"/>
      <c r="Q115" s="212"/>
      <c r="R115" s="50"/>
      <c r="T115" s="50"/>
      <c r="U115" s="50"/>
      <c r="V115" s="50"/>
      <c r="W115" s="50"/>
      <c r="X115" s="50"/>
      <c r="Y115" s="50"/>
    </row>
    <row r="116" spans="1:25" s="40" customFormat="1" ht="39.75" customHeight="1" x14ac:dyDescent="0.2">
      <c r="A116" s="93">
        <v>68</v>
      </c>
      <c r="B116" s="55" t="s">
        <v>111</v>
      </c>
      <c r="C116" s="94" t="s">
        <v>32</v>
      </c>
      <c r="D116" s="57">
        <f t="shared" si="1"/>
        <v>0</v>
      </c>
      <c r="E116" s="46">
        <f t="shared" si="1"/>
        <v>0</v>
      </c>
      <c r="F116" s="96"/>
      <c r="G116" s="96"/>
      <c r="H116" s="57"/>
      <c r="I116" s="96"/>
      <c r="J116" s="57"/>
      <c r="K116" s="96"/>
      <c r="L116" s="96"/>
      <c r="M116" s="96"/>
      <c r="N116" s="96">
        <v>154690</v>
      </c>
      <c r="O116" s="198"/>
      <c r="P116" s="96"/>
      <c r="Q116" s="212"/>
      <c r="R116" s="50"/>
      <c r="T116" s="50"/>
      <c r="U116" s="50"/>
      <c r="V116" s="50"/>
      <c r="W116" s="50"/>
      <c r="X116" s="50"/>
      <c r="Y116" s="50"/>
    </row>
    <row r="117" spans="1:25" s="40" customFormat="1" ht="39.75" customHeight="1" x14ac:dyDescent="0.2">
      <c r="A117" s="93">
        <v>69</v>
      </c>
      <c r="B117" s="55" t="s">
        <v>112</v>
      </c>
      <c r="C117" s="94" t="s">
        <v>32</v>
      </c>
      <c r="D117" s="57">
        <f t="shared" si="1"/>
        <v>0</v>
      </c>
      <c r="E117" s="46">
        <f t="shared" si="1"/>
        <v>0</v>
      </c>
      <c r="F117" s="96"/>
      <c r="G117" s="96"/>
      <c r="H117" s="57"/>
      <c r="I117" s="96"/>
      <c r="J117" s="57"/>
      <c r="K117" s="96"/>
      <c r="L117" s="96"/>
      <c r="M117" s="96"/>
      <c r="N117" s="96">
        <v>174650</v>
      </c>
      <c r="O117" s="198"/>
      <c r="P117" s="96"/>
      <c r="Q117" s="212"/>
      <c r="R117" s="50"/>
      <c r="T117" s="50"/>
      <c r="U117" s="50"/>
      <c r="V117" s="50"/>
      <c r="W117" s="50"/>
      <c r="X117" s="50"/>
      <c r="Y117" s="50"/>
    </row>
    <row r="118" spans="1:25" s="40" customFormat="1" ht="39.75" customHeight="1" x14ac:dyDescent="0.2">
      <c r="A118" s="93">
        <v>70</v>
      </c>
      <c r="B118" s="55" t="s">
        <v>113</v>
      </c>
      <c r="C118" s="94" t="s">
        <v>32</v>
      </c>
      <c r="D118" s="57">
        <f t="shared" si="1"/>
        <v>0</v>
      </c>
      <c r="E118" s="46">
        <f t="shared" si="1"/>
        <v>0</v>
      </c>
      <c r="F118" s="96"/>
      <c r="G118" s="96"/>
      <c r="H118" s="57"/>
      <c r="I118" s="96"/>
      <c r="J118" s="57"/>
      <c r="K118" s="96"/>
      <c r="L118" s="96"/>
      <c r="M118" s="96"/>
      <c r="N118" s="96">
        <v>274450</v>
      </c>
      <c r="O118" s="198"/>
      <c r="P118" s="96"/>
      <c r="Q118" s="212"/>
      <c r="R118" s="50"/>
      <c r="T118" s="50"/>
      <c r="U118" s="50"/>
      <c r="V118" s="50"/>
      <c r="W118" s="50"/>
      <c r="X118" s="50"/>
      <c r="Y118" s="50"/>
    </row>
    <row r="119" spans="1:25" s="40" customFormat="1" ht="39.75" customHeight="1" x14ac:dyDescent="0.2">
      <c r="A119" s="93">
        <v>71</v>
      </c>
      <c r="B119" s="55" t="s">
        <v>114</v>
      </c>
      <c r="C119" s="94" t="s">
        <v>32</v>
      </c>
      <c r="D119" s="57">
        <f t="shared" si="1"/>
        <v>0</v>
      </c>
      <c r="E119" s="46">
        <f t="shared" si="1"/>
        <v>0</v>
      </c>
      <c r="F119" s="96"/>
      <c r="G119" s="96"/>
      <c r="H119" s="57"/>
      <c r="I119" s="96"/>
      <c r="J119" s="57"/>
      <c r="K119" s="96"/>
      <c r="L119" s="96"/>
      <c r="M119" s="96"/>
      <c r="N119" s="96">
        <v>174650</v>
      </c>
      <c r="O119" s="198"/>
      <c r="P119" s="96"/>
      <c r="Q119" s="212"/>
      <c r="R119" s="50"/>
      <c r="T119" s="50"/>
      <c r="U119" s="50"/>
      <c r="V119" s="50"/>
      <c r="W119" s="50"/>
      <c r="X119" s="50"/>
      <c r="Y119" s="50"/>
    </row>
    <row r="120" spans="1:25" s="40" customFormat="1" ht="39.75" customHeight="1" x14ac:dyDescent="0.2">
      <c r="A120" s="93">
        <v>72</v>
      </c>
      <c r="B120" s="55" t="s">
        <v>115</v>
      </c>
      <c r="C120" s="94" t="s">
        <v>32</v>
      </c>
      <c r="D120" s="57">
        <f t="shared" si="1"/>
        <v>0</v>
      </c>
      <c r="E120" s="46">
        <f t="shared" si="1"/>
        <v>0</v>
      </c>
      <c r="F120" s="96"/>
      <c r="G120" s="96"/>
      <c r="H120" s="57"/>
      <c r="I120" s="96"/>
      <c r="J120" s="57"/>
      <c r="K120" s="96"/>
      <c r="L120" s="96"/>
      <c r="M120" s="96"/>
      <c r="N120" s="96">
        <v>39920</v>
      </c>
      <c r="O120" s="198"/>
      <c r="P120" s="96"/>
      <c r="Q120" s="212"/>
      <c r="R120" s="50"/>
      <c r="T120" s="50"/>
      <c r="U120" s="50"/>
      <c r="V120" s="50"/>
      <c r="W120" s="50"/>
      <c r="X120" s="50"/>
      <c r="Y120" s="50"/>
    </row>
    <row r="121" spans="1:25" s="40" customFormat="1" ht="39.75" customHeight="1" x14ac:dyDescent="0.2">
      <c r="A121" s="93">
        <v>73</v>
      </c>
      <c r="B121" s="55" t="s">
        <v>116</v>
      </c>
      <c r="C121" s="94" t="s">
        <v>32</v>
      </c>
      <c r="D121" s="57">
        <f t="shared" si="1"/>
        <v>0</v>
      </c>
      <c r="E121" s="46">
        <f t="shared" si="1"/>
        <v>0</v>
      </c>
      <c r="F121" s="96"/>
      <c r="G121" s="96"/>
      <c r="H121" s="57"/>
      <c r="I121" s="96"/>
      <c r="J121" s="57"/>
      <c r="K121" s="96"/>
      <c r="L121" s="96"/>
      <c r="M121" s="96"/>
      <c r="N121" s="96">
        <v>4990</v>
      </c>
      <c r="O121" s="198"/>
      <c r="P121" s="96"/>
      <c r="Q121" s="212"/>
      <c r="R121" s="50"/>
      <c r="T121" s="50"/>
      <c r="U121" s="50"/>
      <c r="V121" s="50"/>
      <c r="W121" s="50"/>
      <c r="X121" s="50"/>
      <c r="Y121" s="50"/>
    </row>
    <row r="122" spans="1:25" s="40" customFormat="1" ht="41.25" customHeight="1" x14ac:dyDescent="0.2">
      <c r="A122" s="271">
        <v>74</v>
      </c>
      <c r="B122" s="55" t="s">
        <v>117</v>
      </c>
      <c r="C122" s="94" t="s">
        <v>32</v>
      </c>
      <c r="D122" s="46">
        <f t="shared" si="1"/>
        <v>0</v>
      </c>
      <c r="E122" s="46">
        <f t="shared" si="1"/>
        <v>0</v>
      </c>
      <c r="F122" s="96"/>
      <c r="G122" s="96"/>
      <c r="H122" s="57"/>
      <c r="I122" s="96"/>
      <c r="J122" s="57"/>
      <c r="K122" s="96"/>
      <c r="L122" s="96"/>
      <c r="M122" s="96"/>
      <c r="N122" s="96">
        <v>371691.64</v>
      </c>
      <c r="O122" s="198"/>
      <c r="P122" s="96"/>
      <c r="Q122" s="212"/>
      <c r="R122" s="50"/>
      <c r="T122" s="50"/>
      <c r="U122" s="50"/>
      <c r="V122" s="50"/>
      <c r="W122" s="50"/>
      <c r="X122" s="50"/>
      <c r="Y122" s="50"/>
    </row>
    <row r="123" spans="1:25" s="40" customFormat="1" ht="40.5" customHeight="1" x14ac:dyDescent="0.2">
      <c r="A123" s="275"/>
      <c r="B123" s="55" t="s">
        <v>118</v>
      </c>
      <c r="C123" s="94" t="s">
        <v>32</v>
      </c>
      <c r="D123" s="46">
        <f t="shared" si="1"/>
        <v>0</v>
      </c>
      <c r="E123" s="46">
        <f t="shared" si="1"/>
        <v>0</v>
      </c>
      <c r="F123" s="96"/>
      <c r="G123" s="96"/>
      <c r="H123" s="57"/>
      <c r="I123" s="96"/>
      <c r="J123" s="57"/>
      <c r="K123" s="96"/>
      <c r="L123" s="96"/>
      <c r="M123" s="96"/>
      <c r="N123" s="96">
        <v>458333.32</v>
      </c>
      <c r="O123" s="198"/>
      <c r="P123" s="96"/>
      <c r="Q123" s="212"/>
      <c r="R123" s="50"/>
      <c r="T123" s="50"/>
      <c r="U123" s="50"/>
      <c r="V123" s="50"/>
      <c r="W123" s="50"/>
      <c r="X123" s="50"/>
      <c r="Y123" s="50"/>
    </row>
    <row r="124" spans="1:25" s="40" customFormat="1" ht="39" customHeight="1" x14ac:dyDescent="0.2">
      <c r="A124" s="275"/>
      <c r="B124" s="55" t="s">
        <v>119</v>
      </c>
      <c r="C124" s="94" t="s">
        <v>32</v>
      </c>
      <c r="D124" s="46">
        <f t="shared" si="1"/>
        <v>0</v>
      </c>
      <c r="E124" s="46">
        <f t="shared" si="1"/>
        <v>0</v>
      </c>
      <c r="F124" s="96"/>
      <c r="G124" s="96"/>
      <c r="H124" s="57"/>
      <c r="I124" s="96"/>
      <c r="J124" s="57"/>
      <c r="K124" s="96"/>
      <c r="L124" s="96"/>
      <c r="M124" s="96"/>
      <c r="N124" s="96">
        <v>90883.62</v>
      </c>
      <c r="O124" s="198"/>
      <c r="P124" s="96"/>
      <c r="Q124" s="212"/>
      <c r="R124" s="50"/>
      <c r="T124" s="50"/>
      <c r="U124" s="50"/>
      <c r="V124" s="50"/>
      <c r="W124" s="50"/>
      <c r="X124" s="50"/>
      <c r="Y124" s="50"/>
    </row>
    <row r="125" spans="1:25" s="40" customFormat="1" ht="39" customHeight="1" x14ac:dyDescent="0.2">
      <c r="A125" s="272"/>
      <c r="B125" s="55" t="s">
        <v>120</v>
      </c>
      <c r="C125" s="81" t="s">
        <v>0</v>
      </c>
      <c r="D125" s="46">
        <f t="shared" si="1"/>
        <v>0</v>
      </c>
      <c r="E125" s="46">
        <f>ROUND(D125*B2,2)</f>
        <v>0</v>
      </c>
      <c r="F125" s="96"/>
      <c r="G125" s="96">
        <f>ROUND(F125*B2,2)</f>
        <v>0</v>
      </c>
      <c r="H125" s="57"/>
      <c r="I125" s="96"/>
      <c r="J125" s="57"/>
      <c r="K125" s="96"/>
      <c r="L125" s="96"/>
      <c r="M125" s="96"/>
      <c r="N125" s="96">
        <v>5909756.5</v>
      </c>
      <c r="O125" s="198"/>
      <c r="P125" s="96"/>
      <c r="Q125" s="212"/>
      <c r="R125" s="50"/>
      <c r="T125" s="50"/>
      <c r="U125" s="50"/>
      <c r="V125" s="50"/>
      <c r="W125" s="50"/>
      <c r="X125" s="50"/>
      <c r="Y125" s="50"/>
    </row>
    <row r="126" spans="1:25" s="40" customFormat="1" ht="39.75" customHeight="1" x14ac:dyDescent="0.2">
      <c r="A126" s="41">
        <v>75</v>
      </c>
      <c r="B126" s="55" t="s">
        <v>121</v>
      </c>
      <c r="C126" s="94" t="s">
        <v>32</v>
      </c>
      <c r="D126" s="46">
        <f t="shared" si="1"/>
        <v>0</v>
      </c>
      <c r="E126" s="46">
        <f t="shared" si="1"/>
        <v>0</v>
      </c>
      <c r="F126" s="96"/>
      <c r="G126" s="96"/>
      <c r="H126" s="57"/>
      <c r="I126" s="96"/>
      <c r="J126" s="57"/>
      <c r="K126" s="96"/>
      <c r="L126" s="96"/>
      <c r="M126" s="96"/>
      <c r="N126" s="96">
        <v>1810509.5</v>
      </c>
      <c r="O126" s="198"/>
      <c r="P126" s="96"/>
      <c r="Q126" s="212"/>
      <c r="R126" s="50"/>
      <c r="T126" s="50"/>
      <c r="U126" s="50"/>
      <c r="V126" s="50"/>
      <c r="W126" s="50"/>
      <c r="X126" s="50"/>
      <c r="Y126" s="50"/>
    </row>
    <row r="127" spans="1:25" s="40" customFormat="1" ht="40.5" customHeight="1" x14ac:dyDescent="0.2">
      <c r="A127" s="271">
        <v>76</v>
      </c>
      <c r="B127" s="60" t="s">
        <v>122</v>
      </c>
      <c r="C127" s="61" t="s">
        <v>0</v>
      </c>
      <c r="D127" s="46">
        <f t="shared" si="1"/>
        <v>54440337.149999999</v>
      </c>
      <c r="E127" s="46">
        <f t="shared" si="1"/>
        <v>2067774661.77</v>
      </c>
      <c r="F127" s="63">
        <v>54440337.149999999</v>
      </c>
      <c r="G127" s="63">
        <f>ROUND(F127*B2,2)</f>
        <v>2067774661.77</v>
      </c>
      <c r="H127" s="76"/>
      <c r="I127" s="77"/>
      <c r="J127" s="77"/>
      <c r="K127" s="62"/>
      <c r="L127" s="63"/>
      <c r="M127" s="98"/>
      <c r="N127" s="98"/>
      <c r="O127" s="192">
        <v>510334581.41000003</v>
      </c>
      <c r="P127" s="63"/>
      <c r="Q127" s="212"/>
      <c r="R127" s="50"/>
      <c r="T127" s="50"/>
      <c r="U127" s="50"/>
      <c r="V127" s="50"/>
      <c r="W127" s="50"/>
      <c r="X127" s="50"/>
      <c r="Y127" s="50"/>
    </row>
    <row r="128" spans="1:25" s="40" customFormat="1" ht="29.25" customHeight="1" x14ac:dyDescent="0.2">
      <c r="A128" s="275"/>
      <c r="B128" s="99" t="s">
        <v>123</v>
      </c>
      <c r="C128" s="84" t="s">
        <v>0</v>
      </c>
      <c r="D128" s="46">
        <f t="shared" ref="D128:D152" si="2">F128+H128+J128</f>
        <v>103234.86</v>
      </c>
      <c r="E128" s="46">
        <f t="shared" ref="E128:E152" si="3">G128+I128+K128</f>
        <v>3921107.75</v>
      </c>
      <c r="F128" s="89">
        <v>99172.94</v>
      </c>
      <c r="G128" s="89">
        <f>ROUND(F128*B2,2)</f>
        <v>3766826.28</v>
      </c>
      <c r="H128" s="86"/>
      <c r="I128" s="87"/>
      <c r="J128" s="85">
        <v>4061.92</v>
      </c>
      <c r="K128" s="89">
        <f>ROUND(J128*B2,2)</f>
        <v>154281.47</v>
      </c>
      <c r="L128" s="89"/>
      <c r="M128" s="100"/>
      <c r="N128" s="89"/>
      <c r="O128" s="194">
        <v>5915598.79</v>
      </c>
      <c r="P128" s="89"/>
      <c r="Q128" s="212"/>
      <c r="R128" s="50"/>
      <c r="T128" s="50"/>
      <c r="U128" s="50"/>
      <c r="V128" s="50"/>
      <c r="W128" s="50"/>
      <c r="X128" s="50"/>
      <c r="Y128" s="50"/>
    </row>
    <row r="129" spans="1:25" s="40" customFormat="1" ht="53.25" customHeight="1" x14ac:dyDescent="0.2">
      <c r="A129" s="272"/>
      <c r="B129" s="99" t="s">
        <v>124</v>
      </c>
      <c r="C129" s="84" t="s">
        <v>0</v>
      </c>
      <c r="D129" s="46">
        <f t="shared" si="2"/>
        <v>1563971.79</v>
      </c>
      <c r="E129" s="46">
        <f t="shared" si="3"/>
        <v>59403402.119999997</v>
      </c>
      <c r="F129" s="89">
        <v>1563971.79</v>
      </c>
      <c r="G129" s="85">
        <f>ROUND(F129*B2,2)</f>
        <v>59403402.119999997</v>
      </c>
      <c r="H129" s="86"/>
      <c r="I129" s="58"/>
      <c r="J129" s="85"/>
      <c r="K129" s="89"/>
      <c r="L129" s="89"/>
      <c r="M129" s="90"/>
      <c r="N129" s="89"/>
      <c r="O129" s="194"/>
      <c r="P129" s="89"/>
      <c r="Q129" s="212"/>
      <c r="R129" s="50"/>
      <c r="T129" s="50"/>
      <c r="U129" s="50"/>
      <c r="V129" s="50"/>
      <c r="W129" s="50"/>
      <c r="X129" s="50"/>
      <c r="Y129" s="50"/>
    </row>
    <row r="130" spans="1:25" s="40" customFormat="1" ht="75.75" customHeight="1" x14ac:dyDescent="0.2">
      <c r="A130" s="101"/>
      <c r="B130" s="102" t="s">
        <v>125</v>
      </c>
      <c r="C130" s="103" t="s">
        <v>0</v>
      </c>
      <c r="D130" s="104">
        <f>D131+D132+D133+D134+D135+D136+D137+D138+D139+D140+D141+D142+D143+D144+D145+D146+D147+D148+D149+D150+D151+D152</f>
        <v>6481691.3999999994</v>
      </c>
      <c r="E130" s="104">
        <f>E131+E132+E133+E134+E135+E136+E137+E138+E139+E140+E141+E142+E143+E144+E145+E146+E147+E148+E149+E150+E151+E152</f>
        <v>246190195.43000001</v>
      </c>
      <c r="F130" s="104">
        <f>F131+F132+F133+F134+F135+F136+F137+F138+F139+F140+F141+F142+F143+F144+F145+F146+F147+F148+F149+F150+F151+F152</f>
        <v>6311972.0600000005</v>
      </c>
      <c r="G130" s="104">
        <f>G131+G132+G133+G134+G135+G136+G137+G138+G139+G140+G141+G142+G143+G144+G145+G146+G147+G148+G149+G150+G151+G152</f>
        <v>239743847.57000005</v>
      </c>
      <c r="H130" s="105"/>
      <c r="I130" s="106"/>
      <c r="J130" s="104">
        <f t="shared" ref="J130:P130" si="4">J131+J132+J133+J134+J135+J136+J137+J138+J139+J140+J141+J142+J143+J144+J145+J146+J147+J148+J149+J150+J151+J152</f>
        <v>169719.34000000003</v>
      </c>
      <c r="K130" s="104">
        <f t="shared" si="4"/>
        <v>6446347.8600000003</v>
      </c>
      <c r="L130" s="104">
        <f t="shared" si="4"/>
        <v>0</v>
      </c>
      <c r="M130" s="104">
        <f t="shared" si="4"/>
        <v>0</v>
      </c>
      <c r="N130" s="104">
        <f t="shared" si="4"/>
        <v>0</v>
      </c>
      <c r="O130" s="199" t="s">
        <v>150</v>
      </c>
      <c r="P130" s="104">
        <f t="shared" si="4"/>
        <v>0</v>
      </c>
      <c r="Q130" s="212"/>
      <c r="R130" s="50"/>
      <c r="T130" s="50"/>
      <c r="U130" s="50"/>
      <c r="V130" s="50"/>
      <c r="W130" s="50"/>
      <c r="X130" s="50"/>
      <c r="Y130" s="50"/>
    </row>
    <row r="131" spans="1:25" s="108" customFormat="1" ht="42" customHeight="1" x14ac:dyDescent="0.3">
      <c r="A131" s="93" t="s">
        <v>126</v>
      </c>
      <c r="B131" s="51" t="s">
        <v>127</v>
      </c>
      <c r="C131" s="81" t="s">
        <v>0</v>
      </c>
      <c r="D131" s="46">
        <f t="shared" si="2"/>
        <v>9267.4599999999991</v>
      </c>
      <c r="E131" s="71">
        <f t="shared" si="3"/>
        <v>352000.37</v>
      </c>
      <c r="F131" s="45">
        <v>9267.4599999999991</v>
      </c>
      <c r="G131" s="45">
        <f>ROUND(F131*B2,2)</f>
        <v>352000.37</v>
      </c>
      <c r="H131" s="59"/>
      <c r="I131" s="47"/>
      <c r="J131" s="45"/>
      <c r="K131" s="45"/>
      <c r="L131" s="45"/>
      <c r="M131" s="107"/>
      <c r="N131" s="45"/>
      <c r="O131" s="191">
        <v>1085466.6599999999</v>
      </c>
      <c r="P131" s="45"/>
      <c r="Q131" s="210"/>
      <c r="R131" s="109"/>
      <c r="T131" s="109"/>
      <c r="U131" s="109"/>
      <c r="V131" s="109"/>
      <c r="W131" s="109"/>
      <c r="X131" s="109"/>
      <c r="Y131" s="109"/>
    </row>
    <row r="132" spans="1:25" s="108" customFormat="1" ht="39.75" customHeight="1" x14ac:dyDescent="0.3">
      <c r="A132" s="93" t="s">
        <v>126</v>
      </c>
      <c r="B132" s="51" t="s">
        <v>128</v>
      </c>
      <c r="C132" s="81" t="s">
        <v>0</v>
      </c>
      <c r="D132" s="46">
        <f t="shared" si="2"/>
        <v>88161.59</v>
      </c>
      <c r="E132" s="71">
        <f t="shared" si="3"/>
        <v>3348588.78</v>
      </c>
      <c r="F132" s="45">
        <v>85712.19</v>
      </c>
      <c r="G132" s="45">
        <f>ROUND(F132*B2,2)</f>
        <v>3255554.69</v>
      </c>
      <c r="H132" s="59"/>
      <c r="I132" s="47"/>
      <c r="J132" s="45">
        <v>2449.4</v>
      </c>
      <c r="K132" s="45">
        <f>ROUND(J132*B2,2)</f>
        <v>93034.09</v>
      </c>
      <c r="L132" s="45"/>
      <c r="M132" s="49"/>
      <c r="N132" s="45"/>
      <c r="O132" s="191">
        <v>5074143.9400000004</v>
      </c>
      <c r="P132" s="45"/>
      <c r="Q132" s="210"/>
      <c r="R132" s="109"/>
      <c r="T132" s="109"/>
      <c r="U132" s="109"/>
      <c r="V132" s="109"/>
      <c r="W132" s="109"/>
      <c r="X132" s="109"/>
      <c r="Y132" s="109"/>
    </row>
    <row r="133" spans="1:25" s="108" customFormat="1" ht="41.25" customHeight="1" x14ac:dyDescent="0.3">
      <c r="A133" s="93" t="s">
        <v>126</v>
      </c>
      <c r="B133" s="51" t="s">
        <v>129</v>
      </c>
      <c r="C133" s="81" t="s">
        <v>0</v>
      </c>
      <c r="D133" s="46">
        <f t="shared" si="2"/>
        <v>214513.59</v>
      </c>
      <c r="E133" s="71">
        <f t="shared" si="3"/>
        <v>8147740.9799999995</v>
      </c>
      <c r="F133" s="45">
        <v>206787</v>
      </c>
      <c r="G133" s="45">
        <f>ROUND(F133*B2,2)</f>
        <v>7854266.5499999998</v>
      </c>
      <c r="H133" s="59"/>
      <c r="I133" s="47"/>
      <c r="J133" s="45">
        <v>7726.59</v>
      </c>
      <c r="K133" s="45">
        <f>ROUND(J133*B2,2)</f>
        <v>293474.43</v>
      </c>
      <c r="L133" s="45"/>
      <c r="M133" s="49"/>
      <c r="N133" s="45"/>
      <c r="O133" s="191">
        <v>12332306.66</v>
      </c>
      <c r="P133" s="45"/>
      <c r="Q133" s="210"/>
      <c r="R133" s="109"/>
      <c r="T133" s="109"/>
      <c r="U133" s="109"/>
      <c r="V133" s="109"/>
      <c r="W133" s="109"/>
      <c r="X133" s="109"/>
      <c r="Y133" s="109"/>
    </row>
    <row r="134" spans="1:25" s="108" customFormat="1" ht="43.5" customHeight="1" x14ac:dyDescent="0.3">
      <c r="A134" s="93" t="s">
        <v>126</v>
      </c>
      <c r="B134" s="51" t="s">
        <v>130</v>
      </c>
      <c r="C134" s="81" t="s">
        <v>0</v>
      </c>
      <c r="D134" s="46">
        <f t="shared" si="2"/>
        <v>1076770.8899999999</v>
      </c>
      <c r="E134" s="71">
        <f t="shared" si="3"/>
        <v>40898342.660000004</v>
      </c>
      <c r="F134" s="45">
        <v>1045116.74</v>
      </c>
      <c r="G134" s="45">
        <f>ROUND(F134*B2,2)</f>
        <v>39696042.07</v>
      </c>
      <c r="H134" s="59"/>
      <c r="I134" s="47"/>
      <c r="J134" s="45">
        <v>31654.15</v>
      </c>
      <c r="K134" s="45">
        <f>ROUND(J134*B2,2)</f>
        <v>1202300.5900000001</v>
      </c>
      <c r="L134" s="45"/>
      <c r="M134" s="49"/>
      <c r="N134" s="45"/>
      <c r="O134" s="191">
        <v>62012417.82</v>
      </c>
      <c r="P134" s="45"/>
      <c r="Q134" s="210"/>
      <c r="R134" s="109"/>
      <c r="T134" s="109"/>
      <c r="U134" s="109"/>
      <c r="V134" s="109"/>
      <c r="W134" s="109"/>
      <c r="X134" s="109"/>
      <c r="Y134" s="109"/>
    </row>
    <row r="135" spans="1:25" s="108" customFormat="1" ht="50.25" customHeight="1" x14ac:dyDescent="0.3">
      <c r="A135" s="93" t="s">
        <v>126</v>
      </c>
      <c r="B135" s="51" t="s">
        <v>131</v>
      </c>
      <c r="C135" s="81" t="s">
        <v>0</v>
      </c>
      <c r="D135" s="46">
        <f t="shared" si="2"/>
        <v>170822.53</v>
      </c>
      <c r="E135" s="71">
        <f t="shared" si="3"/>
        <v>6488249.6599999992</v>
      </c>
      <c r="F135" s="45">
        <v>165054.97</v>
      </c>
      <c r="G135" s="45">
        <f>ROUND(F135*B2,2)</f>
        <v>6269183.8899999997</v>
      </c>
      <c r="H135" s="59"/>
      <c r="I135" s="47"/>
      <c r="J135" s="45">
        <v>5767.56</v>
      </c>
      <c r="K135" s="45">
        <f>ROUND(J135*B2,2)</f>
        <v>219065.77</v>
      </c>
      <c r="L135" s="45"/>
      <c r="M135" s="49"/>
      <c r="N135" s="45"/>
      <c r="O135" s="191">
        <v>6485079.8300000001</v>
      </c>
      <c r="P135" s="45"/>
      <c r="Q135" s="210"/>
      <c r="R135" s="109"/>
      <c r="T135" s="109"/>
      <c r="U135" s="109"/>
      <c r="V135" s="109"/>
      <c r="W135" s="109"/>
      <c r="X135" s="109"/>
      <c r="Y135" s="109"/>
    </row>
    <row r="136" spans="1:25" s="108" customFormat="1" ht="40.5" customHeight="1" x14ac:dyDescent="0.3">
      <c r="A136" s="93" t="s">
        <v>126</v>
      </c>
      <c r="B136" s="51" t="s">
        <v>132</v>
      </c>
      <c r="C136" s="81" t="s">
        <v>0</v>
      </c>
      <c r="D136" s="46">
        <f t="shared" si="2"/>
        <v>39598.670000000006</v>
      </c>
      <c r="E136" s="71">
        <f t="shared" si="3"/>
        <v>1504052.52</v>
      </c>
      <c r="F136" s="45">
        <v>38488.550000000003</v>
      </c>
      <c r="G136" s="45">
        <f>ROUND(F136*B2,2)</f>
        <v>1461887.5</v>
      </c>
      <c r="H136" s="59"/>
      <c r="I136" s="47"/>
      <c r="J136" s="45">
        <v>1110.1199999999999</v>
      </c>
      <c r="K136" s="45">
        <f>ROUND(J136*B2,2)</f>
        <v>42165.02</v>
      </c>
      <c r="L136" s="45"/>
      <c r="M136" s="49"/>
      <c r="N136" s="45"/>
      <c r="O136" s="191">
        <v>1436630.17</v>
      </c>
      <c r="P136" s="45"/>
      <c r="Q136" s="210"/>
      <c r="R136" s="109"/>
      <c r="T136" s="109"/>
      <c r="U136" s="109"/>
      <c r="V136" s="109"/>
      <c r="W136" s="109"/>
      <c r="X136" s="109"/>
      <c r="Y136" s="109"/>
    </row>
    <row r="137" spans="1:25" s="108" customFormat="1" ht="39" customHeight="1" x14ac:dyDescent="0.3">
      <c r="A137" s="93" t="s">
        <v>126</v>
      </c>
      <c r="B137" s="51" t="s">
        <v>133</v>
      </c>
      <c r="C137" s="81" t="s">
        <v>0</v>
      </c>
      <c r="D137" s="46">
        <f t="shared" si="2"/>
        <v>44690.59</v>
      </c>
      <c r="E137" s="71">
        <f t="shared" si="3"/>
        <v>1697455.87</v>
      </c>
      <c r="F137" s="45">
        <v>42403.95</v>
      </c>
      <c r="G137" s="45">
        <f>ROUND(F137*B2,2)</f>
        <v>1610603.79</v>
      </c>
      <c r="H137" s="59"/>
      <c r="I137" s="47"/>
      <c r="J137" s="45">
        <v>2286.64</v>
      </c>
      <c r="K137" s="45">
        <f>ROUND(J137*B2,2)</f>
        <v>86852.08</v>
      </c>
      <c r="L137" s="45"/>
      <c r="M137" s="49"/>
      <c r="N137" s="45"/>
      <c r="O137" s="191">
        <v>2735765.42</v>
      </c>
      <c r="P137" s="45"/>
      <c r="Q137" s="210"/>
      <c r="R137" s="109"/>
      <c r="T137" s="109"/>
      <c r="U137" s="109"/>
      <c r="V137" s="109"/>
      <c r="W137" s="109"/>
      <c r="X137" s="109"/>
      <c r="Y137" s="109"/>
    </row>
    <row r="138" spans="1:25" s="108" customFormat="1" ht="39.75" customHeight="1" x14ac:dyDescent="0.3">
      <c r="A138" s="93" t="s">
        <v>126</v>
      </c>
      <c r="B138" s="51" t="s">
        <v>134</v>
      </c>
      <c r="C138" s="81" t="s">
        <v>0</v>
      </c>
      <c r="D138" s="46">
        <f t="shared" si="2"/>
        <v>604237.05999999994</v>
      </c>
      <c r="E138" s="71">
        <f t="shared" si="3"/>
        <v>22950373.710000001</v>
      </c>
      <c r="F138" s="45">
        <v>590726.81999999995</v>
      </c>
      <c r="G138" s="45">
        <f>ROUND(F138*B2,2)</f>
        <v>22437222.370000001</v>
      </c>
      <c r="H138" s="59"/>
      <c r="I138" s="47"/>
      <c r="J138" s="45">
        <v>13510.24</v>
      </c>
      <c r="K138" s="45">
        <f>ROUND(J138*B2,2)</f>
        <v>513151.34</v>
      </c>
      <c r="L138" s="45"/>
      <c r="M138" s="49"/>
      <c r="N138" s="45"/>
      <c r="O138" s="191">
        <v>22466530.050000001</v>
      </c>
      <c r="P138" s="45"/>
      <c r="Q138" s="210"/>
      <c r="R138" s="109"/>
      <c r="T138" s="109"/>
      <c r="U138" s="109"/>
      <c r="V138" s="109"/>
      <c r="W138" s="109"/>
      <c r="X138" s="109"/>
      <c r="Y138" s="109"/>
    </row>
    <row r="139" spans="1:25" s="108" customFormat="1" ht="38.25" x14ac:dyDescent="0.3">
      <c r="A139" s="93" t="s">
        <v>126</v>
      </c>
      <c r="B139" s="51" t="s">
        <v>135</v>
      </c>
      <c r="C139" s="81" t="s">
        <v>0</v>
      </c>
      <c r="D139" s="46">
        <f t="shared" si="2"/>
        <v>547425.42000000004</v>
      </c>
      <c r="E139" s="71">
        <f t="shared" si="3"/>
        <v>20792531.270000003</v>
      </c>
      <c r="F139" s="45">
        <v>530005.02</v>
      </c>
      <c r="G139" s="45">
        <f>ROUND(F139*B2,2)</f>
        <v>20130862.670000002</v>
      </c>
      <c r="H139" s="59"/>
      <c r="I139" s="47"/>
      <c r="J139" s="45">
        <v>17420.400000000001</v>
      </c>
      <c r="K139" s="45">
        <f>ROUND(J139*B2,2)</f>
        <v>661668.6</v>
      </c>
      <c r="L139" s="45"/>
      <c r="M139" s="49"/>
      <c r="N139" s="45"/>
      <c r="O139" s="191">
        <v>20211286.02</v>
      </c>
      <c r="P139" s="45"/>
      <c r="Q139" s="210"/>
      <c r="R139" s="109"/>
      <c r="T139" s="109"/>
      <c r="U139" s="109"/>
      <c r="V139" s="109"/>
      <c r="W139" s="109"/>
      <c r="X139" s="109"/>
      <c r="Y139" s="109"/>
    </row>
    <row r="140" spans="1:25" s="108" customFormat="1" ht="42.75" customHeight="1" x14ac:dyDescent="0.3">
      <c r="A140" s="93" t="s">
        <v>126</v>
      </c>
      <c r="B140" s="51" t="s">
        <v>136</v>
      </c>
      <c r="C140" s="81" t="s">
        <v>0</v>
      </c>
      <c r="D140" s="46">
        <f t="shared" si="2"/>
        <v>93876.82</v>
      </c>
      <c r="E140" s="71">
        <f t="shared" si="3"/>
        <v>3565666.92</v>
      </c>
      <c r="F140" s="45">
        <v>90056</v>
      </c>
      <c r="G140" s="45">
        <f>ROUND(F140*B2,2)</f>
        <v>3420543.01</v>
      </c>
      <c r="H140" s="59"/>
      <c r="I140" s="47"/>
      <c r="J140" s="45">
        <v>3820.82</v>
      </c>
      <c r="K140" s="45">
        <f>ROUND(J140*B2,2)</f>
        <v>145123.91</v>
      </c>
      <c r="L140" s="45"/>
      <c r="M140" s="49"/>
      <c r="N140" s="45"/>
      <c r="O140" s="191">
        <v>5666501.1500000004</v>
      </c>
      <c r="P140" s="45"/>
      <c r="Q140" s="210"/>
      <c r="R140" s="109"/>
      <c r="T140" s="109"/>
      <c r="U140" s="109"/>
      <c r="V140" s="109"/>
      <c r="W140" s="109"/>
      <c r="X140" s="109"/>
      <c r="Y140" s="109"/>
    </row>
    <row r="141" spans="1:25" s="108" customFormat="1" ht="44.25" customHeight="1" x14ac:dyDescent="0.3">
      <c r="A141" s="93" t="s">
        <v>126</v>
      </c>
      <c r="B141" s="51" t="s">
        <v>137</v>
      </c>
      <c r="C141" s="81" t="s">
        <v>0</v>
      </c>
      <c r="D141" s="46">
        <f t="shared" si="2"/>
        <v>172831.38</v>
      </c>
      <c r="E141" s="71">
        <f t="shared" si="3"/>
        <v>6564550.6000000006</v>
      </c>
      <c r="F141" s="45">
        <v>169537.28</v>
      </c>
      <c r="G141" s="45">
        <f>ROUND(F141*B2,2)</f>
        <v>6439432.7800000003</v>
      </c>
      <c r="H141" s="59"/>
      <c r="I141" s="47"/>
      <c r="J141" s="45">
        <v>3294.1</v>
      </c>
      <c r="K141" s="45">
        <f>ROUND(J141*B2,2)</f>
        <v>125117.82</v>
      </c>
      <c r="L141" s="45"/>
      <c r="M141" s="49"/>
      <c r="N141" s="45"/>
      <c r="O141" s="191">
        <v>10020112.390000001</v>
      </c>
      <c r="P141" s="45"/>
      <c r="Q141" s="210"/>
      <c r="R141" s="109"/>
      <c r="T141" s="109"/>
      <c r="U141" s="109"/>
      <c r="V141" s="109"/>
      <c r="W141" s="109"/>
      <c r="X141" s="109"/>
      <c r="Y141" s="109"/>
    </row>
    <row r="142" spans="1:25" s="108" customFormat="1" ht="38.25" x14ac:dyDescent="0.3">
      <c r="A142" s="93" t="s">
        <v>126</v>
      </c>
      <c r="B142" s="51" t="s">
        <v>138</v>
      </c>
      <c r="C142" s="81" t="s">
        <v>0</v>
      </c>
      <c r="D142" s="46">
        <f t="shared" si="2"/>
        <v>140053.54</v>
      </c>
      <c r="E142" s="71">
        <f t="shared" si="3"/>
        <v>5319569.58</v>
      </c>
      <c r="F142" s="45">
        <v>135430.72</v>
      </c>
      <c r="G142" s="45">
        <f>ROUND(F142*B2,2)</f>
        <v>5143983.78</v>
      </c>
      <c r="H142" s="59"/>
      <c r="I142" s="47"/>
      <c r="J142" s="45">
        <v>4622.82</v>
      </c>
      <c r="K142" s="45">
        <f>ROUND(J142*B2,2)</f>
        <v>175585.8</v>
      </c>
      <c r="L142" s="45"/>
      <c r="M142" s="49"/>
      <c r="N142" s="45"/>
      <c r="O142" s="191">
        <v>709442.07</v>
      </c>
      <c r="P142" s="45"/>
      <c r="Q142" s="210"/>
      <c r="R142" s="109"/>
      <c r="T142" s="109"/>
      <c r="U142" s="109"/>
      <c r="V142" s="109"/>
      <c r="W142" s="109"/>
      <c r="X142" s="109"/>
      <c r="Y142" s="109"/>
    </row>
    <row r="143" spans="1:25" s="108" customFormat="1" ht="42.75" customHeight="1" x14ac:dyDescent="0.3">
      <c r="A143" s="93" t="s">
        <v>126</v>
      </c>
      <c r="B143" s="51" t="s">
        <v>139</v>
      </c>
      <c r="C143" s="81" t="s">
        <v>0</v>
      </c>
      <c r="D143" s="46">
        <f t="shared" si="2"/>
        <v>394026.06</v>
      </c>
      <c r="E143" s="71">
        <f t="shared" si="3"/>
        <v>14966055.43</v>
      </c>
      <c r="F143" s="45">
        <v>378658.8</v>
      </c>
      <c r="G143" s="45">
        <f>ROUND(F143*B2,2)</f>
        <v>14382370.01</v>
      </c>
      <c r="H143" s="59"/>
      <c r="I143" s="47"/>
      <c r="J143" s="45">
        <v>15367.26</v>
      </c>
      <c r="K143" s="45">
        <f>ROUND(J143*B2,2)</f>
        <v>583685.42000000004</v>
      </c>
      <c r="L143" s="45"/>
      <c r="M143" s="49"/>
      <c r="N143" s="45"/>
      <c r="O143" s="191">
        <v>2018198.46</v>
      </c>
      <c r="P143" s="45"/>
      <c r="Q143" s="210"/>
      <c r="R143" s="109"/>
      <c r="T143" s="109"/>
      <c r="U143" s="109"/>
      <c r="V143" s="109"/>
      <c r="W143" s="109"/>
      <c r="X143" s="109"/>
      <c r="Y143" s="109"/>
    </row>
    <row r="144" spans="1:25" s="108" customFormat="1" ht="39.75" customHeight="1" x14ac:dyDescent="0.3">
      <c r="A144" s="93" t="s">
        <v>126</v>
      </c>
      <c r="B144" s="51" t="s">
        <v>140</v>
      </c>
      <c r="C144" s="81" t="s">
        <v>0</v>
      </c>
      <c r="D144" s="46">
        <f t="shared" si="2"/>
        <v>51910.68</v>
      </c>
      <c r="E144" s="71">
        <f t="shared" si="3"/>
        <v>1971692.21</v>
      </c>
      <c r="F144" s="45">
        <v>51910.68</v>
      </c>
      <c r="G144" s="45">
        <f>ROUND(F144*B2,2)</f>
        <v>1971692.21</v>
      </c>
      <c r="H144" s="59"/>
      <c r="I144" s="47"/>
      <c r="J144" s="45">
        <v>0</v>
      </c>
      <c r="K144" s="45">
        <f>ROUND(J144*B2,2)</f>
        <v>0</v>
      </c>
      <c r="L144" s="45"/>
      <c r="M144" s="49"/>
      <c r="N144" s="45"/>
      <c r="O144" s="191">
        <v>204474.5</v>
      </c>
      <c r="P144" s="45"/>
      <c r="Q144" s="210"/>
      <c r="R144" s="109"/>
      <c r="T144" s="109"/>
      <c r="U144" s="109"/>
      <c r="V144" s="109"/>
      <c r="W144" s="109"/>
      <c r="X144" s="109"/>
      <c r="Y144" s="109"/>
    </row>
    <row r="145" spans="1:25" s="108" customFormat="1" ht="40.5" customHeight="1" x14ac:dyDescent="0.3">
      <c r="A145" s="93" t="s">
        <v>126</v>
      </c>
      <c r="B145" s="51" t="s">
        <v>141</v>
      </c>
      <c r="C145" s="81" t="s">
        <v>0</v>
      </c>
      <c r="D145" s="46">
        <f t="shared" si="2"/>
        <v>1719.65</v>
      </c>
      <c r="E145" s="71">
        <f t="shared" si="3"/>
        <v>65316.43</v>
      </c>
      <c r="F145" s="45">
        <v>1719.65</v>
      </c>
      <c r="G145" s="45">
        <f>ROUND(F145*B2,2)</f>
        <v>65316.43</v>
      </c>
      <c r="H145" s="59"/>
      <c r="I145" s="47"/>
      <c r="J145" s="45">
        <v>0</v>
      </c>
      <c r="K145" s="45">
        <f>ROUND(J145*B2,2)</f>
        <v>0</v>
      </c>
      <c r="L145" s="45"/>
      <c r="M145" s="49"/>
      <c r="N145" s="45"/>
      <c r="O145" s="191">
        <v>597.47</v>
      </c>
      <c r="P145" s="45"/>
      <c r="Q145" s="210"/>
      <c r="R145" s="109"/>
      <c r="T145" s="109"/>
      <c r="U145" s="109"/>
      <c r="V145" s="109"/>
      <c r="W145" s="109"/>
      <c r="X145" s="109"/>
      <c r="Y145" s="109"/>
    </row>
    <row r="146" spans="1:25" s="108" customFormat="1" ht="40.5" customHeight="1" x14ac:dyDescent="0.3">
      <c r="A146" s="93" t="s">
        <v>126</v>
      </c>
      <c r="B146" s="51" t="s">
        <v>142</v>
      </c>
      <c r="C146" s="81" t="s">
        <v>0</v>
      </c>
      <c r="D146" s="46">
        <f t="shared" si="2"/>
        <v>698712.41</v>
      </c>
      <c r="E146" s="71">
        <f t="shared" si="3"/>
        <v>26538774.239999998</v>
      </c>
      <c r="F146" s="45">
        <v>698712.41</v>
      </c>
      <c r="G146" s="45">
        <f>ROUND(F146*B2,2)</f>
        <v>26538774.239999998</v>
      </c>
      <c r="H146" s="59"/>
      <c r="I146" s="47"/>
      <c r="J146" s="45">
        <v>0</v>
      </c>
      <c r="K146" s="45">
        <f>ROUND(J146*B2,2)</f>
        <v>0</v>
      </c>
      <c r="L146" s="45"/>
      <c r="M146" s="49"/>
      <c r="N146" s="45"/>
      <c r="O146" s="191"/>
      <c r="P146" s="45"/>
      <c r="Q146" s="210"/>
      <c r="R146" s="109"/>
      <c r="T146" s="109"/>
      <c r="U146" s="109"/>
      <c r="V146" s="109"/>
      <c r="W146" s="109"/>
      <c r="X146" s="109"/>
      <c r="Y146" s="109"/>
    </row>
    <row r="147" spans="1:25" s="108" customFormat="1" ht="39" customHeight="1" x14ac:dyDescent="0.3">
      <c r="A147" s="93" t="s">
        <v>126</v>
      </c>
      <c r="B147" s="51" t="s">
        <v>143</v>
      </c>
      <c r="C147" s="81" t="s">
        <v>0</v>
      </c>
      <c r="D147" s="46">
        <f t="shared" si="2"/>
        <v>360035</v>
      </c>
      <c r="E147" s="71">
        <f t="shared" si="3"/>
        <v>13674993.389999999</v>
      </c>
      <c r="F147" s="45">
        <v>349360.36</v>
      </c>
      <c r="G147" s="45">
        <f>ROUND(F147*B2,2)</f>
        <v>13269544.939999999</v>
      </c>
      <c r="H147" s="59"/>
      <c r="I147" s="47"/>
      <c r="J147" s="45">
        <v>10674.64</v>
      </c>
      <c r="K147" s="45">
        <f>ROUND(J147*B2,2)</f>
        <v>405448.45</v>
      </c>
      <c r="L147" s="45"/>
      <c r="M147" s="49"/>
      <c r="N147" s="45"/>
      <c r="O147" s="191">
        <v>1251832.7</v>
      </c>
      <c r="P147" s="45"/>
      <c r="Q147" s="210"/>
      <c r="R147" s="109"/>
      <c r="T147" s="109"/>
      <c r="U147" s="109"/>
      <c r="V147" s="109"/>
      <c r="W147" s="109"/>
      <c r="X147" s="109"/>
      <c r="Y147" s="109"/>
    </row>
    <row r="148" spans="1:25" s="108" customFormat="1" ht="41.25" customHeight="1" x14ac:dyDescent="0.3">
      <c r="A148" s="93" t="s">
        <v>126</v>
      </c>
      <c r="B148" s="51" t="s">
        <v>144</v>
      </c>
      <c r="C148" s="81" t="s">
        <v>0</v>
      </c>
      <c r="D148" s="46">
        <f t="shared" si="2"/>
        <v>101112.25</v>
      </c>
      <c r="E148" s="71">
        <f t="shared" si="3"/>
        <v>3840485.92</v>
      </c>
      <c r="F148" s="45">
        <v>99911.35</v>
      </c>
      <c r="G148" s="45">
        <f>ROUND(F148*B2,2)</f>
        <v>3794872.86</v>
      </c>
      <c r="H148" s="59"/>
      <c r="I148" s="47"/>
      <c r="J148" s="45">
        <v>1200.9000000000001</v>
      </c>
      <c r="K148" s="45">
        <f>ROUND(J148*B2,2)</f>
        <v>45613.06</v>
      </c>
      <c r="L148" s="45"/>
      <c r="M148" s="49"/>
      <c r="N148" s="45"/>
      <c r="O148" s="191">
        <v>131037.96</v>
      </c>
      <c r="P148" s="45"/>
      <c r="Q148" s="210"/>
      <c r="R148" s="109"/>
      <c r="T148" s="109"/>
      <c r="U148" s="109"/>
      <c r="V148" s="109"/>
      <c r="W148" s="109"/>
      <c r="X148" s="109"/>
      <c r="Y148" s="109"/>
    </row>
    <row r="149" spans="1:25" s="108" customFormat="1" ht="39.75" customHeight="1" x14ac:dyDescent="0.3">
      <c r="A149" s="93" t="s">
        <v>126</v>
      </c>
      <c r="B149" s="51" t="s">
        <v>145</v>
      </c>
      <c r="C149" s="81" t="s">
        <v>0</v>
      </c>
      <c r="D149" s="46">
        <f t="shared" si="2"/>
        <v>287454.42</v>
      </c>
      <c r="E149" s="71">
        <f t="shared" si="3"/>
        <v>10918208.76</v>
      </c>
      <c r="F149" s="45">
        <v>287454.42</v>
      </c>
      <c r="G149" s="45">
        <f>ROUND(F149*B2,2)</f>
        <v>10918208.76</v>
      </c>
      <c r="H149" s="59"/>
      <c r="I149" s="47"/>
      <c r="J149" s="45">
        <v>0</v>
      </c>
      <c r="K149" s="45">
        <f>ROUND(J149*B2,2)</f>
        <v>0</v>
      </c>
      <c r="L149" s="45"/>
      <c r="M149" s="49"/>
      <c r="N149" s="45"/>
      <c r="O149" s="191">
        <v>349697.79</v>
      </c>
      <c r="P149" s="45"/>
      <c r="Q149" s="210"/>
      <c r="R149" s="109"/>
      <c r="T149" s="109"/>
      <c r="U149" s="109"/>
      <c r="V149" s="109"/>
      <c r="W149" s="109"/>
      <c r="X149" s="109"/>
      <c r="Y149" s="109"/>
    </row>
    <row r="150" spans="1:25" s="108" customFormat="1" ht="39.75" customHeight="1" x14ac:dyDescent="0.3">
      <c r="A150" s="208" t="s">
        <v>126</v>
      </c>
      <c r="B150" s="51" t="s">
        <v>146</v>
      </c>
      <c r="C150" s="81" t="s">
        <v>0</v>
      </c>
      <c r="D150" s="46">
        <f t="shared" si="2"/>
        <v>914667.26</v>
      </c>
      <c r="E150" s="71">
        <f t="shared" si="3"/>
        <v>34741257.739999995</v>
      </c>
      <c r="F150" s="45">
        <v>877965.54</v>
      </c>
      <c r="G150" s="45">
        <f>ROUND(F150*B2,2)</f>
        <v>33347238.329999998</v>
      </c>
      <c r="H150" s="59"/>
      <c r="I150" s="47"/>
      <c r="J150" s="45">
        <v>36701.72</v>
      </c>
      <c r="K150" s="45">
        <f>ROUND(J150*B2,2)</f>
        <v>1394019.41</v>
      </c>
      <c r="L150" s="45"/>
      <c r="M150" s="49"/>
      <c r="N150" s="45"/>
      <c r="O150" s="191">
        <v>4813125.97</v>
      </c>
      <c r="P150" s="45"/>
      <c r="Q150" s="210"/>
      <c r="R150" s="109"/>
      <c r="T150" s="109"/>
      <c r="U150" s="109"/>
      <c r="V150" s="109"/>
      <c r="W150" s="109"/>
      <c r="X150" s="109"/>
      <c r="Y150" s="109"/>
    </row>
    <row r="151" spans="1:25" s="108" customFormat="1" ht="39.75" customHeight="1" x14ac:dyDescent="0.3">
      <c r="A151" s="93" t="s">
        <v>126</v>
      </c>
      <c r="B151" s="51" t="s">
        <v>147</v>
      </c>
      <c r="C151" s="81" t="s">
        <v>0</v>
      </c>
      <c r="D151" s="46">
        <f t="shared" si="2"/>
        <v>182205.58</v>
      </c>
      <c r="E151" s="71">
        <f t="shared" si="3"/>
        <v>6920605.2199999997</v>
      </c>
      <c r="F151" s="45">
        <v>182205.58</v>
      </c>
      <c r="G151" s="45">
        <f>ROUND(F151*B2,2)</f>
        <v>6920605.2199999997</v>
      </c>
      <c r="H151" s="59"/>
      <c r="I151" s="47"/>
      <c r="J151" s="45">
        <v>0</v>
      </c>
      <c r="K151" s="45">
        <f>ROUND(J151*B2,2)</f>
        <v>0</v>
      </c>
      <c r="L151" s="45"/>
      <c r="M151" s="48"/>
      <c r="N151" s="45"/>
      <c r="O151" s="191"/>
      <c r="P151" s="45"/>
      <c r="Q151" s="210"/>
      <c r="R151" s="109"/>
      <c r="S151" s="110"/>
      <c r="T151" s="109"/>
      <c r="U151" s="109"/>
      <c r="V151" s="109"/>
      <c r="W151" s="109"/>
      <c r="X151" s="109"/>
      <c r="Y151" s="109"/>
    </row>
    <row r="152" spans="1:25" s="108" customFormat="1" ht="42" customHeight="1" x14ac:dyDescent="0.3">
      <c r="A152" s="93" t="s">
        <v>126</v>
      </c>
      <c r="B152" s="51" t="s">
        <v>148</v>
      </c>
      <c r="C152" s="81" t="s">
        <v>0</v>
      </c>
      <c r="D152" s="46">
        <f t="shared" si="2"/>
        <v>287598.55</v>
      </c>
      <c r="E152" s="71">
        <f t="shared" si="3"/>
        <v>10923683.17</v>
      </c>
      <c r="F152" s="45">
        <v>275486.57</v>
      </c>
      <c r="G152" s="45">
        <f>ROUND(F152*B2,2)</f>
        <v>10463641.1</v>
      </c>
      <c r="H152" s="59"/>
      <c r="I152" s="47"/>
      <c r="J152" s="45">
        <v>12111.98</v>
      </c>
      <c r="K152" s="45">
        <f>ROUND(J152*B2,2)</f>
        <v>460042.07</v>
      </c>
      <c r="L152" s="45"/>
      <c r="M152" s="48"/>
      <c r="N152" s="45"/>
      <c r="O152" s="191">
        <v>1211906.95</v>
      </c>
      <c r="P152" s="45"/>
      <c r="Q152" s="210"/>
      <c r="R152" s="109"/>
      <c r="T152" s="109"/>
      <c r="U152" s="109"/>
      <c r="V152" s="109"/>
      <c r="W152" s="109"/>
      <c r="X152" s="109"/>
      <c r="Y152" s="109"/>
    </row>
    <row r="153" spans="1:25" s="108" customFormat="1" ht="28.5" customHeight="1" x14ac:dyDescent="0.3">
      <c r="A153" s="299" t="s">
        <v>149</v>
      </c>
      <c r="B153" s="300"/>
      <c r="C153" s="111"/>
      <c r="D153" s="112" t="s">
        <v>150</v>
      </c>
      <c r="E153" s="113">
        <f t="shared" ref="E153" si="5">SUM(E19:E129)+E130</f>
        <v>68390609935.799988</v>
      </c>
      <c r="F153" s="112" t="s">
        <v>150</v>
      </c>
      <c r="G153" s="113">
        <f>SUM(G19:G129)+G130</f>
        <v>68151173349.159981</v>
      </c>
      <c r="I153" s="113">
        <v>0</v>
      </c>
      <c r="J153" s="112" t="s">
        <v>150</v>
      </c>
      <c r="K153" s="113">
        <f>SUM(K19:K130)</f>
        <v>239436586.64000002</v>
      </c>
      <c r="L153" s="113">
        <f>SUM(L19:L152)</f>
        <v>89606239.420000017</v>
      </c>
      <c r="M153" s="113">
        <f t="shared" ref="M153" si="6">SUM(M19:M152)</f>
        <v>0</v>
      </c>
      <c r="N153" s="113">
        <f>SUM(N19:N152)</f>
        <v>246132428.65999997</v>
      </c>
      <c r="O153" s="199" t="s">
        <v>150</v>
      </c>
      <c r="P153" s="104">
        <v>0</v>
      </c>
      <c r="Q153" s="217"/>
      <c r="R153" s="115"/>
      <c r="S153" s="114"/>
      <c r="T153" s="115"/>
      <c r="U153" s="115"/>
      <c r="V153" s="115"/>
      <c r="W153" s="115"/>
      <c r="X153" s="115"/>
      <c r="Y153" s="115"/>
    </row>
    <row r="154" spans="1:25" s="40" customFormat="1" ht="48" customHeight="1" x14ac:dyDescent="0.2">
      <c r="A154" s="268" t="s">
        <v>151</v>
      </c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70"/>
      <c r="Q154" s="215"/>
      <c r="R154" s="39"/>
      <c r="S154" s="38"/>
      <c r="T154" s="39"/>
      <c r="U154" s="39"/>
      <c r="V154" s="39"/>
      <c r="W154" s="39"/>
      <c r="X154" s="39"/>
      <c r="Y154" s="39"/>
    </row>
    <row r="155" spans="1:25" s="40" customFormat="1" ht="53.25" customHeight="1" x14ac:dyDescent="0.2">
      <c r="A155" s="271">
        <v>77</v>
      </c>
      <c r="B155" s="51" t="s">
        <v>152</v>
      </c>
      <c r="C155" s="81" t="s">
        <v>0</v>
      </c>
      <c r="D155" s="116"/>
      <c r="E155" s="116"/>
      <c r="F155" s="116"/>
      <c r="G155" s="117"/>
      <c r="H155" s="116"/>
      <c r="I155" s="117"/>
      <c r="J155" s="116"/>
      <c r="K155" s="117"/>
      <c r="L155" s="44">
        <v>0</v>
      </c>
      <c r="M155" s="44">
        <v>0</v>
      </c>
      <c r="N155" s="44">
        <v>0</v>
      </c>
      <c r="O155" s="200">
        <f>ROUND(Q155*B2,2)</f>
        <v>0</v>
      </c>
      <c r="P155" s="118"/>
      <c r="Q155" s="215"/>
      <c r="R155" s="39"/>
      <c r="S155" s="38"/>
      <c r="T155" s="39"/>
      <c r="U155" s="39"/>
      <c r="V155" s="39"/>
      <c r="W155" s="39"/>
      <c r="X155" s="39"/>
      <c r="Y155" s="39"/>
    </row>
    <row r="156" spans="1:25" s="40" customFormat="1" ht="48" customHeight="1" x14ac:dyDescent="0.2">
      <c r="A156" s="272"/>
      <c r="B156" s="119" t="s">
        <v>153</v>
      </c>
      <c r="C156" s="81" t="s">
        <v>0</v>
      </c>
      <c r="D156" s="116"/>
      <c r="E156" s="116"/>
      <c r="F156" s="116"/>
      <c r="G156" s="117"/>
      <c r="H156" s="116"/>
      <c r="I156" s="117"/>
      <c r="J156" s="116"/>
      <c r="K156" s="117"/>
      <c r="L156" s="44">
        <v>0</v>
      </c>
      <c r="M156" s="44">
        <v>0</v>
      </c>
      <c r="N156" s="44">
        <v>0</v>
      </c>
      <c r="O156" s="200">
        <f>ROUND(Q156*B2,2)</f>
        <v>0</v>
      </c>
      <c r="P156" s="118"/>
      <c r="Q156" s="215"/>
      <c r="R156" s="39"/>
      <c r="S156" s="121"/>
      <c r="T156" s="39"/>
      <c r="U156" s="39"/>
      <c r="V156" s="39"/>
      <c r="W156" s="39"/>
      <c r="X156" s="39"/>
      <c r="Y156" s="39"/>
    </row>
    <row r="157" spans="1:25" s="40" customFormat="1" ht="48" customHeight="1" x14ac:dyDescent="0.2">
      <c r="A157" s="271">
        <v>78</v>
      </c>
      <c r="B157" s="122" t="s">
        <v>154</v>
      </c>
      <c r="C157" s="81" t="s">
        <v>0</v>
      </c>
      <c r="D157" s="44">
        <f>F157+H157+E155</f>
        <v>985220.27</v>
      </c>
      <c r="E157" s="44">
        <f>G157+I157+K157</f>
        <v>37421030.380000003</v>
      </c>
      <c r="F157" s="44">
        <v>488848.38</v>
      </c>
      <c r="G157" s="44">
        <f>ROUND(F157*B2,2)</f>
        <v>18567634.710000001</v>
      </c>
      <c r="H157" s="44">
        <v>496371.89</v>
      </c>
      <c r="I157" s="44">
        <f>ROUND(H157*B2,2)</f>
        <v>18853395.670000002</v>
      </c>
      <c r="J157" s="44"/>
      <c r="K157" s="44"/>
      <c r="L157" s="44">
        <v>0</v>
      </c>
      <c r="M157" s="44">
        <v>0</v>
      </c>
      <c r="N157" s="44">
        <v>0</v>
      </c>
      <c r="O157" s="200">
        <f>ROUND(Q157*B2,2)</f>
        <v>17263494.190000001</v>
      </c>
      <c r="P157" s="118"/>
      <c r="Q157" s="215">
        <v>454512.99</v>
      </c>
      <c r="R157" s="218"/>
      <c r="S157" s="38"/>
      <c r="T157" s="39"/>
      <c r="U157" s="39"/>
      <c r="V157" s="39"/>
      <c r="W157" s="39"/>
      <c r="X157" s="39"/>
      <c r="Y157" s="39"/>
    </row>
    <row r="158" spans="1:25" s="40" customFormat="1" ht="48" customHeight="1" x14ac:dyDescent="0.2">
      <c r="A158" s="272"/>
      <c r="B158" s="122" t="s">
        <v>155</v>
      </c>
      <c r="C158" s="81" t="s">
        <v>0</v>
      </c>
      <c r="D158" s="44">
        <f>F158+H158+J158</f>
        <v>1479499.47</v>
      </c>
      <c r="E158" s="44">
        <f>G158+I158+K158</f>
        <v>56194940.670000002</v>
      </c>
      <c r="F158" s="44">
        <v>1413293.66</v>
      </c>
      <c r="G158" s="44">
        <f>ROUND(F158*B2,2)</f>
        <v>53680285.109999999</v>
      </c>
      <c r="H158" s="44">
        <v>66205.81</v>
      </c>
      <c r="I158" s="44">
        <f>ROUND(H158*B2,2)</f>
        <v>2514655.56</v>
      </c>
      <c r="J158" s="44"/>
      <c r="K158" s="44"/>
      <c r="L158" s="44">
        <v>0</v>
      </c>
      <c r="M158" s="44">
        <v>0</v>
      </c>
      <c r="N158" s="44">
        <v>0</v>
      </c>
      <c r="O158" s="120">
        <f>ROUND(Q158*B2,2)</f>
        <v>20327026.190000001</v>
      </c>
      <c r="P158" s="118"/>
      <c r="Q158" s="215">
        <v>535169.61</v>
      </c>
      <c r="R158" s="218"/>
      <c r="S158" s="38"/>
      <c r="T158" s="39"/>
      <c r="U158" s="39"/>
      <c r="V158" s="39"/>
      <c r="W158" s="39"/>
      <c r="X158" s="39"/>
      <c r="Y158" s="39"/>
    </row>
    <row r="159" spans="1:25" s="40" customFormat="1" ht="48" customHeight="1" x14ac:dyDescent="0.2">
      <c r="A159" s="41">
        <v>79</v>
      </c>
      <c r="B159" s="51" t="s">
        <v>156</v>
      </c>
      <c r="C159" s="81" t="s">
        <v>0</v>
      </c>
      <c r="D159" s="44">
        <f>F159+H159+J159</f>
        <v>17340.28</v>
      </c>
      <c r="E159" s="44">
        <f>G159+I159+K159</f>
        <v>658625.44999999995</v>
      </c>
      <c r="F159" s="44"/>
      <c r="G159" s="44"/>
      <c r="H159" s="44">
        <v>17340.28</v>
      </c>
      <c r="I159" s="44">
        <f>ROUND(H159*B2,2)</f>
        <v>658625.44999999995</v>
      </c>
      <c r="J159" s="123"/>
      <c r="K159" s="124"/>
      <c r="L159" s="44">
        <v>0</v>
      </c>
      <c r="M159" s="44">
        <v>0</v>
      </c>
      <c r="N159" s="44">
        <v>0</v>
      </c>
      <c r="O159" s="200">
        <f>ROUND(Q159*B2,2)</f>
        <v>288712.96000000002</v>
      </c>
      <c r="P159" s="118"/>
      <c r="Q159" s="215">
        <v>7601.23</v>
      </c>
      <c r="R159" s="218"/>
      <c r="S159" s="38"/>
      <c r="T159" s="39"/>
      <c r="U159" s="39"/>
      <c r="V159" s="39"/>
      <c r="W159" s="39"/>
      <c r="X159" s="39"/>
      <c r="Y159" s="39"/>
    </row>
    <row r="160" spans="1:25" s="40" customFormat="1" ht="48" customHeight="1" x14ac:dyDescent="0.2">
      <c r="A160" s="271">
        <v>80</v>
      </c>
      <c r="B160" s="51" t="s">
        <v>157</v>
      </c>
      <c r="C160" s="81" t="s">
        <v>0</v>
      </c>
      <c r="D160" s="116"/>
      <c r="E160" s="44">
        <f t="shared" ref="E160:E223" si="7">G160+I160+K160</f>
        <v>0</v>
      </c>
      <c r="F160" s="116"/>
      <c r="G160" s="117"/>
      <c r="H160" s="117"/>
      <c r="I160" s="117"/>
      <c r="J160" s="125"/>
      <c r="K160" s="126"/>
      <c r="L160" s="44">
        <v>0</v>
      </c>
      <c r="M160" s="44">
        <v>0</v>
      </c>
      <c r="N160" s="44">
        <v>2801357.83</v>
      </c>
      <c r="O160" s="200">
        <v>40888485.859999999</v>
      </c>
      <c r="P160" s="118"/>
      <c r="Q160" s="215"/>
      <c r="R160" s="39"/>
      <c r="S160" s="38"/>
      <c r="T160" s="39"/>
      <c r="U160" s="39"/>
      <c r="V160" s="39"/>
      <c r="W160" s="39"/>
      <c r="X160" s="39"/>
      <c r="Y160" s="39"/>
    </row>
    <row r="161" spans="1:25" s="40" customFormat="1" ht="48" customHeight="1" x14ac:dyDescent="0.2">
      <c r="A161" s="275"/>
      <c r="B161" s="51" t="s">
        <v>158</v>
      </c>
      <c r="C161" s="81" t="s">
        <v>0</v>
      </c>
      <c r="D161" s="116"/>
      <c r="E161" s="44">
        <f t="shared" si="7"/>
        <v>0</v>
      </c>
      <c r="F161" s="116"/>
      <c r="G161" s="117"/>
      <c r="H161" s="117"/>
      <c r="I161" s="117"/>
      <c r="J161" s="125"/>
      <c r="K161" s="126"/>
      <c r="L161" s="44">
        <v>0</v>
      </c>
      <c r="M161" s="44">
        <v>0</v>
      </c>
      <c r="N161" s="44">
        <v>2615440.0299999998</v>
      </c>
      <c r="O161" s="200"/>
      <c r="P161" s="118"/>
      <c r="Q161" s="215"/>
      <c r="R161" s="39"/>
      <c r="S161" s="38"/>
      <c r="T161" s="39"/>
      <c r="U161" s="39"/>
      <c r="V161" s="39"/>
      <c r="W161" s="39"/>
      <c r="X161" s="39"/>
      <c r="Y161" s="39"/>
    </row>
    <row r="162" spans="1:25" s="40" customFormat="1" ht="48" customHeight="1" x14ac:dyDescent="0.2">
      <c r="A162" s="275"/>
      <c r="B162" s="51" t="s">
        <v>159</v>
      </c>
      <c r="C162" s="81" t="s">
        <v>0</v>
      </c>
      <c r="D162" s="44"/>
      <c r="E162" s="44">
        <f t="shared" si="7"/>
        <v>0</v>
      </c>
      <c r="F162" s="44"/>
      <c r="G162" s="44"/>
      <c r="H162" s="44"/>
      <c r="I162" s="44"/>
      <c r="J162" s="123"/>
      <c r="K162" s="124"/>
      <c r="L162" s="44">
        <v>0</v>
      </c>
      <c r="M162" s="44">
        <v>0</v>
      </c>
      <c r="N162" s="44">
        <v>279691.65000000002</v>
      </c>
      <c r="O162" s="200"/>
      <c r="P162" s="118"/>
      <c r="Q162" s="215"/>
      <c r="R162" s="39"/>
      <c r="S162" s="38"/>
      <c r="T162" s="39"/>
      <c r="U162" s="39"/>
      <c r="V162" s="39"/>
      <c r="W162" s="39"/>
      <c r="X162" s="39"/>
      <c r="Y162" s="39"/>
    </row>
    <row r="163" spans="1:25" s="40" customFormat="1" ht="48" customHeight="1" x14ac:dyDescent="0.2">
      <c r="A163" s="272"/>
      <c r="B163" s="51" t="s">
        <v>160</v>
      </c>
      <c r="C163" s="81" t="s">
        <v>1</v>
      </c>
      <c r="D163" s="44"/>
      <c r="E163" s="44">
        <f t="shared" si="7"/>
        <v>0</v>
      </c>
      <c r="F163" s="44"/>
      <c r="G163" s="44"/>
      <c r="H163" s="44"/>
      <c r="I163" s="44"/>
      <c r="J163" s="44"/>
      <c r="K163" s="44"/>
      <c r="L163" s="44">
        <v>518734735.49000001</v>
      </c>
      <c r="M163" s="44">
        <v>44527942.340000004</v>
      </c>
      <c r="N163" s="44">
        <v>4230924.45</v>
      </c>
      <c r="O163" s="200"/>
      <c r="P163" s="118"/>
      <c r="Q163" s="215"/>
      <c r="R163" s="39"/>
      <c r="S163" s="38"/>
      <c r="T163" s="39"/>
      <c r="U163" s="39"/>
      <c r="V163" s="39"/>
      <c r="W163" s="39"/>
      <c r="X163" s="39"/>
      <c r="Y163" s="39"/>
    </row>
    <row r="164" spans="1:25" s="40" customFormat="1" ht="48" customHeight="1" x14ac:dyDescent="0.2">
      <c r="A164" s="127">
        <v>81</v>
      </c>
      <c r="B164" s="128" t="s">
        <v>161</v>
      </c>
      <c r="C164" s="81" t="s">
        <v>1</v>
      </c>
      <c r="D164" s="44">
        <f>F164+H164+J164</f>
        <v>15000042</v>
      </c>
      <c r="E164" s="44">
        <f t="shared" si="7"/>
        <v>633120272.73000002</v>
      </c>
      <c r="F164" s="44">
        <v>15000042</v>
      </c>
      <c r="G164" s="44">
        <f>ROUND(F164*B3,2)</f>
        <v>633120272.73000002</v>
      </c>
      <c r="H164" s="44"/>
      <c r="I164" s="44">
        <v>0</v>
      </c>
      <c r="J164" s="44"/>
      <c r="K164" s="44">
        <v>0</v>
      </c>
      <c r="L164" s="44">
        <v>0</v>
      </c>
      <c r="M164" s="44">
        <v>0</v>
      </c>
      <c r="N164" s="44">
        <v>0</v>
      </c>
      <c r="O164" s="200"/>
      <c r="P164" s="118"/>
      <c r="Q164" s="215"/>
      <c r="R164" s="39"/>
      <c r="S164" s="38"/>
      <c r="T164" s="39"/>
      <c r="U164" s="39"/>
      <c r="V164" s="39"/>
      <c r="W164" s="39"/>
      <c r="X164" s="39"/>
      <c r="Y164" s="39"/>
    </row>
    <row r="165" spans="1:25" s="40" customFormat="1" ht="48" customHeight="1" x14ac:dyDescent="0.2">
      <c r="A165" s="271">
        <v>82</v>
      </c>
      <c r="B165" s="119" t="s">
        <v>162</v>
      </c>
      <c r="C165" s="81" t="s">
        <v>0</v>
      </c>
      <c r="D165" s="44">
        <f>F165+H165+J165</f>
        <v>1310304.21</v>
      </c>
      <c r="E165" s="44">
        <f>G165+I165+K165</f>
        <v>49768498.619999997</v>
      </c>
      <c r="F165" s="44">
        <v>853188.45</v>
      </c>
      <c r="G165" s="120">
        <f>ROUND(F165*B2,2)</f>
        <v>32406144.98</v>
      </c>
      <c r="H165" s="120">
        <v>456359.79</v>
      </c>
      <c r="I165" s="120">
        <f>ROUND(H165*B2,2)</f>
        <v>17333640.09</v>
      </c>
      <c r="J165" s="120">
        <v>755.97</v>
      </c>
      <c r="K165" s="44">
        <f>ROUND(J165*B2,2)</f>
        <v>28713.55</v>
      </c>
      <c r="L165" s="44">
        <v>59118492.979999997</v>
      </c>
      <c r="M165" s="44">
        <v>26867485.410000004</v>
      </c>
      <c r="N165" s="44">
        <v>58578.51</v>
      </c>
      <c r="O165" s="200">
        <v>1652134.05</v>
      </c>
      <c r="P165" s="129"/>
      <c r="Q165" s="215"/>
      <c r="R165" s="39"/>
      <c r="S165" s="38"/>
      <c r="T165" s="39"/>
      <c r="U165" s="39"/>
      <c r="V165" s="39"/>
      <c r="W165" s="39"/>
      <c r="X165" s="39"/>
      <c r="Y165" s="39"/>
    </row>
    <row r="166" spans="1:25" s="40" customFormat="1" ht="48" customHeight="1" x14ac:dyDescent="0.2">
      <c r="A166" s="272"/>
      <c r="B166" s="119" t="s">
        <v>163</v>
      </c>
      <c r="C166" s="81" t="s">
        <v>0</v>
      </c>
      <c r="D166" s="44">
        <f>F166+H166+J166</f>
        <v>9206.74</v>
      </c>
      <c r="E166" s="44">
        <f>G166+I166+K166</f>
        <v>349694.07999999996</v>
      </c>
      <c r="F166" s="116"/>
      <c r="G166" s="117"/>
      <c r="H166" s="120">
        <v>9085.64</v>
      </c>
      <c r="I166" s="120">
        <f>ROUND(H166*B2,2)</f>
        <v>345094.41</v>
      </c>
      <c r="J166" s="120">
        <v>121.1</v>
      </c>
      <c r="K166" s="44">
        <f>ROUND(J166*B2,2)</f>
        <v>4599.67</v>
      </c>
      <c r="L166" s="44"/>
      <c r="M166" s="44">
        <v>662682.64</v>
      </c>
      <c r="N166" s="44">
        <v>8835.7099999999991</v>
      </c>
      <c r="O166" s="200">
        <v>14237.67</v>
      </c>
      <c r="P166" s="129"/>
      <c r="Q166" s="215"/>
      <c r="R166" s="39"/>
      <c r="S166" s="38"/>
      <c r="T166" s="39"/>
      <c r="U166" s="39"/>
      <c r="V166" s="39"/>
      <c r="W166" s="39"/>
      <c r="X166" s="39"/>
      <c r="Y166" s="39"/>
    </row>
    <row r="167" spans="1:25" s="40" customFormat="1" ht="48" customHeight="1" x14ac:dyDescent="0.2">
      <c r="A167" s="271">
        <v>83</v>
      </c>
      <c r="B167" s="51" t="s">
        <v>164</v>
      </c>
      <c r="C167" s="81" t="s">
        <v>0</v>
      </c>
      <c r="D167" s="44"/>
      <c r="E167" s="44">
        <f t="shared" si="7"/>
        <v>0</v>
      </c>
      <c r="F167" s="44"/>
      <c r="G167" s="44"/>
      <c r="H167" s="44"/>
      <c r="I167" s="44"/>
      <c r="J167" s="44"/>
      <c r="K167" s="44"/>
      <c r="L167" s="44">
        <v>253886.44</v>
      </c>
      <c r="M167" s="44">
        <v>128400.4</v>
      </c>
      <c r="N167" s="44">
        <v>224.7</v>
      </c>
      <c r="O167" s="200">
        <v>0</v>
      </c>
      <c r="P167" s="118"/>
      <c r="Q167" s="215"/>
      <c r="R167" s="39"/>
      <c r="S167" s="38"/>
      <c r="T167" s="39"/>
      <c r="U167" s="39"/>
      <c r="V167" s="39"/>
      <c r="W167" s="39"/>
      <c r="X167" s="39"/>
      <c r="Y167" s="39"/>
    </row>
    <row r="168" spans="1:25" s="40" customFormat="1" ht="48" customHeight="1" x14ac:dyDescent="0.2">
      <c r="A168" s="272"/>
      <c r="B168" s="51" t="s">
        <v>165</v>
      </c>
      <c r="C168" s="81" t="s">
        <v>0</v>
      </c>
      <c r="D168" s="44">
        <f>F168+H168+J168</f>
        <v>112.79</v>
      </c>
      <c r="E168" s="44">
        <f t="shared" si="7"/>
        <v>4284.03</v>
      </c>
      <c r="F168" s="44"/>
      <c r="G168" s="44"/>
      <c r="H168" s="44"/>
      <c r="I168" s="44"/>
      <c r="J168" s="44">
        <v>112.79</v>
      </c>
      <c r="K168" s="44">
        <f>ROUND(J168*B2,2)</f>
        <v>4284.03</v>
      </c>
      <c r="L168" s="44">
        <v>0</v>
      </c>
      <c r="M168" s="44">
        <v>8377.0600000000013</v>
      </c>
      <c r="N168" s="44">
        <v>111.99</v>
      </c>
      <c r="O168" s="200">
        <v>0</v>
      </c>
      <c r="P168" s="118"/>
      <c r="Q168" s="215"/>
      <c r="R168" s="39"/>
      <c r="S168" s="38"/>
      <c r="T168" s="39"/>
      <c r="U168" s="39"/>
      <c r="V168" s="39"/>
      <c r="W168" s="39"/>
      <c r="X168" s="39"/>
      <c r="Y168" s="39"/>
    </row>
    <row r="169" spans="1:25" s="40" customFormat="1" ht="48" customHeight="1" x14ac:dyDescent="0.2">
      <c r="A169" s="271">
        <v>84</v>
      </c>
      <c r="B169" s="51" t="s">
        <v>166</v>
      </c>
      <c r="C169" s="81" t="s">
        <v>0</v>
      </c>
      <c r="D169" s="44"/>
      <c r="E169" s="44">
        <f t="shared" si="7"/>
        <v>0</v>
      </c>
      <c r="F169" s="44"/>
      <c r="G169" s="44">
        <v>0</v>
      </c>
      <c r="H169" s="44"/>
      <c r="I169" s="44">
        <v>0</v>
      </c>
      <c r="J169" s="44"/>
      <c r="K169" s="44">
        <v>0</v>
      </c>
      <c r="L169" s="44">
        <v>1967709.53</v>
      </c>
      <c r="M169" s="44">
        <v>915607.42999999993</v>
      </c>
      <c r="N169" s="44">
        <v>1583.02</v>
      </c>
      <c r="O169" s="200">
        <v>0</v>
      </c>
      <c r="P169" s="118"/>
      <c r="Q169" s="215"/>
      <c r="R169" s="39"/>
      <c r="S169" s="38"/>
      <c r="T169" s="39"/>
      <c r="U169" s="39"/>
      <c r="V169" s="39"/>
      <c r="W169" s="39"/>
      <c r="X169" s="39"/>
      <c r="Y169" s="39"/>
    </row>
    <row r="170" spans="1:25" s="40" customFormat="1" ht="48" customHeight="1" x14ac:dyDescent="0.2">
      <c r="A170" s="272"/>
      <c r="B170" s="219" t="s">
        <v>167</v>
      </c>
      <c r="C170" s="81" t="s">
        <v>0</v>
      </c>
      <c r="D170" s="44"/>
      <c r="E170" s="44">
        <f t="shared" si="7"/>
        <v>0</v>
      </c>
      <c r="F170" s="44"/>
      <c r="G170" s="44">
        <v>0</v>
      </c>
      <c r="H170" s="44"/>
      <c r="I170" s="44">
        <v>0</v>
      </c>
      <c r="J170" s="44"/>
      <c r="K170" s="44">
        <v>0</v>
      </c>
      <c r="L170" s="44">
        <v>0</v>
      </c>
      <c r="M170" s="44">
        <v>6101.34</v>
      </c>
      <c r="N170" s="44">
        <v>81.330000000000013</v>
      </c>
      <c r="O170" s="200"/>
      <c r="P170" s="46"/>
      <c r="Q170" s="215"/>
      <c r="R170" s="39"/>
      <c r="S170" s="38"/>
      <c r="T170" s="39"/>
      <c r="U170" s="39"/>
      <c r="V170" s="39"/>
      <c r="W170" s="39"/>
      <c r="X170" s="39"/>
      <c r="Y170" s="39"/>
    </row>
    <row r="171" spans="1:25" s="40" customFormat="1" ht="48" customHeight="1" x14ac:dyDescent="0.2">
      <c r="A171" s="271">
        <v>85</v>
      </c>
      <c r="B171" s="51" t="s">
        <v>168</v>
      </c>
      <c r="C171" s="81" t="s">
        <v>0</v>
      </c>
      <c r="D171" s="44">
        <f t="shared" ref="D171:E175" si="8">F171+H171+J171</f>
        <v>127225.53</v>
      </c>
      <c r="E171" s="44">
        <f t="shared" si="8"/>
        <v>4832330.97</v>
      </c>
      <c r="F171" s="44">
        <v>0</v>
      </c>
      <c r="G171" s="44">
        <v>0</v>
      </c>
      <c r="H171" s="44">
        <v>126201.55</v>
      </c>
      <c r="I171" s="44">
        <f>ROUND(H171*B2,2)</f>
        <v>4793437.75</v>
      </c>
      <c r="J171" s="44">
        <v>1023.98</v>
      </c>
      <c r="K171" s="44">
        <f>ROUND(J171*B2,2)</f>
        <v>38893.22</v>
      </c>
      <c r="L171" s="120">
        <v>159095106.52000001</v>
      </c>
      <c r="M171" s="120">
        <v>38589043.039999999</v>
      </c>
      <c r="N171" s="44">
        <v>37277.67</v>
      </c>
      <c r="O171" s="200">
        <v>0</v>
      </c>
      <c r="P171" s="120">
        <v>63797.95</v>
      </c>
      <c r="Q171" s="215"/>
      <c r="R171" s="39"/>
      <c r="S171" s="38"/>
      <c r="T171" s="39"/>
      <c r="U171" s="39"/>
      <c r="V171" s="39"/>
      <c r="W171" s="39"/>
      <c r="X171" s="39"/>
      <c r="Y171" s="39"/>
    </row>
    <row r="172" spans="1:25" s="40" customFormat="1" ht="48" customHeight="1" x14ac:dyDescent="0.2">
      <c r="A172" s="272"/>
      <c r="B172" s="130" t="s">
        <v>169</v>
      </c>
      <c r="C172" s="81" t="s">
        <v>0</v>
      </c>
      <c r="D172" s="44">
        <f t="shared" si="8"/>
        <v>22932.26</v>
      </c>
      <c r="E172" s="44">
        <f t="shared" si="8"/>
        <v>871022.27</v>
      </c>
      <c r="F172" s="44"/>
      <c r="G172" s="44"/>
      <c r="H172" s="44">
        <v>22630.1</v>
      </c>
      <c r="I172" s="44">
        <f>ROUND(H172*B2,2)</f>
        <v>859545.51</v>
      </c>
      <c r="J172" s="44">
        <v>302.16000000000003</v>
      </c>
      <c r="K172" s="44">
        <f>ROUND(J172*B2,2)</f>
        <v>11476.76</v>
      </c>
      <c r="L172" s="44">
        <v>0</v>
      </c>
      <c r="M172" s="44">
        <v>725930.23</v>
      </c>
      <c r="N172" s="44">
        <v>9679.0300000000007</v>
      </c>
      <c r="O172" s="200">
        <v>0</v>
      </c>
      <c r="P172" s="46"/>
      <c r="Q172" s="215"/>
      <c r="R172" s="39"/>
      <c r="S172" s="38"/>
      <c r="T172" s="39"/>
      <c r="U172" s="39"/>
      <c r="V172" s="39"/>
      <c r="W172" s="39"/>
      <c r="X172" s="39"/>
      <c r="Y172" s="39"/>
    </row>
    <row r="173" spans="1:25" s="40" customFormat="1" ht="48" customHeight="1" x14ac:dyDescent="0.2">
      <c r="A173" s="271">
        <v>86</v>
      </c>
      <c r="B173" s="51" t="s">
        <v>170</v>
      </c>
      <c r="C173" s="81" t="s">
        <v>0</v>
      </c>
      <c r="D173" s="44">
        <f t="shared" si="8"/>
        <v>2750251.3200000003</v>
      </c>
      <c r="E173" s="44">
        <f t="shared" si="8"/>
        <v>104461145.74000001</v>
      </c>
      <c r="F173" s="44">
        <v>1433113.31</v>
      </c>
      <c r="G173" s="120">
        <f>ROUND(F173*B2,2)</f>
        <v>54433082.990000002</v>
      </c>
      <c r="H173" s="44">
        <v>1313562.81</v>
      </c>
      <c r="I173" s="120">
        <f>ROUND(H173*B2,2)</f>
        <v>49892268.07</v>
      </c>
      <c r="J173" s="44">
        <v>3575.2</v>
      </c>
      <c r="K173" s="120">
        <f>ROUND(J173*B2,2)</f>
        <v>135794.68</v>
      </c>
      <c r="L173" s="44">
        <v>118902288.5</v>
      </c>
      <c r="M173" s="44">
        <v>17121774.120000001</v>
      </c>
      <c r="N173" s="44">
        <v>0</v>
      </c>
      <c r="O173" s="200"/>
      <c r="P173" s="46"/>
      <c r="Q173" s="215"/>
      <c r="R173" s="39"/>
      <c r="S173" s="38"/>
      <c r="T173" s="39"/>
      <c r="U173" s="39"/>
      <c r="V173" s="39"/>
      <c r="W173" s="39"/>
      <c r="X173" s="39"/>
      <c r="Y173" s="39"/>
    </row>
    <row r="174" spans="1:25" s="40" customFormat="1" ht="48" customHeight="1" x14ac:dyDescent="0.2">
      <c r="A174" s="272"/>
      <c r="B174" s="51" t="s">
        <v>171</v>
      </c>
      <c r="C174" s="81" t="s">
        <v>0</v>
      </c>
      <c r="D174" s="44">
        <f t="shared" si="8"/>
        <v>74072.479999999996</v>
      </c>
      <c r="E174" s="44">
        <f t="shared" si="8"/>
        <v>2813450.57</v>
      </c>
      <c r="F174" s="44"/>
      <c r="G174" s="120"/>
      <c r="H174" s="44">
        <v>73097.84</v>
      </c>
      <c r="I174" s="120">
        <f>ROUND(H174*B2,2)</f>
        <v>2776431.4</v>
      </c>
      <c r="J174" s="44">
        <v>974.64</v>
      </c>
      <c r="K174" s="120">
        <f>ROUND(J174*B2,2)</f>
        <v>37019.17</v>
      </c>
      <c r="L174" s="44">
        <v>0</v>
      </c>
      <c r="M174" s="44">
        <v>0</v>
      </c>
      <c r="N174" s="44">
        <v>0</v>
      </c>
      <c r="O174" s="200">
        <v>0</v>
      </c>
      <c r="P174" s="46"/>
      <c r="Q174" s="215"/>
      <c r="R174" s="39"/>
      <c r="S174" s="38"/>
      <c r="T174" s="39"/>
      <c r="U174" s="39"/>
      <c r="V174" s="39"/>
      <c r="W174" s="39"/>
      <c r="X174" s="39"/>
      <c r="Y174" s="39"/>
    </row>
    <row r="175" spans="1:25" s="40" customFormat="1" ht="48" customHeight="1" x14ac:dyDescent="0.2">
      <c r="A175" s="271">
        <v>87</v>
      </c>
      <c r="B175" s="51" t="s">
        <v>172</v>
      </c>
      <c r="C175" s="81" t="s">
        <v>0</v>
      </c>
      <c r="D175" s="44">
        <f t="shared" si="8"/>
        <v>937056.83000000007</v>
      </c>
      <c r="E175" s="44">
        <f t="shared" si="8"/>
        <v>35591667.339999996</v>
      </c>
      <c r="F175" s="44">
        <v>426240.95</v>
      </c>
      <c r="G175" s="120">
        <f>ROUND(F175*B2,2)</f>
        <v>16189654.26</v>
      </c>
      <c r="H175" s="44">
        <v>510815.88</v>
      </c>
      <c r="I175" s="120">
        <f>ROUND(H175*B2,2)</f>
        <v>19402013.079999998</v>
      </c>
      <c r="J175" s="44"/>
      <c r="K175" s="120"/>
      <c r="L175" s="44">
        <v>55019535.219999999</v>
      </c>
      <c r="M175" s="44">
        <v>14451015.890000001</v>
      </c>
      <c r="N175" s="44">
        <v>58004.36</v>
      </c>
      <c r="O175" s="200">
        <v>0</v>
      </c>
      <c r="P175" s="46"/>
      <c r="Q175" s="215"/>
      <c r="R175" s="39"/>
      <c r="S175" s="38"/>
      <c r="T175" s="39"/>
      <c r="U175" s="39"/>
      <c r="V175" s="39"/>
      <c r="W175" s="39"/>
      <c r="X175" s="39"/>
      <c r="Y175" s="39"/>
    </row>
    <row r="176" spans="1:25" s="40" customFormat="1" ht="48" customHeight="1" x14ac:dyDescent="0.2">
      <c r="A176" s="272"/>
      <c r="B176" s="51" t="s">
        <v>173</v>
      </c>
      <c r="C176" s="81" t="s">
        <v>0</v>
      </c>
      <c r="D176" s="44"/>
      <c r="E176" s="44">
        <f t="shared" si="7"/>
        <v>0</v>
      </c>
      <c r="F176" s="44"/>
      <c r="G176" s="120"/>
      <c r="H176" s="44"/>
      <c r="I176" s="120"/>
      <c r="J176" s="44"/>
      <c r="K176" s="120"/>
      <c r="L176" s="44">
        <v>0</v>
      </c>
      <c r="M176" s="44">
        <v>1175476.8900000001</v>
      </c>
      <c r="N176" s="44">
        <v>15672.789999999999</v>
      </c>
      <c r="O176" s="200">
        <v>0</v>
      </c>
      <c r="P176" s="46"/>
      <c r="Q176" s="215"/>
      <c r="R176" s="39"/>
      <c r="S176" s="38"/>
      <c r="T176" s="39"/>
      <c r="U176" s="39"/>
      <c r="V176" s="39"/>
      <c r="W176" s="39"/>
      <c r="X176" s="39"/>
      <c r="Y176" s="39"/>
    </row>
    <row r="177" spans="1:25" s="40" customFormat="1" ht="48" customHeight="1" x14ac:dyDescent="0.2">
      <c r="A177" s="271">
        <v>88</v>
      </c>
      <c r="B177" s="119" t="s">
        <v>174</v>
      </c>
      <c r="C177" s="81" t="s">
        <v>0</v>
      </c>
      <c r="D177" s="44">
        <f>F177+H177+J177</f>
        <v>3978077.72</v>
      </c>
      <c r="E177" s="44">
        <f>G177+I177+K177</f>
        <v>151096939.19999999</v>
      </c>
      <c r="F177" s="44">
        <v>2831422.9</v>
      </c>
      <c r="G177" s="120">
        <f>ROUND(F177*B2,2)</f>
        <v>107544237.16</v>
      </c>
      <c r="H177" s="120">
        <v>1143791.6399999999</v>
      </c>
      <c r="I177" s="120">
        <f>ROUND(H177*B2,2)</f>
        <v>43443951.590000004</v>
      </c>
      <c r="J177" s="120">
        <v>2863.18</v>
      </c>
      <c r="K177" s="120">
        <f>ROUND(J177*B2,2)</f>
        <v>108750.45</v>
      </c>
      <c r="L177" s="44">
        <v>0</v>
      </c>
      <c r="M177" s="44">
        <v>0</v>
      </c>
      <c r="N177" s="44">
        <v>0</v>
      </c>
      <c r="O177" s="200">
        <v>141358.71</v>
      </c>
      <c r="P177" s="46"/>
      <c r="Q177" s="215"/>
      <c r="R177" s="39"/>
      <c r="S177" s="38"/>
      <c r="T177" s="39"/>
      <c r="U177" s="39"/>
      <c r="V177" s="39"/>
      <c r="W177" s="39"/>
      <c r="X177" s="39"/>
      <c r="Y177" s="39"/>
    </row>
    <row r="178" spans="1:25" s="40" customFormat="1" ht="48" customHeight="1" x14ac:dyDescent="0.2">
      <c r="A178" s="272"/>
      <c r="B178" s="119" t="s">
        <v>175</v>
      </c>
      <c r="C178" s="81" t="s">
        <v>0</v>
      </c>
      <c r="D178" s="44"/>
      <c r="E178" s="44">
        <f t="shared" si="7"/>
        <v>0</v>
      </c>
      <c r="F178" s="44"/>
      <c r="G178" s="120"/>
      <c r="H178" s="120"/>
      <c r="I178" s="120"/>
      <c r="J178" s="120"/>
      <c r="K178" s="120"/>
      <c r="L178" s="44">
        <v>0</v>
      </c>
      <c r="M178" s="44">
        <v>925092.35</v>
      </c>
      <c r="N178" s="44">
        <v>12334.58</v>
      </c>
      <c r="O178" s="191">
        <v>0</v>
      </c>
      <c r="P178" s="46"/>
      <c r="Q178" s="215"/>
      <c r="R178" s="39"/>
      <c r="S178" s="38"/>
      <c r="T178" s="39"/>
      <c r="U178" s="39"/>
      <c r="V178" s="39"/>
      <c r="W178" s="39"/>
      <c r="X178" s="39"/>
      <c r="Y178" s="39"/>
    </row>
    <row r="179" spans="1:25" s="40" customFormat="1" ht="48" customHeight="1" x14ac:dyDescent="0.2">
      <c r="A179" s="301">
        <v>89</v>
      </c>
      <c r="B179" s="51" t="s">
        <v>176</v>
      </c>
      <c r="C179" s="81" t="s">
        <v>0</v>
      </c>
      <c r="D179" s="44">
        <f>F179+H179+J179</f>
        <v>1106459.28</v>
      </c>
      <c r="E179" s="44">
        <f>G179+I179+K179</f>
        <v>42025978.960000001</v>
      </c>
      <c r="F179" s="44">
        <v>644064.44999999995</v>
      </c>
      <c r="G179" s="120">
        <f>ROUND(F179*B2,2)</f>
        <v>24463113.57</v>
      </c>
      <c r="H179" s="120">
        <v>462394.83</v>
      </c>
      <c r="I179" s="120">
        <f>ROUND(H179*B2,2)</f>
        <v>17562865.390000001</v>
      </c>
      <c r="J179" s="120">
        <v>0</v>
      </c>
      <c r="K179" s="120">
        <f>ROUND(J179*B2,2)</f>
        <v>0</v>
      </c>
      <c r="L179" s="44">
        <v>96248292.610000029</v>
      </c>
      <c r="M179" s="44">
        <v>26314757.98</v>
      </c>
      <c r="N179" s="44">
        <v>111466.85999999999</v>
      </c>
      <c r="O179" s="191">
        <v>444212.67</v>
      </c>
      <c r="P179" s="46"/>
      <c r="Q179" s="215"/>
      <c r="R179" s="39"/>
      <c r="S179" s="38"/>
      <c r="T179" s="39"/>
      <c r="U179" s="39"/>
      <c r="V179" s="39"/>
      <c r="W179" s="39"/>
      <c r="X179" s="39"/>
      <c r="Y179" s="39"/>
    </row>
    <row r="180" spans="1:25" s="40" customFormat="1" ht="48" customHeight="1" x14ac:dyDescent="0.2">
      <c r="A180" s="302"/>
      <c r="B180" s="130" t="s">
        <v>177</v>
      </c>
      <c r="C180" s="81" t="s">
        <v>0</v>
      </c>
      <c r="D180" s="44">
        <v>0</v>
      </c>
      <c r="E180" s="44">
        <f t="shared" si="7"/>
        <v>0</v>
      </c>
      <c r="F180" s="44">
        <v>0</v>
      </c>
      <c r="G180" s="120">
        <v>0</v>
      </c>
      <c r="H180" s="120">
        <v>0</v>
      </c>
      <c r="I180" s="120">
        <v>0</v>
      </c>
      <c r="J180" s="120">
        <v>0</v>
      </c>
      <c r="K180" s="120">
        <v>0</v>
      </c>
      <c r="L180" s="44">
        <v>0</v>
      </c>
      <c r="M180" s="44">
        <v>2049756.43</v>
      </c>
      <c r="N180" s="44">
        <v>30020.230000000003</v>
      </c>
      <c r="O180" s="191">
        <v>0</v>
      </c>
      <c r="P180" s="46">
        <v>3757.59</v>
      </c>
      <c r="Q180" s="215"/>
      <c r="R180" s="39"/>
      <c r="S180" s="38"/>
      <c r="T180" s="39"/>
      <c r="U180" s="39"/>
      <c r="V180" s="39"/>
      <c r="W180" s="39"/>
      <c r="X180" s="39"/>
      <c r="Y180" s="39"/>
    </row>
    <row r="181" spans="1:25" s="40" customFormat="1" ht="48" customHeight="1" x14ac:dyDescent="0.2">
      <c r="A181" s="303"/>
      <c r="B181" s="51" t="s">
        <v>178</v>
      </c>
      <c r="C181" s="81" t="s">
        <v>0</v>
      </c>
      <c r="D181" s="44">
        <v>0</v>
      </c>
      <c r="E181" s="44">
        <f t="shared" si="7"/>
        <v>0</v>
      </c>
      <c r="F181" s="44">
        <v>0</v>
      </c>
      <c r="G181" s="120">
        <v>0</v>
      </c>
      <c r="H181" s="120">
        <v>0</v>
      </c>
      <c r="I181" s="120">
        <v>0</v>
      </c>
      <c r="J181" s="120">
        <v>0</v>
      </c>
      <c r="K181" s="120">
        <v>0</v>
      </c>
      <c r="L181" s="120">
        <v>26353970.850000001</v>
      </c>
      <c r="M181" s="44">
        <v>4675433.99</v>
      </c>
      <c r="N181" s="44">
        <v>14947.21</v>
      </c>
      <c r="O181" s="191">
        <v>0</v>
      </c>
      <c r="P181" s="46"/>
      <c r="Q181" s="215"/>
      <c r="R181" s="39"/>
      <c r="S181" s="38"/>
      <c r="T181" s="39"/>
      <c r="U181" s="39"/>
      <c r="V181" s="39"/>
      <c r="W181" s="39"/>
      <c r="X181" s="39"/>
      <c r="Y181" s="39"/>
    </row>
    <row r="182" spans="1:25" s="40" customFormat="1" ht="48" customHeight="1" x14ac:dyDescent="0.2">
      <c r="A182" s="271">
        <v>90</v>
      </c>
      <c r="B182" s="51" t="s">
        <v>179</v>
      </c>
      <c r="C182" s="81" t="s">
        <v>0</v>
      </c>
      <c r="D182" s="44">
        <v>0</v>
      </c>
      <c r="E182" s="44">
        <f t="shared" si="7"/>
        <v>0</v>
      </c>
      <c r="F182" s="44">
        <v>0</v>
      </c>
      <c r="G182" s="120">
        <v>0</v>
      </c>
      <c r="H182" s="120">
        <v>0</v>
      </c>
      <c r="I182" s="120">
        <v>0</v>
      </c>
      <c r="J182" s="120">
        <v>0</v>
      </c>
      <c r="K182" s="120">
        <v>0</v>
      </c>
      <c r="L182" s="120">
        <v>227710334.20000002</v>
      </c>
      <c r="M182" s="44">
        <v>112105608.61</v>
      </c>
      <c r="N182" s="44">
        <v>197298.08000000002</v>
      </c>
      <c r="O182" s="191">
        <v>0</v>
      </c>
      <c r="P182" s="46"/>
      <c r="Q182" s="215"/>
      <c r="R182" s="39"/>
      <c r="S182" s="38"/>
      <c r="T182" s="39"/>
      <c r="U182" s="39"/>
      <c r="V182" s="39"/>
      <c r="W182" s="39"/>
      <c r="X182" s="39"/>
      <c r="Y182" s="39"/>
    </row>
    <row r="183" spans="1:25" s="40" customFormat="1" ht="48" customHeight="1" x14ac:dyDescent="0.2">
      <c r="A183" s="272"/>
      <c r="B183" s="51" t="s">
        <v>180</v>
      </c>
      <c r="C183" s="81" t="s">
        <v>0</v>
      </c>
      <c r="D183" s="44">
        <v>0</v>
      </c>
      <c r="E183" s="44">
        <f t="shared" si="7"/>
        <v>0</v>
      </c>
      <c r="F183" s="44">
        <v>0</v>
      </c>
      <c r="G183" s="120">
        <v>0</v>
      </c>
      <c r="H183" s="120">
        <v>0</v>
      </c>
      <c r="I183" s="120">
        <v>0</v>
      </c>
      <c r="J183" s="120">
        <v>0</v>
      </c>
      <c r="K183" s="120">
        <v>0</v>
      </c>
      <c r="L183" s="44">
        <v>0</v>
      </c>
      <c r="M183" s="44">
        <v>5720514.9700000007</v>
      </c>
      <c r="N183" s="44">
        <v>107033.4</v>
      </c>
      <c r="O183" s="191">
        <v>0</v>
      </c>
      <c r="P183" s="46"/>
      <c r="Q183" s="215"/>
      <c r="R183" s="39"/>
      <c r="S183" s="38"/>
      <c r="T183" s="39"/>
      <c r="U183" s="39"/>
      <c r="V183" s="39"/>
      <c r="W183" s="39"/>
      <c r="X183" s="39"/>
      <c r="Y183" s="39"/>
    </row>
    <row r="184" spans="1:25" s="40" customFormat="1" ht="48" customHeight="1" x14ac:dyDescent="0.2">
      <c r="A184" s="271">
        <v>91</v>
      </c>
      <c r="B184" s="51" t="s">
        <v>181</v>
      </c>
      <c r="C184" s="81" t="s">
        <v>0</v>
      </c>
      <c r="D184" s="44">
        <f>F184+H184+J184</f>
        <v>9644366.1799999978</v>
      </c>
      <c r="E184" s="44">
        <f>G184+I184+K184</f>
        <v>366316173.99000001</v>
      </c>
      <c r="F184" s="44">
        <v>6893979.3899999997</v>
      </c>
      <c r="G184" s="120">
        <f>ROUND(F184*B2,2)</f>
        <v>261849882.78</v>
      </c>
      <c r="H184" s="120">
        <v>2743508.92</v>
      </c>
      <c r="I184" s="120">
        <f>ROUND(H184*B2,2)</f>
        <v>104205053.2</v>
      </c>
      <c r="J184" s="120">
        <v>6877.87</v>
      </c>
      <c r="K184" s="120">
        <f>ROUND(J184*B2,2)</f>
        <v>261238.01</v>
      </c>
      <c r="L184" s="44">
        <v>0</v>
      </c>
      <c r="M184" s="44">
        <v>0</v>
      </c>
      <c r="N184" s="44">
        <v>0</v>
      </c>
      <c r="O184" s="191">
        <v>1275701.23</v>
      </c>
      <c r="P184" s="46"/>
      <c r="Q184" s="215"/>
      <c r="R184" s="39"/>
      <c r="S184" s="38"/>
      <c r="T184" s="39"/>
      <c r="U184" s="39"/>
      <c r="V184" s="39"/>
      <c r="W184" s="39"/>
      <c r="X184" s="39"/>
      <c r="Y184" s="39"/>
    </row>
    <row r="185" spans="1:25" s="40" customFormat="1" ht="38.25" x14ac:dyDescent="0.2">
      <c r="A185" s="272"/>
      <c r="B185" s="51" t="s">
        <v>182</v>
      </c>
      <c r="C185" s="81" t="s">
        <v>0</v>
      </c>
      <c r="D185" s="44">
        <f>F185+H185+J185</f>
        <v>97702.040000000008</v>
      </c>
      <c r="E185" s="44">
        <f>G185+I185+K185</f>
        <v>3710957.9699999997</v>
      </c>
      <c r="F185" s="44"/>
      <c r="G185" s="120"/>
      <c r="H185" s="120">
        <v>96443.91</v>
      </c>
      <c r="I185" s="120">
        <f>ROUND(H185*B2,2)</f>
        <v>3663171.17</v>
      </c>
      <c r="J185" s="120">
        <v>1258.1300000000001</v>
      </c>
      <c r="K185" s="120">
        <f>ROUND(J185*B2,2)</f>
        <v>47786.8</v>
      </c>
      <c r="L185" s="44">
        <v>0</v>
      </c>
      <c r="M185" s="44">
        <v>0</v>
      </c>
      <c r="N185" s="44">
        <v>0</v>
      </c>
      <c r="O185" s="191">
        <v>13388.31</v>
      </c>
      <c r="P185" s="46"/>
      <c r="Q185" s="215"/>
      <c r="R185" s="39"/>
      <c r="S185" s="38"/>
      <c r="T185" s="39"/>
      <c r="U185" s="39"/>
      <c r="V185" s="39"/>
      <c r="W185" s="39"/>
      <c r="X185" s="39"/>
      <c r="Y185" s="39"/>
    </row>
    <row r="186" spans="1:25" s="40" customFormat="1" ht="48" customHeight="1" x14ac:dyDescent="0.2">
      <c r="A186" s="271">
        <v>92</v>
      </c>
      <c r="B186" s="51" t="s">
        <v>183</v>
      </c>
      <c r="C186" s="81" t="s">
        <v>0</v>
      </c>
      <c r="D186" s="44">
        <f>F186+H186+J186</f>
        <v>1280927.6100000001</v>
      </c>
      <c r="E186" s="44">
        <f t="shared" si="7"/>
        <v>48652704.850000001</v>
      </c>
      <c r="F186" s="44">
        <v>915483.28</v>
      </c>
      <c r="G186" s="120">
        <f>ROUND(F186*B2,2)</f>
        <v>34772252.130000003</v>
      </c>
      <c r="H186" s="120">
        <v>365034.72</v>
      </c>
      <c r="I186" s="120">
        <f>ROUND(H186*B2,2)</f>
        <v>13864894.75</v>
      </c>
      <c r="J186" s="120">
        <v>409.61</v>
      </c>
      <c r="K186" s="120">
        <f>ROUND(J186*B2,2)</f>
        <v>15557.97</v>
      </c>
      <c r="L186" s="44">
        <v>0</v>
      </c>
      <c r="M186" s="44">
        <v>0</v>
      </c>
      <c r="N186" s="44">
        <v>0</v>
      </c>
      <c r="O186" s="191">
        <v>2063103.63</v>
      </c>
      <c r="P186" s="46"/>
      <c r="Q186" s="215"/>
      <c r="R186" s="39"/>
      <c r="S186" s="38"/>
      <c r="T186" s="39"/>
      <c r="U186" s="39"/>
      <c r="V186" s="39"/>
      <c r="W186" s="39"/>
      <c r="X186" s="39"/>
      <c r="Y186" s="39"/>
    </row>
    <row r="187" spans="1:25" s="40" customFormat="1" ht="48" customHeight="1" x14ac:dyDescent="0.2">
      <c r="A187" s="272"/>
      <c r="B187" s="51" t="s">
        <v>184</v>
      </c>
      <c r="C187" s="81" t="s">
        <v>0</v>
      </c>
      <c r="D187" s="44">
        <f>F187+H187+J187</f>
        <v>3091.2</v>
      </c>
      <c r="E187" s="44">
        <f t="shared" si="7"/>
        <v>117411.19</v>
      </c>
      <c r="F187" s="44"/>
      <c r="G187" s="120"/>
      <c r="H187" s="120">
        <v>3050.52</v>
      </c>
      <c r="I187" s="120">
        <f>ROUND(H187*B2,2)</f>
        <v>115866.07</v>
      </c>
      <c r="J187" s="120">
        <v>40.68</v>
      </c>
      <c r="K187" s="120">
        <f>ROUND(J187*B2,2)</f>
        <v>1545.12</v>
      </c>
      <c r="L187" s="44">
        <v>0</v>
      </c>
      <c r="M187" s="44">
        <v>0</v>
      </c>
      <c r="N187" s="44">
        <v>0</v>
      </c>
      <c r="O187" s="191">
        <v>0</v>
      </c>
      <c r="P187" s="46"/>
      <c r="Q187" s="215"/>
      <c r="R187" s="39"/>
      <c r="S187" s="38"/>
      <c r="T187" s="39"/>
      <c r="U187" s="39"/>
      <c r="V187" s="39"/>
      <c r="W187" s="39"/>
      <c r="X187" s="39"/>
      <c r="Y187" s="39"/>
    </row>
    <row r="188" spans="1:25" s="40" customFormat="1" ht="43.5" customHeight="1" x14ac:dyDescent="0.2">
      <c r="A188" s="271">
        <v>93</v>
      </c>
      <c r="B188" s="51" t="s">
        <v>185</v>
      </c>
      <c r="C188" s="81" t="s">
        <v>0</v>
      </c>
      <c r="D188" s="44">
        <f>F188+H188+J188</f>
        <v>6867921.620000001</v>
      </c>
      <c r="E188" s="44">
        <f t="shared" si="7"/>
        <v>260860146.14000002</v>
      </c>
      <c r="F188" s="44">
        <v>5058087.4400000004</v>
      </c>
      <c r="G188" s="120">
        <f>ROUND(F188*B2,2)</f>
        <v>192118300.38</v>
      </c>
      <c r="H188" s="120">
        <v>1807711.82</v>
      </c>
      <c r="I188" s="120">
        <f>ROUND(H188*B2,2)</f>
        <v>68661233.430000007</v>
      </c>
      <c r="J188" s="120">
        <v>2122.36</v>
      </c>
      <c r="K188" s="120">
        <f>ROUND(J188*B2,2)</f>
        <v>80612.33</v>
      </c>
      <c r="L188" s="120">
        <v>2969277.54</v>
      </c>
      <c r="M188" s="44">
        <v>0</v>
      </c>
      <c r="N188" s="44">
        <v>0</v>
      </c>
      <c r="O188" s="191">
        <v>15328100.59</v>
      </c>
      <c r="P188" s="46"/>
      <c r="Q188" s="215"/>
      <c r="R188" s="39"/>
      <c r="S188" s="38"/>
      <c r="T188" s="39"/>
      <c r="U188" s="39"/>
      <c r="V188" s="39"/>
      <c r="W188" s="39"/>
      <c r="X188" s="39"/>
      <c r="Y188" s="39"/>
    </row>
    <row r="189" spans="1:25" s="40" customFormat="1" ht="45" customHeight="1" x14ac:dyDescent="0.2">
      <c r="A189" s="272"/>
      <c r="B189" s="51" t="s">
        <v>186</v>
      </c>
      <c r="C189" s="81" t="s">
        <v>0</v>
      </c>
      <c r="D189" s="44">
        <v>0</v>
      </c>
      <c r="E189" s="44">
        <f t="shared" si="7"/>
        <v>0</v>
      </c>
      <c r="F189" s="44">
        <v>0</v>
      </c>
      <c r="G189" s="120">
        <v>0</v>
      </c>
      <c r="H189" s="120">
        <v>0</v>
      </c>
      <c r="I189" s="120">
        <v>0</v>
      </c>
      <c r="J189" s="120">
        <v>0</v>
      </c>
      <c r="K189" s="120">
        <v>0</v>
      </c>
      <c r="L189" s="44">
        <v>0</v>
      </c>
      <c r="M189" s="44">
        <v>414613.55000000005</v>
      </c>
      <c r="N189" s="44">
        <v>5528.46</v>
      </c>
      <c r="O189" s="191">
        <v>0</v>
      </c>
      <c r="P189" s="46"/>
      <c r="Q189" s="215"/>
      <c r="R189" s="39"/>
      <c r="S189" s="38"/>
      <c r="T189" s="39"/>
      <c r="U189" s="39"/>
      <c r="V189" s="39"/>
      <c r="W189" s="39"/>
      <c r="X189" s="39"/>
      <c r="Y189" s="39"/>
    </row>
    <row r="190" spans="1:25" s="40" customFormat="1" ht="48" customHeight="1" x14ac:dyDescent="0.2">
      <c r="A190" s="301">
        <v>94</v>
      </c>
      <c r="B190" s="130" t="s">
        <v>187</v>
      </c>
      <c r="C190" s="81" t="s">
        <v>0</v>
      </c>
      <c r="D190" s="44">
        <f t="shared" ref="D190:E239" si="9">F190+H190+J190</f>
        <v>542679.19000000006</v>
      </c>
      <c r="E190" s="44">
        <f t="shared" si="7"/>
        <v>20612258.060000002</v>
      </c>
      <c r="F190" s="44">
        <v>349661.29</v>
      </c>
      <c r="G190" s="120">
        <f>ROUND(F190*B2,2)</f>
        <v>13280974.98</v>
      </c>
      <c r="H190" s="44">
        <v>192698.26</v>
      </c>
      <c r="I190" s="120">
        <f>ROUND(H190*B2,2)</f>
        <v>7319142.3899999997</v>
      </c>
      <c r="J190" s="44">
        <v>319.64</v>
      </c>
      <c r="K190" s="120">
        <f>ROUND(J190*B2,2)</f>
        <v>12140.69</v>
      </c>
      <c r="L190" s="44">
        <v>12604834.939999999</v>
      </c>
      <c r="M190" s="44">
        <v>6235955.75</v>
      </c>
      <c r="N190" s="44">
        <v>11435.37</v>
      </c>
      <c r="O190" s="200">
        <v>0</v>
      </c>
      <c r="P190" s="46"/>
      <c r="Q190" s="215"/>
      <c r="R190" s="39"/>
      <c r="S190" s="38"/>
      <c r="T190" s="39"/>
      <c r="U190" s="39"/>
      <c r="V190" s="39"/>
      <c r="W190" s="39"/>
      <c r="X190" s="39"/>
      <c r="Y190" s="39"/>
    </row>
    <row r="191" spans="1:25" s="40" customFormat="1" ht="48" customHeight="1" x14ac:dyDescent="0.2">
      <c r="A191" s="303"/>
      <c r="B191" s="51" t="s">
        <v>188</v>
      </c>
      <c r="C191" s="81" t="s">
        <v>0</v>
      </c>
      <c r="D191" s="44">
        <f>F191+H191+J191</f>
        <v>7876.62</v>
      </c>
      <c r="E191" s="44">
        <f>G191+I191+K191</f>
        <v>299172.94</v>
      </c>
      <c r="F191" s="44"/>
      <c r="G191" s="120"/>
      <c r="H191" s="44">
        <v>7772.36</v>
      </c>
      <c r="I191" s="120">
        <f>ROUND(H191*B2,2)</f>
        <v>295212.89</v>
      </c>
      <c r="J191" s="44">
        <v>104.26</v>
      </c>
      <c r="K191" s="120">
        <f>ROUND(J191*B2,2)</f>
        <v>3960.05</v>
      </c>
      <c r="L191" s="44">
        <v>0</v>
      </c>
      <c r="M191" s="44">
        <v>278652.49</v>
      </c>
      <c r="N191" s="44">
        <v>3715.54</v>
      </c>
      <c r="O191" s="200">
        <v>0</v>
      </c>
      <c r="P191" s="46"/>
      <c r="Q191" s="215"/>
      <c r="R191" s="39"/>
      <c r="S191" s="38"/>
      <c r="T191" s="39"/>
      <c r="U191" s="39"/>
      <c r="V191" s="39"/>
      <c r="W191" s="39"/>
      <c r="X191" s="39"/>
      <c r="Y191" s="39"/>
    </row>
    <row r="192" spans="1:25" s="40" customFormat="1" ht="48" customHeight="1" x14ac:dyDescent="0.2">
      <c r="A192" s="41">
        <v>95</v>
      </c>
      <c r="B192" s="51" t="s">
        <v>189</v>
      </c>
      <c r="C192" s="81" t="s">
        <v>0</v>
      </c>
      <c r="D192" s="44">
        <f t="shared" si="9"/>
        <v>0</v>
      </c>
      <c r="E192" s="44">
        <f t="shared" si="7"/>
        <v>0</v>
      </c>
      <c r="F192" s="44">
        <v>0</v>
      </c>
      <c r="G192" s="120">
        <v>0</v>
      </c>
      <c r="H192" s="44">
        <v>0</v>
      </c>
      <c r="I192" s="120">
        <v>0</v>
      </c>
      <c r="J192" s="44">
        <v>0</v>
      </c>
      <c r="K192" s="120">
        <v>0</v>
      </c>
      <c r="L192" s="44">
        <v>1008467.24</v>
      </c>
      <c r="M192" s="44">
        <v>512737.13</v>
      </c>
      <c r="N192" s="44">
        <v>894.71</v>
      </c>
      <c r="O192" s="200">
        <v>0</v>
      </c>
      <c r="P192" s="46"/>
      <c r="Q192" s="215"/>
      <c r="R192" s="39"/>
      <c r="S192" s="38"/>
      <c r="T192" s="39"/>
      <c r="U192" s="39"/>
      <c r="V192" s="39"/>
      <c r="W192" s="39"/>
      <c r="X192" s="39"/>
      <c r="Y192" s="39"/>
    </row>
    <row r="193" spans="1:25" s="40" customFormat="1" ht="48" customHeight="1" x14ac:dyDescent="0.2">
      <c r="A193" s="271">
        <v>96</v>
      </c>
      <c r="B193" s="119" t="s">
        <v>190</v>
      </c>
      <c r="C193" s="81" t="s">
        <v>0</v>
      </c>
      <c r="D193" s="44">
        <f>F193+H193+J193</f>
        <v>1047988.25</v>
      </c>
      <c r="E193" s="44">
        <f>G193+I193+K193</f>
        <v>39805108.909999996</v>
      </c>
      <c r="F193" s="44">
        <v>674266.59</v>
      </c>
      <c r="G193" s="120">
        <f>ROUND(F193*B2,2)</f>
        <v>25610263.329999998</v>
      </c>
      <c r="H193" s="44">
        <v>373071.39</v>
      </c>
      <c r="I193" s="120">
        <f>ROUND(H193*B2,2)</f>
        <v>14170146.76</v>
      </c>
      <c r="J193" s="44">
        <v>650.27</v>
      </c>
      <c r="K193" s="120">
        <f>ROUND(J193*B2,2)</f>
        <v>24698.82</v>
      </c>
      <c r="L193" s="44">
        <v>30445642.84</v>
      </c>
      <c r="M193" s="44">
        <v>4932632.04</v>
      </c>
      <c r="N193" s="44">
        <v>23683.66</v>
      </c>
      <c r="O193" s="200">
        <v>180587.79</v>
      </c>
      <c r="P193" s="46"/>
      <c r="Q193" s="215"/>
      <c r="R193" s="39"/>
      <c r="S193" s="38"/>
      <c r="T193" s="39"/>
      <c r="U193" s="39"/>
      <c r="V193" s="39"/>
      <c r="W193" s="39"/>
      <c r="X193" s="39"/>
      <c r="Y193" s="39"/>
    </row>
    <row r="194" spans="1:25" s="40" customFormat="1" ht="48" customHeight="1" x14ac:dyDescent="0.2">
      <c r="A194" s="272"/>
      <c r="B194" s="119" t="s">
        <v>191</v>
      </c>
      <c r="C194" s="81" t="s">
        <v>0</v>
      </c>
      <c r="D194" s="44">
        <f t="shared" si="9"/>
        <v>0</v>
      </c>
      <c r="E194" s="44">
        <f t="shared" si="7"/>
        <v>0</v>
      </c>
      <c r="F194" s="44">
        <v>0</v>
      </c>
      <c r="G194" s="120">
        <v>0</v>
      </c>
      <c r="H194" s="44">
        <v>0</v>
      </c>
      <c r="I194" s="120">
        <v>0</v>
      </c>
      <c r="J194" s="44">
        <v>0</v>
      </c>
      <c r="K194" s="120">
        <v>0</v>
      </c>
      <c r="L194" s="44">
        <v>0</v>
      </c>
      <c r="M194" s="44">
        <v>27397.96</v>
      </c>
      <c r="N194" s="44">
        <v>365.78</v>
      </c>
      <c r="O194" s="200">
        <v>0</v>
      </c>
      <c r="P194" s="46"/>
      <c r="Q194" s="215"/>
      <c r="R194" s="39"/>
      <c r="S194" s="38"/>
      <c r="T194" s="39"/>
      <c r="U194" s="39"/>
      <c r="V194" s="39"/>
      <c r="W194" s="39"/>
      <c r="X194" s="39"/>
      <c r="Y194" s="39"/>
    </row>
    <row r="195" spans="1:25" s="40" customFormat="1" ht="48" customHeight="1" x14ac:dyDescent="0.2">
      <c r="A195" s="41">
        <v>97</v>
      </c>
      <c r="B195" s="119" t="s">
        <v>192</v>
      </c>
      <c r="C195" s="81" t="s">
        <v>0</v>
      </c>
      <c r="D195" s="44">
        <f t="shared" si="9"/>
        <v>1235978.3199999998</v>
      </c>
      <c r="E195" s="44">
        <f t="shared" si="9"/>
        <v>46945422.939999998</v>
      </c>
      <c r="F195" s="44">
        <v>923723.22</v>
      </c>
      <c r="G195" s="120">
        <f>ROUND(F195*B2,2)</f>
        <v>35085224.829999998</v>
      </c>
      <c r="H195" s="120">
        <v>312255.09999999998</v>
      </c>
      <c r="I195" s="120">
        <f>ROUND(H195*B2,2)</f>
        <v>11860198.109999999</v>
      </c>
      <c r="J195" s="120">
        <v>0</v>
      </c>
      <c r="K195" s="120">
        <f>ROUND(J195*B2,2)</f>
        <v>0</v>
      </c>
      <c r="L195" s="44">
        <v>4754087</v>
      </c>
      <c r="M195" s="44">
        <v>1256184.43</v>
      </c>
      <c r="N195" s="44">
        <v>14938.14</v>
      </c>
      <c r="O195" s="200">
        <v>194220.57</v>
      </c>
      <c r="P195" s="46"/>
      <c r="Q195" s="215"/>
      <c r="R195" s="39"/>
      <c r="S195" s="38"/>
      <c r="T195" s="39"/>
      <c r="U195" s="39"/>
      <c r="V195" s="39"/>
      <c r="W195" s="39"/>
      <c r="X195" s="39"/>
      <c r="Y195" s="39"/>
    </row>
    <row r="196" spans="1:25" s="40" customFormat="1" ht="48" customHeight="1" x14ac:dyDescent="0.2">
      <c r="A196" s="271">
        <v>98</v>
      </c>
      <c r="B196" s="119" t="s">
        <v>193</v>
      </c>
      <c r="C196" s="81" t="s">
        <v>0</v>
      </c>
      <c r="D196" s="44">
        <f t="shared" si="9"/>
        <v>178843.23</v>
      </c>
      <c r="E196" s="44">
        <f t="shared" si="9"/>
        <v>6792895.0999999996</v>
      </c>
      <c r="F196" s="44">
        <v>119038.79</v>
      </c>
      <c r="G196" s="120">
        <f>ROUND(F196*B2,2)</f>
        <v>4521378.9400000004</v>
      </c>
      <c r="H196" s="120">
        <v>59705.24</v>
      </c>
      <c r="I196" s="120">
        <f>ROUND(H196*B2,2)</f>
        <v>2267748.31</v>
      </c>
      <c r="J196" s="120">
        <v>99.2</v>
      </c>
      <c r="K196" s="120">
        <f>ROUND(J196*B2,2)</f>
        <v>3767.85</v>
      </c>
      <c r="L196" s="120">
        <v>20300465.829999998</v>
      </c>
      <c r="M196" s="120">
        <v>4798619.3599999994</v>
      </c>
      <c r="N196" s="120">
        <v>24223.96</v>
      </c>
      <c r="O196" s="200">
        <v>0</v>
      </c>
      <c r="P196" s="120">
        <v>606112.94999999995</v>
      </c>
      <c r="Q196" s="215"/>
      <c r="R196" s="39"/>
      <c r="S196" s="38"/>
      <c r="T196" s="39"/>
      <c r="U196" s="39"/>
      <c r="V196" s="39"/>
      <c r="W196" s="39"/>
      <c r="X196" s="39"/>
      <c r="Y196" s="39"/>
    </row>
    <row r="197" spans="1:25" s="40" customFormat="1" ht="48" customHeight="1" x14ac:dyDescent="0.2">
      <c r="A197" s="272"/>
      <c r="B197" s="119" t="s">
        <v>194</v>
      </c>
      <c r="C197" s="81" t="s">
        <v>0</v>
      </c>
      <c r="D197" s="44">
        <f t="shared" si="9"/>
        <v>704904.99999999988</v>
      </c>
      <c r="E197" s="44">
        <f t="shared" si="9"/>
        <v>26773983.659999996</v>
      </c>
      <c r="F197" s="44">
        <v>599078.84</v>
      </c>
      <c r="G197" s="120">
        <f>ROUND(F197*B2,2)-0.01</f>
        <v>22754452.119999997</v>
      </c>
      <c r="H197" s="120">
        <v>105342.08</v>
      </c>
      <c r="I197" s="120">
        <f>ROUND(H197*B2,2)</f>
        <v>4001145.02</v>
      </c>
      <c r="J197" s="120">
        <v>484.08</v>
      </c>
      <c r="K197" s="120">
        <f>ROUND(J197*B2,2)</f>
        <v>18386.52</v>
      </c>
      <c r="L197" s="44">
        <v>0</v>
      </c>
      <c r="M197" s="44">
        <v>0</v>
      </c>
      <c r="N197" s="44">
        <v>0</v>
      </c>
      <c r="O197" s="200">
        <v>1344058.61</v>
      </c>
      <c r="P197" s="120"/>
      <c r="Q197" s="215"/>
      <c r="R197" s="39"/>
      <c r="S197" s="38"/>
      <c r="T197" s="39"/>
      <c r="U197" s="39"/>
      <c r="V197" s="39"/>
      <c r="W197" s="39"/>
      <c r="X197" s="39"/>
      <c r="Y197" s="39"/>
    </row>
    <row r="198" spans="1:25" s="40" customFormat="1" ht="48" customHeight="1" x14ac:dyDescent="0.2">
      <c r="A198" s="301">
        <v>99</v>
      </c>
      <c r="B198" s="130" t="s">
        <v>195</v>
      </c>
      <c r="C198" s="81" t="s">
        <v>0</v>
      </c>
      <c r="D198" s="44">
        <f t="shared" si="9"/>
        <v>1237094.93</v>
      </c>
      <c r="E198" s="44">
        <f t="shared" si="7"/>
        <v>46987834.469999999</v>
      </c>
      <c r="F198" s="44">
        <v>723585.64</v>
      </c>
      <c r="G198" s="120">
        <f>ROUND(F198*B2,2)</f>
        <v>27483519.210000001</v>
      </c>
      <c r="H198" s="120">
        <v>513509.29</v>
      </c>
      <c r="I198" s="120">
        <f>ROUND(H198*B2,2)</f>
        <v>19504315.260000002</v>
      </c>
      <c r="J198" s="120">
        <v>0</v>
      </c>
      <c r="K198" s="120">
        <f>ROUND(J198*B2,2)</f>
        <v>0</v>
      </c>
      <c r="L198" s="44">
        <v>15438679.279999999</v>
      </c>
      <c r="M198" s="44">
        <v>1163652.74</v>
      </c>
      <c r="N198" s="44">
        <v>26753.870000000003</v>
      </c>
      <c r="O198" s="200">
        <v>121272.02</v>
      </c>
      <c r="P198" s="46"/>
      <c r="Q198" s="215"/>
      <c r="R198" s="39"/>
      <c r="S198" s="38"/>
      <c r="T198" s="39"/>
      <c r="U198" s="39"/>
      <c r="V198" s="39"/>
      <c r="W198" s="39"/>
      <c r="X198" s="39"/>
      <c r="Y198" s="39"/>
    </row>
    <row r="199" spans="1:25" s="40" customFormat="1" ht="48" customHeight="1" x14ac:dyDescent="0.2">
      <c r="A199" s="303"/>
      <c r="B199" s="51" t="s">
        <v>196</v>
      </c>
      <c r="C199" s="81" t="s">
        <v>0</v>
      </c>
      <c r="D199" s="44">
        <f t="shared" si="9"/>
        <v>0</v>
      </c>
      <c r="E199" s="44">
        <f t="shared" si="7"/>
        <v>0</v>
      </c>
      <c r="F199" s="44">
        <v>0</v>
      </c>
      <c r="G199" s="120">
        <v>0</v>
      </c>
      <c r="H199" s="44">
        <v>0</v>
      </c>
      <c r="I199" s="120">
        <v>0</v>
      </c>
      <c r="J199" s="44">
        <v>0</v>
      </c>
      <c r="K199" s="120">
        <v>0</v>
      </c>
      <c r="L199" s="44">
        <v>52601958.489999995</v>
      </c>
      <c r="M199" s="44">
        <v>5099434.4800000004</v>
      </c>
      <c r="N199" s="44">
        <v>9865.9399999999987</v>
      </c>
      <c r="O199" s="200">
        <v>0</v>
      </c>
      <c r="P199" s="46"/>
      <c r="Q199" s="212"/>
      <c r="R199" s="50"/>
      <c r="T199" s="50"/>
      <c r="U199" s="50"/>
      <c r="V199" s="50"/>
      <c r="W199" s="50"/>
      <c r="X199" s="50"/>
      <c r="Y199" s="50"/>
    </row>
    <row r="200" spans="1:25" s="40" customFormat="1" ht="48" customHeight="1" x14ac:dyDescent="0.2">
      <c r="A200" s="41">
        <v>100</v>
      </c>
      <c r="B200" s="122" t="s">
        <v>197</v>
      </c>
      <c r="C200" s="81" t="s">
        <v>0</v>
      </c>
      <c r="D200" s="44">
        <f t="shared" si="9"/>
        <v>3346914.13</v>
      </c>
      <c r="E200" s="44">
        <f t="shared" si="7"/>
        <v>127123831.25</v>
      </c>
      <c r="F200" s="44">
        <v>2757608.25</v>
      </c>
      <c r="G200" s="120">
        <f>ROUND(F200*B2,2)</f>
        <v>104740579.59</v>
      </c>
      <c r="H200" s="120">
        <v>586147.87</v>
      </c>
      <c r="I200" s="120">
        <f>ROUND(H200*B2,2)</f>
        <v>22263302.859999999</v>
      </c>
      <c r="J200" s="120">
        <v>3158.01</v>
      </c>
      <c r="K200" s="120">
        <f>ROUND(J200*B2,2)</f>
        <v>119948.8</v>
      </c>
      <c r="L200" s="44">
        <v>0</v>
      </c>
      <c r="M200" s="44">
        <v>0</v>
      </c>
      <c r="N200" s="44">
        <v>0</v>
      </c>
      <c r="O200" s="200">
        <v>26714496.760000002</v>
      </c>
      <c r="P200" s="46"/>
      <c r="Q200" s="215"/>
      <c r="R200" s="39"/>
      <c r="S200" s="38"/>
      <c r="T200" s="39"/>
      <c r="U200" s="39"/>
      <c r="V200" s="39"/>
      <c r="W200" s="39"/>
      <c r="X200" s="39"/>
      <c r="Y200" s="39"/>
    </row>
    <row r="201" spans="1:25" s="40" customFormat="1" ht="48" customHeight="1" x14ac:dyDescent="0.2">
      <c r="A201" s="271">
        <v>101</v>
      </c>
      <c r="B201" s="119" t="s">
        <v>198</v>
      </c>
      <c r="C201" s="81" t="s">
        <v>0</v>
      </c>
      <c r="D201" s="44">
        <f t="shared" si="9"/>
        <v>874410.26</v>
      </c>
      <c r="E201" s="44">
        <f t="shared" si="7"/>
        <v>33212200.27</v>
      </c>
      <c r="F201" s="44">
        <v>566250.65</v>
      </c>
      <c r="G201" s="120">
        <f>ROUND(F201*B2,2)</f>
        <v>21507558.690000001</v>
      </c>
      <c r="H201" s="120">
        <v>306617.32</v>
      </c>
      <c r="I201" s="120">
        <f>ROUND(H201*B2,2)</f>
        <v>11646061.699999999</v>
      </c>
      <c r="J201" s="120">
        <v>1542.29</v>
      </c>
      <c r="K201" s="120">
        <f>ROUND(J201*B2,2)</f>
        <v>58579.88</v>
      </c>
      <c r="L201" s="44">
        <v>0</v>
      </c>
      <c r="M201" s="44">
        <v>0</v>
      </c>
      <c r="N201" s="44">
        <v>0</v>
      </c>
      <c r="O201" s="200">
        <v>12352408.699999999</v>
      </c>
      <c r="P201" s="46"/>
      <c r="Q201" s="215"/>
      <c r="R201" s="39"/>
      <c r="S201" s="38"/>
      <c r="T201" s="39"/>
      <c r="U201" s="39"/>
      <c r="V201" s="39"/>
      <c r="W201" s="39"/>
      <c r="X201" s="39"/>
      <c r="Y201" s="39"/>
    </row>
    <row r="202" spans="1:25" s="40" customFormat="1" ht="48" customHeight="1" x14ac:dyDescent="0.2">
      <c r="A202" s="272"/>
      <c r="B202" s="122" t="s">
        <v>199</v>
      </c>
      <c r="C202" s="81" t="s">
        <v>32</v>
      </c>
      <c r="D202" s="44">
        <f t="shared" si="9"/>
        <v>0</v>
      </c>
      <c r="E202" s="44">
        <f t="shared" si="7"/>
        <v>0</v>
      </c>
      <c r="F202" s="44"/>
      <c r="G202" s="120">
        <f>ROUND(F202*B2,2)</f>
        <v>0</v>
      </c>
      <c r="H202" s="120"/>
      <c r="I202" s="120">
        <f>ROUND(H202*B2,2)</f>
        <v>0</v>
      </c>
      <c r="J202" s="120"/>
      <c r="K202" s="120">
        <f>ROUND(J202*B2,2)</f>
        <v>0</v>
      </c>
      <c r="L202" s="124"/>
      <c r="M202" s="124"/>
      <c r="N202" s="124"/>
      <c r="O202" s="200">
        <v>57423.96</v>
      </c>
      <c r="P202" s="46"/>
      <c r="Q202" s="215"/>
      <c r="R202" s="39"/>
      <c r="S202" s="38"/>
      <c r="T202" s="39"/>
      <c r="U202" s="39"/>
      <c r="V202" s="39"/>
      <c r="W202" s="39"/>
      <c r="X202" s="39"/>
      <c r="Y202" s="39"/>
    </row>
    <row r="203" spans="1:25" s="40" customFormat="1" ht="48" customHeight="1" x14ac:dyDescent="0.2">
      <c r="A203" s="271">
        <v>102</v>
      </c>
      <c r="B203" s="122" t="s">
        <v>200</v>
      </c>
      <c r="C203" s="81" t="s">
        <v>0</v>
      </c>
      <c r="D203" s="44">
        <f t="shared" si="9"/>
        <v>1512642.82</v>
      </c>
      <c r="E203" s="44">
        <f t="shared" si="9"/>
        <v>57453804.649999999</v>
      </c>
      <c r="F203" s="44">
        <v>1417600.82</v>
      </c>
      <c r="G203" s="120">
        <f>ROUND(F203*B2,2)</f>
        <v>53843881.390000001</v>
      </c>
      <c r="H203" s="44">
        <v>95042</v>
      </c>
      <c r="I203" s="120">
        <f>ROUND(H203*B2,2)</f>
        <v>3609923.26</v>
      </c>
      <c r="J203" s="44">
        <v>0</v>
      </c>
      <c r="K203" s="120">
        <f>ROUND(J203*B2,2)</f>
        <v>0</v>
      </c>
      <c r="L203" s="44">
        <v>14875624.210000001</v>
      </c>
      <c r="M203" s="44">
        <v>5428076.7699999996</v>
      </c>
      <c r="N203" s="44">
        <v>15477.63</v>
      </c>
      <c r="O203" s="200">
        <v>8218906.71</v>
      </c>
      <c r="P203" s="44">
        <v>7582337.7400000002</v>
      </c>
      <c r="Q203" s="215">
        <v>8218906.71</v>
      </c>
      <c r="R203" s="39"/>
      <c r="S203" s="38"/>
      <c r="T203" s="39"/>
      <c r="U203" s="39"/>
      <c r="V203" s="39"/>
      <c r="W203" s="39"/>
      <c r="X203" s="39"/>
      <c r="Y203" s="39"/>
    </row>
    <row r="204" spans="1:25" s="40" customFormat="1" ht="48" customHeight="1" x14ac:dyDescent="0.2">
      <c r="A204" s="275"/>
      <c r="B204" s="122" t="s">
        <v>201</v>
      </c>
      <c r="C204" s="81" t="s">
        <v>0</v>
      </c>
      <c r="D204" s="44">
        <f t="shared" si="9"/>
        <v>837001.9</v>
      </c>
      <c r="E204" s="44">
        <f t="shared" si="9"/>
        <v>31791340.969999999</v>
      </c>
      <c r="F204" s="44">
        <v>800176.9</v>
      </c>
      <c r="G204" s="120">
        <f>ROUND(F204*B2,2)</f>
        <v>30392639.09</v>
      </c>
      <c r="H204" s="44">
        <v>36825</v>
      </c>
      <c r="I204" s="120">
        <f>ROUND(H204*B2,2)</f>
        <v>1398701.88</v>
      </c>
      <c r="J204" s="44">
        <v>0</v>
      </c>
      <c r="K204" s="120">
        <f>ROUND(J204*B3,2)</f>
        <v>0</v>
      </c>
      <c r="L204" s="44">
        <v>12991367.09</v>
      </c>
      <c r="M204" s="44">
        <v>1853227.05</v>
      </c>
      <c r="N204" s="44">
        <v>6121.6</v>
      </c>
      <c r="O204" s="200">
        <v>5255847.32</v>
      </c>
      <c r="P204" s="44">
        <v>5554515.0300000003</v>
      </c>
      <c r="Q204" s="215"/>
      <c r="R204" s="39"/>
      <c r="S204" s="38"/>
      <c r="T204" s="39"/>
      <c r="U204" s="39"/>
      <c r="V204" s="39"/>
      <c r="W204" s="39"/>
      <c r="X204" s="39"/>
      <c r="Y204" s="39"/>
    </row>
    <row r="205" spans="1:25" s="40" customFormat="1" ht="48" customHeight="1" x14ac:dyDescent="0.2">
      <c r="A205" s="220"/>
      <c r="B205" s="51" t="s">
        <v>202</v>
      </c>
      <c r="C205" s="81" t="s">
        <v>0</v>
      </c>
      <c r="D205" s="44">
        <f t="shared" si="9"/>
        <v>4279996.6800000006</v>
      </c>
      <c r="E205" s="44">
        <f t="shared" si="9"/>
        <v>162564545.90000001</v>
      </c>
      <c r="F205" s="44">
        <v>3750431.81</v>
      </c>
      <c r="G205" s="120">
        <f>ROUND(F205*B2,2)</f>
        <v>142450401.18000001</v>
      </c>
      <c r="H205" s="44">
        <v>524689.63</v>
      </c>
      <c r="I205" s="120">
        <f>ROUND(H205*B2,2)</f>
        <v>19928971.399999999</v>
      </c>
      <c r="J205" s="44">
        <v>4875.24</v>
      </c>
      <c r="K205" s="120">
        <f>ROUND(J205*B2,2)</f>
        <v>185173.32</v>
      </c>
      <c r="L205" s="44">
        <v>10243.73</v>
      </c>
      <c r="M205" s="44">
        <v>6999600</v>
      </c>
      <c r="N205" s="44"/>
      <c r="O205" s="200">
        <v>40888485.859999999</v>
      </c>
      <c r="P205" s="46"/>
      <c r="Q205" s="215"/>
      <c r="R205" s="39"/>
      <c r="S205" s="38"/>
      <c r="T205" s="39"/>
      <c r="U205" s="39"/>
      <c r="V205" s="39"/>
      <c r="W205" s="39"/>
      <c r="X205" s="39"/>
      <c r="Y205" s="39"/>
    </row>
    <row r="206" spans="1:25" s="40" customFormat="1" ht="48" customHeight="1" x14ac:dyDescent="0.2">
      <c r="A206" s="220"/>
      <c r="B206" s="51" t="s">
        <v>203</v>
      </c>
      <c r="C206" s="81" t="s">
        <v>0</v>
      </c>
      <c r="D206" s="44">
        <f t="shared" si="9"/>
        <v>0</v>
      </c>
      <c r="E206" s="44">
        <f t="shared" si="7"/>
        <v>0</v>
      </c>
      <c r="F206" s="44">
        <v>0</v>
      </c>
      <c r="G206" s="120">
        <v>0</v>
      </c>
      <c r="H206" s="44">
        <v>0</v>
      </c>
      <c r="I206" s="120">
        <v>0</v>
      </c>
      <c r="J206" s="44">
        <v>0</v>
      </c>
      <c r="K206" s="120">
        <v>0</v>
      </c>
      <c r="L206" s="44">
        <v>11796690.01</v>
      </c>
      <c r="M206" s="44">
        <v>1940917.9500000002</v>
      </c>
      <c r="N206" s="44">
        <v>3376.76</v>
      </c>
      <c r="O206" s="200">
        <v>0</v>
      </c>
      <c r="P206" s="46"/>
      <c r="Q206" s="215"/>
      <c r="R206" s="39"/>
      <c r="S206" s="38"/>
      <c r="T206" s="39"/>
      <c r="U206" s="39"/>
      <c r="V206" s="39"/>
      <c r="W206" s="39"/>
      <c r="X206" s="39"/>
      <c r="Y206" s="39"/>
    </row>
    <row r="207" spans="1:25" s="40" customFormat="1" ht="48" customHeight="1" x14ac:dyDescent="0.2">
      <c r="A207" s="205">
        <v>102</v>
      </c>
      <c r="B207" s="51" t="s">
        <v>204</v>
      </c>
      <c r="C207" s="81" t="s">
        <v>0</v>
      </c>
      <c r="D207" s="44">
        <f t="shared" si="9"/>
        <v>0</v>
      </c>
      <c r="E207" s="44">
        <f t="shared" si="7"/>
        <v>0</v>
      </c>
      <c r="F207" s="44">
        <v>0</v>
      </c>
      <c r="G207" s="120">
        <v>0</v>
      </c>
      <c r="H207" s="44">
        <v>0</v>
      </c>
      <c r="I207" s="120">
        <v>0</v>
      </c>
      <c r="J207" s="44">
        <v>0</v>
      </c>
      <c r="K207" s="120">
        <v>0</v>
      </c>
      <c r="L207" s="44">
        <v>12409228.899999999</v>
      </c>
      <c r="M207" s="44">
        <v>1772514.62</v>
      </c>
      <c r="N207" s="44">
        <v>3479.24</v>
      </c>
      <c r="O207" s="200">
        <v>0</v>
      </c>
      <c r="P207" s="46">
        <v>-301278.86</v>
      </c>
      <c r="Q207" s="215"/>
      <c r="R207" s="39"/>
      <c r="S207" s="38"/>
      <c r="T207" s="39"/>
      <c r="U207" s="39"/>
      <c r="V207" s="39"/>
      <c r="W207" s="39"/>
      <c r="X207" s="39"/>
      <c r="Y207" s="39"/>
    </row>
    <row r="208" spans="1:25" s="40" customFormat="1" ht="48" customHeight="1" x14ac:dyDescent="0.2">
      <c r="A208" s="205">
        <v>103</v>
      </c>
      <c r="B208" s="51" t="s">
        <v>205</v>
      </c>
      <c r="C208" s="81" t="s">
        <v>0</v>
      </c>
      <c r="D208" s="44">
        <f t="shared" si="9"/>
        <v>348703.33</v>
      </c>
      <c r="E208" s="44">
        <f t="shared" si="9"/>
        <v>13244589.359999999</v>
      </c>
      <c r="F208" s="44">
        <v>308337.26</v>
      </c>
      <c r="G208" s="120">
        <f>ROUND(F208*B2,2)</f>
        <v>11711389.140000001</v>
      </c>
      <c r="H208" s="44">
        <v>40273.18</v>
      </c>
      <c r="I208" s="120">
        <f>ROUND(H208*B2,2)</f>
        <v>1529672.03</v>
      </c>
      <c r="J208" s="44">
        <v>92.89</v>
      </c>
      <c r="K208" s="120">
        <f>ROUND(J208*B2,2)</f>
        <v>3528.19</v>
      </c>
      <c r="L208" s="44">
        <v>0</v>
      </c>
      <c r="M208" s="44">
        <v>0</v>
      </c>
      <c r="N208" s="44">
        <v>0</v>
      </c>
      <c r="O208" s="200">
        <v>0</v>
      </c>
      <c r="P208" s="46"/>
      <c r="Q208" s="215"/>
      <c r="R208" s="39"/>
      <c r="S208" s="38"/>
      <c r="T208" s="39"/>
      <c r="U208" s="39"/>
      <c r="V208" s="39"/>
      <c r="W208" s="39"/>
      <c r="X208" s="39"/>
      <c r="Y208" s="39"/>
    </row>
    <row r="209" spans="1:25" s="40" customFormat="1" ht="48" customHeight="1" x14ac:dyDescent="0.2">
      <c r="A209" s="208">
        <v>104</v>
      </c>
      <c r="B209" s="51" t="s">
        <v>206</v>
      </c>
      <c r="C209" s="81" t="s">
        <v>0</v>
      </c>
      <c r="D209" s="44">
        <f t="shared" si="9"/>
        <v>3019835.8000000003</v>
      </c>
      <c r="E209" s="44">
        <f t="shared" si="9"/>
        <v>114700611.29000001</v>
      </c>
      <c r="F209" s="44">
        <v>2381393.6800000002</v>
      </c>
      <c r="G209" s="120">
        <f>ROUND(F209*B2,2)</f>
        <v>90451047.310000002</v>
      </c>
      <c r="H209" s="44">
        <v>635587.06000000006</v>
      </c>
      <c r="I209" s="120">
        <f>ROUND(H209*B2,2)</f>
        <v>24141121.949999999</v>
      </c>
      <c r="J209" s="44">
        <v>2855.06</v>
      </c>
      <c r="K209" s="120">
        <f>ROUND(J209*B2,2)</f>
        <v>108442.03</v>
      </c>
      <c r="L209" s="44">
        <v>250000</v>
      </c>
      <c r="M209" s="44">
        <v>0</v>
      </c>
      <c r="N209" s="44">
        <v>0</v>
      </c>
      <c r="O209" s="200">
        <v>23104536.23</v>
      </c>
      <c r="P209" s="46"/>
      <c r="Q209" s="215"/>
      <c r="R209" s="39"/>
      <c r="S209" s="38"/>
      <c r="T209" s="39"/>
      <c r="U209" s="39"/>
      <c r="V209" s="39"/>
      <c r="W209" s="39"/>
      <c r="X209" s="39"/>
      <c r="Y209" s="39"/>
    </row>
    <row r="210" spans="1:25" s="40" customFormat="1" ht="48" customHeight="1" x14ac:dyDescent="0.2">
      <c r="A210" s="271">
        <v>105</v>
      </c>
      <c r="B210" s="51" t="s">
        <v>207</v>
      </c>
      <c r="C210" s="81" t="s">
        <v>0</v>
      </c>
      <c r="D210" s="44">
        <f t="shared" si="9"/>
        <v>4039445.37</v>
      </c>
      <c r="E210" s="44">
        <f t="shared" si="9"/>
        <v>153427829.81999999</v>
      </c>
      <c r="F210" s="44">
        <v>3227643.58</v>
      </c>
      <c r="G210" s="120">
        <f>ROUND(F210*B2,2)</f>
        <v>122593649.51000001</v>
      </c>
      <c r="H210" s="44">
        <v>808145.04</v>
      </c>
      <c r="I210" s="120">
        <f>ROUND(H210*B2,2)</f>
        <v>30695288.170000002</v>
      </c>
      <c r="J210" s="44">
        <v>3656.75</v>
      </c>
      <c r="K210" s="120">
        <f>ROUND(J210*B2,2)</f>
        <v>138892.14000000001</v>
      </c>
      <c r="L210" s="44">
        <v>0</v>
      </c>
      <c r="M210" s="44">
        <v>0</v>
      </c>
      <c r="N210" s="44">
        <v>0</v>
      </c>
      <c r="O210" s="200">
        <v>6303020.7199999997</v>
      </c>
      <c r="P210" s="46"/>
      <c r="Q210" s="215"/>
      <c r="R210" s="39"/>
      <c r="S210" s="38"/>
      <c r="T210" s="39"/>
      <c r="U210" s="39"/>
      <c r="V210" s="39"/>
      <c r="W210" s="39"/>
      <c r="X210" s="39"/>
      <c r="Y210" s="39"/>
    </row>
    <row r="211" spans="1:25" s="40" customFormat="1" ht="48" customHeight="1" x14ac:dyDescent="0.2">
      <c r="A211" s="272"/>
      <c r="B211" s="51" t="s">
        <v>208</v>
      </c>
      <c r="C211" s="81" t="s">
        <v>0</v>
      </c>
      <c r="D211" s="44">
        <f t="shared" si="9"/>
        <v>1773873.38</v>
      </c>
      <c r="E211" s="44">
        <f t="shared" si="9"/>
        <v>67375968.269999996</v>
      </c>
      <c r="F211" s="44">
        <v>1427135</v>
      </c>
      <c r="G211" s="120">
        <f>ROUND(F211*B2,2)</f>
        <v>54206012.420000002</v>
      </c>
      <c r="H211" s="44">
        <v>345161.98</v>
      </c>
      <c r="I211" s="120">
        <f>ROUND(H211*B2,2)</f>
        <v>13110080.390000001</v>
      </c>
      <c r="J211" s="44">
        <v>1576.4</v>
      </c>
      <c r="K211" s="120">
        <f>ROUND(J211*B2,2)</f>
        <v>59875.46</v>
      </c>
      <c r="L211" s="44">
        <v>0</v>
      </c>
      <c r="M211" s="44">
        <v>0</v>
      </c>
      <c r="N211" s="44">
        <v>0</v>
      </c>
      <c r="O211" s="200">
        <v>2593690.1</v>
      </c>
      <c r="P211" s="46"/>
      <c r="Q211" s="215"/>
      <c r="R211" s="39"/>
      <c r="S211" s="38"/>
      <c r="T211" s="39"/>
      <c r="U211" s="39"/>
      <c r="V211" s="39"/>
      <c r="W211" s="39"/>
      <c r="X211" s="39"/>
      <c r="Y211" s="39"/>
    </row>
    <row r="212" spans="1:25" s="40" customFormat="1" ht="48" customHeight="1" x14ac:dyDescent="0.2">
      <c r="A212" s="41">
        <v>106</v>
      </c>
      <c r="B212" s="122" t="s">
        <v>209</v>
      </c>
      <c r="C212" s="81" t="s">
        <v>0</v>
      </c>
      <c r="D212" s="44">
        <f t="shared" si="9"/>
        <v>0</v>
      </c>
      <c r="E212" s="44">
        <f t="shared" si="9"/>
        <v>0</v>
      </c>
      <c r="F212" s="44">
        <v>0</v>
      </c>
      <c r="G212" s="120">
        <f>ROUND(F212*B2,2)</f>
        <v>0</v>
      </c>
      <c r="H212" s="44">
        <v>0</v>
      </c>
      <c r="I212" s="120">
        <f>ROUND(H212*B2,2)</f>
        <v>0</v>
      </c>
      <c r="J212" s="44">
        <v>0</v>
      </c>
      <c r="K212" s="120">
        <f>ROUND(J212*B2,2)</f>
        <v>0</v>
      </c>
      <c r="L212" s="44">
        <f>13894215+1883865.29+36728.42</f>
        <v>15814808.709999999</v>
      </c>
      <c r="M212" s="44">
        <f>1846650.7+6787.15+2003271.58</f>
        <v>3856709.4299999997</v>
      </c>
      <c r="N212" s="44">
        <f>3929.3+3562.69</f>
        <v>7491.99</v>
      </c>
      <c r="O212" s="200">
        <v>0</v>
      </c>
      <c r="P212" s="46"/>
      <c r="Q212" s="215"/>
      <c r="R212" s="39"/>
      <c r="S212" s="38"/>
      <c r="T212" s="39"/>
      <c r="U212" s="39"/>
      <c r="V212" s="39"/>
      <c r="W212" s="39"/>
      <c r="X212" s="39"/>
      <c r="Y212" s="39"/>
    </row>
    <row r="213" spans="1:25" s="40" customFormat="1" ht="48" customHeight="1" x14ac:dyDescent="0.2">
      <c r="A213" s="271">
        <v>107</v>
      </c>
      <c r="B213" s="122" t="s">
        <v>210</v>
      </c>
      <c r="C213" s="81" t="s">
        <v>0</v>
      </c>
      <c r="D213" s="44">
        <f t="shared" si="9"/>
        <v>6064</v>
      </c>
      <c r="E213" s="44">
        <f t="shared" si="9"/>
        <v>230325.27000000002</v>
      </c>
      <c r="F213" s="44">
        <v>6002.24</v>
      </c>
      <c r="G213" s="120">
        <f>ROUND(F213*B2,2)</f>
        <v>227979.48</v>
      </c>
      <c r="H213" s="44">
        <v>60.54</v>
      </c>
      <c r="I213" s="120">
        <f>ROUND(H213*B2,2)</f>
        <v>2299.4499999999998</v>
      </c>
      <c r="J213" s="44">
        <v>1.22</v>
      </c>
      <c r="K213" s="120">
        <f>ROUND(J213*B2,2)</f>
        <v>46.34</v>
      </c>
      <c r="L213" s="44">
        <v>0</v>
      </c>
      <c r="M213" s="44">
        <v>0</v>
      </c>
      <c r="N213" s="44">
        <v>0</v>
      </c>
      <c r="O213" s="200">
        <v>0</v>
      </c>
      <c r="P213" s="46"/>
      <c r="Q213" s="215"/>
      <c r="R213" s="39"/>
      <c r="S213" s="38"/>
      <c r="T213" s="39"/>
      <c r="U213" s="39"/>
      <c r="V213" s="39"/>
      <c r="W213" s="39"/>
      <c r="X213" s="39"/>
      <c r="Y213" s="39"/>
    </row>
    <row r="214" spans="1:25" s="40" customFormat="1" ht="48" customHeight="1" x14ac:dyDescent="0.2">
      <c r="A214" s="272"/>
      <c r="B214" s="122" t="s">
        <v>211</v>
      </c>
      <c r="C214" s="81" t="s">
        <v>32</v>
      </c>
      <c r="D214" s="44">
        <f t="shared" si="9"/>
        <v>0</v>
      </c>
      <c r="E214" s="44">
        <f t="shared" si="7"/>
        <v>0</v>
      </c>
      <c r="F214" s="44">
        <v>0</v>
      </c>
      <c r="G214" s="120">
        <v>0</v>
      </c>
      <c r="H214" s="44">
        <v>0</v>
      </c>
      <c r="I214" s="120">
        <v>0</v>
      </c>
      <c r="J214" s="44">
        <v>0</v>
      </c>
      <c r="K214" s="120">
        <v>0</v>
      </c>
      <c r="L214" s="44">
        <v>0</v>
      </c>
      <c r="M214" s="44">
        <v>0</v>
      </c>
      <c r="N214" s="44">
        <v>0</v>
      </c>
      <c r="O214" s="200">
        <v>10536.88</v>
      </c>
      <c r="P214" s="46"/>
      <c r="Q214" s="215"/>
      <c r="R214" s="39"/>
      <c r="S214" s="38"/>
      <c r="T214" s="39"/>
      <c r="U214" s="39"/>
      <c r="V214" s="39"/>
      <c r="W214" s="39"/>
      <c r="X214" s="39"/>
      <c r="Y214" s="39"/>
    </row>
    <row r="215" spans="1:25" s="40" customFormat="1" ht="48" customHeight="1" x14ac:dyDescent="0.2">
      <c r="A215" s="271">
        <v>108</v>
      </c>
      <c r="B215" s="119" t="s">
        <v>212</v>
      </c>
      <c r="C215" s="81" t="s">
        <v>0</v>
      </c>
      <c r="D215" s="44">
        <f t="shared" si="9"/>
        <v>0</v>
      </c>
      <c r="E215" s="44">
        <f t="shared" si="7"/>
        <v>0</v>
      </c>
      <c r="F215" s="44">
        <v>0</v>
      </c>
      <c r="G215" s="120">
        <v>0</v>
      </c>
      <c r="H215" s="44">
        <v>0</v>
      </c>
      <c r="I215" s="120">
        <v>0</v>
      </c>
      <c r="J215" s="44">
        <v>0</v>
      </c>
      <c r="K215" s="120">
        <v>0</v>
      </c>
      <c r="L215" s="44">
        <f>12356529.94+12374438.64</f>
        <v>24730968.579999998</v>
      </c>
      <c r="M215" s="44">
        <f>2936183.58+3207784.82</f>
        <v>6143968.4000000004</v>
      </c>
      <c r="N215" s="44">
        <f>6219.59+5633.87</f>
        <v>11853.46</v>
      </c>
      <c r="O215" s="200">
        <v>0</v>
      </c>
      <c r="P215" s="46"/>
      <c r="Q215" s="215"/>
      <c r="R215" s="39"/>
      <c r="S215" s="38"/>
      <c r="T215" s="39"/>
      <c r="U215" s="39"/>
      <c r="V215" s="39"/>
      <c r="W215" s="39"/>
      <c r="X215" s="39"/>
      <c r="Y215" s="39"/>
    </row>
    <row r="216" spans="1:25" s="40" customFormat="1" ht="48" customHeight="1" x14ac:dyDescent="0.2">
      <c r="A216" s="272"/>
      <c r="B216" s="119" t="s">
        <v>213</v>
      </c>
      <c r="C216" s="81" t="s">
        <v>0</v>
      </c>
      <c r="D216" s="44">
        <f t="shared" si="9"/>
        <v>0</v>
      </c>
      <c r="E216" s="44">
        <f t="shared" si="7"/>
        <v>0</v>
      </c>
      <c r="F216" s="44">
        <v>0</v>
      </c>
      <c r="G216" s="120">
        <v>0</v>
      </c>
      <c r="H216" s="44">
        <v>0</v>
      </c>
      <c r="I216" s="120">
        <v>0</v>
      </c>
      <c r="J216" s="44">
        <v>0</v>
      </c>
      <c r="K216" s="120">
        <v>0</v>
      </c>
      <c r="L216" s="44">
        <f>48083713.88+49517521.8</f>
        <v>97601235.680000007</v>
      </c>
      <c r="M216" s="44">
        <f>13028337.91+14432531.91</f>
        <v>27460869.82</v>
      </c>
      <c r="N216" s="44">
        <f>27607.1+25348.74</f>
        <v>52955.839999999997</v>
      </c>
      <c r="O216" s="200">
        <v>0</v>
      </c>
      <c r="P216" s="46"/>
      <c r="Q216" s="215"/>
      <c r="R216" s="39"/>
      <c r="S216" s="38"/>
      <c r="T216" s="39"/>
      <c r="U216" s="39"/>
      <c r="V216" s="39"/>
      <c r="W216" s="39"/>
      <c r="X216" s="39"/>
      <c r="Y216" s="39"/>
    </row>
    <row r="217" spans="1:25" s="40" customFormat="1" ht="48" customHeight="1" x14ac:dyDescent="0.2">
      <c r="A217" s="41">
        <v>109</v>
      </c>
      <c r="B217" s="119" t="s">
        <v>214</v>
      </c>
      <c r="C217" s="81" t="s">
        <v>0</v>
      </c>
      <c r="D217" s="44">
        <f>F217+H217+J217</f>
        <v>41466.71</v>
      </c>
      <c r="E217" s="44">
        <f>G217+I217+K217</f>
        <v>1575005.17</v>
      </c>
      <c r="F217" s="44">
        <v>39181.18</v>
      </c>
      <c r="G217" s="120">
        <f>ROUND(F217*B2,2)</f>
        <v>1488195.25</v>
      </c>
      <c r="H217" s="44">
        <v>483.06</v>
      </c>
      <c r="I217" s="120">
        <f>ROUND(H217*B2,2)</f>
        <v>18347.78</v>
      </c>
      <c r="J217" s="44">
        <v>1802.47</v>
      </c>
      <c r="K217" s="120">
        <f>ROUND(J217*B2,2)</f>
        <v>68462.14</v>
      </c>
      <c r="L217" s="44">
        <v>0</v>
      </c>
      <c r="M217" s="44">
        <v>0</v>
      </c>
      <c r="N217" s="44">
        <v>0</v>
      </c>
      <c r="O217" s="200">
        <v>0</v>
      </c>
      <c r="P217" s="46"/>
      <c r="Q217" s="215"/>
      <c r="R217" s="39"/>
      <c r="S217" s="38"/>
      <c r="T217" s="39"/>
      <c r="U217" s="39"/>
      <c r="V217" s="39"/>
      <c r="W217" s="39"/>
      <c r="X217" s="39"/>
      <c r="Y217" s="39"/>
    </row>
    <row r="218" spans="1:25" s="40" customFormat="1" ht="48" customHeight="1" x14ac:dyDescent="0.2">
      <c r="A218" s="41">
        <v>110</v>
      </c>
      <c r="B218" s="122" t="s">
        <v>215</v>
      </c>
      <c r="C218" s="81" t="s">
        <v>32</v>
      </c>
      <c r="D218" s="44">
        <f t="shared" si="9"/>
        <v>0</v>
      </c>
      <c r="E218" s="44">
        <f t="shared" si="7"/>
        <v>0</v>
      </c>
      <c r="F218" s="44">
        <v>0</v>
      </c>
      <c r="G218" s="120">
        <v>0</v>
      </c>
      <c r="H218" s="44">
        <v>0</v>
      </c>
      <c r="I218" s="120">
        <v>0</v>
      </c>
      <c r="J218" s="44">
        <v>0</v>
      </c>
      <c r="K218" s="120">
        <v>0</v>
      </c>
      <c r="L218" s="44">
        <v>0</v>
      </c>
      <c r="M218" s="44">
        <v>0</v>
      </c>
      <c r="N218" s="44">
        <v>0</v>
      </c>
      <c r="O218" s="200">
        <v>8644.24</v>
      </c>
      <c r="P218" s="46"/>
      <c r="Q218" s="215"/>
      <c r="R218" s="39"/>
      <c r="S218" s="38"/>
      <c r="T218" s="39"/>
      <c r="U218" s="39"/>
      <c r="V218" s="39"/>
      <c r="W218" s="39"/>
      <c r="X218" s="39"/>
      <c r="Y218" s="39"/>
    </row>
    <row r="219" spans="1:25" s="40" customFormat="1" ht="48" customHeight="1" x14ac:dyDescent="0.2">
      <c r="A219" s="271">
        <v>111</v>
      </c>
      <c r="B219" s="51" t="s">
        <v>216</v>
      </c>
      <c r="C219" s="81" t="s">
        <v>0</v>
      </c>
      <c r="D219" s="44">
        <f t="shared" si="9"/>
        <v>0</v>
      </c>
      <c r="E219" s="44">
        <f t="shared" si="7"/>
        <v>0</v>
      </c>
      <c r="F219" s="44">
        <v>0</v>
      </c>
      <c r="G219" s="120">
        <v>0</v>
      </c>
      <c r="H219" s="44">
        <v>0</v>
      </c>
      <c r="I219" s="120">
        <v>0</v>
      </c>
      <c r="J219" s="44">
        <v>0</v>
      </c>
      <c r="K219" s="120">
        <v>0</v>
      </c>
      <c r="L219" s="44">
        <v>324453744.27999997</v>
      </c>
      <c r="M219" s="44">
        <v>13310469.77</v>
      </c>
      <c r="N219" s="44">
        <v>4954153.03</v>
      </c>
      <c r="O219" s="200">
        <v>0</v>
      </c>
      <c r="P219" s="46"/>
      <c r="Q219" s="215"/>
      <c r="R219" s="39"/>
      <c r="S219" s="38"/>
      <c r="T219" s="39"/>
      <c r="U219" s="39"/>
      <c r="V219" s="39"/>
      <c r="W219" s="39"/>
      <c r="X219" s="39"/>
      <c r="Y219" s="39"/>
    </row>
    <row r="220" spans="1:25" s="40" customFormat="1" ht="48" customHeight="1" x14ac:dyDescent="0.2">
      <c r="A220" s="275"/>
      <c r="B220" s="51" t="s">
        <v>217</v>
      </c>
      <c r="C220" s="81" t="s">
        <v>0</v>
      </c>
      <c r="D220" s="44">
        <f t="shared" si="9"/>
        <v>0</v>
      </c>
      <c r="E220" s="44">
        <f t="shared" si="7"/>
        <v>0</v>
      </c>
      <c r="F220" s="44">
        <v>0</v>
      </c>
      <c r="G220" s="120">
        <v>0</v>
      </c>
      <c r="H220" s="44">
        <v>0</v>
      </c>
      <c r="I220" s="120">
        <v>0</v>
      </c>
      <c r="J220" s="44">
        <v>0</v>
      </c>
      <c r="K220" s="120">
        <v>0</v>
      </c>
      <c r="L220" s="44">
        <v>0</v>
      </c>
      <c r="M220" s="44">
        <v>0</v>
      </c>
      <c r="N220" s="44">
        <v>28817.52</v>
      </c>
      <c r="O220" s="200">
        <v>0</v>
      </c>
      <c r="P220" s="46"/>
      <c r="Q220" s="215"/>
      <c r="R220" s="39"/>
      <c r="S220" s="38"/>
      <c r="T220" s="39"/>
      <c r="U220" s="39"/>
      <c r="V220" s="39"/>
      <c r="W220" s="39"/>
      <c r="X220" s="39"/>
      <c r="Y220" s="39"/>
    </row>
    <row r="221" spans="1:25" s="40" customFormat="1" ht="48" customHeight="1" x14ac:dyDescent="0.2">
      <c r="A221" s="275"/>
      <c r="B221" s="51" t="s">
        <v>218</v>
      </c>
      <c r="C221" s="81" t="s">
        <v>0</v>
      </c>
      <c r="D221" s="44">
        <f t="shared" si="9"/>
        <v>0</v>
      </c>
      <c r="E221" s="44">
        <f t="shared" si="7"/>
        <v>0</v>
      </c>
      <c r="F221" s="44">
        <v>0</v>
      </c>
      <c r="G221" s="120">
        <v>0</v>
      </c>
      <c r="H221" s="44">
        <v>0</v>
      </c>
      <c r="I221" s="120">
        <v>0</v>
      </c>
      <c r="J221" s="44">
        <v>0</v>
      </c>
      <c r="K221" s="120">
        <v>0</v>
      </c>
      <c r="L221" s="44">
        <v>0</v>
      </c>
      <c r="M221" s="44">
        <v>0</v>
      </c>
      <c r="N221" s="44">
        <v>84414.23</v>
      </c>
      <c r="O221" s="200">
        <v>0</v>
      </c>
      <c r="P221" s="46"/>
      <c r="Q221" s="215"/>
      <c r="R221" s="39"/>
      <c r="S221" s="38"/>
      <c r="T221" s="39"/>
      <c r="U221" s="39"/>
      <c r="V221" s="39"/>
      <c r="W221" s="39"/>
      <c r="X221" s="39"/>
      <c r="Y221" s="39"/>
    </row>
    <row r="222" spans="1:25" s="40" customFormat="1" ht="48" customHeight="1" x14ac:dyDescent="0.2">
      <c r="A222" s="275"/>
      <c r="B222" s="51" t="s">
        <v>219</v>
      </c>
      <c r="C222" s="81" t="s">
        <v>1</v>
      </c>
      <c r="D222" s="44">
        <f t="shared" si="9"/>
        <v>0</v>
      </c>
      <c r="E222" s="44">
        <f t="shared" si="7"/>
        <v>0</v>
      </c>
      <c r="F222" s="44">
        <v>0</v>
      </c>
      <c r="G222" s="120">
        <v>0</v>
      </c>
      <c r="H222" s="44">
        <v>0</v>
      </c>
      <c r="I222" s="120">
        <v>0</v>
      </c>
      <c r="J222" s="44">
        <v>0</v>
      </c>
      <c r="K222" s="120">
        <v>0</v>
      </c>
      <c r="L222" s="44">
        <v>75471396.640000001</v>
      </c>
      <c r="M222" s="44">
        <v>9341557.3699999992</v>
      </c>
      <c r="N222" s="44">
        <v>5735129.2800000003</v>
      </c>
      <c r="O222" s="200">
        <v>0</v>
      </c>
      <c r="P222" s="46"/>
      <c r="Q222" s="215"/>
      <c r="R222" s="39"/>
      <c r="S222" s="38"/>
      <c r="T222" s="39"/>
      <c r="U222" s="39"/>
      <c r="V222" s="39"/>
      <c r="W222" s="39"/>
      <c r="X222" s="39"/>
      <c r="Y222" s="39"/>
    </row>
    <row r="223" spans="1:25" s="40" customFormat="1" ht="48" customHeight="1" x14ac:dyDescent="0.2">
      <c r="A223" s="275"/>
      <c r="B223" s="51" t="s">
        <v>220</v>
      </c>
      <c r="C223" s="81" t="s">
        <v>1</v>
      </c>
      <c r="D223" s="44">
        <f t="shared" si="9"/>
        <v>0</v>
      </c>
      <c r="E223" s="44">
        <f t="shared" si="7"/>
        <v>0</v>
      </c>
      <c r="F223" s="44">
        <v>0</v>
      </c>
      <c r="G223" s="120">
        <v>0</v>
      </c>
      <c r="H223" s="44">
        <v>0</v>
      </c>
      <c r="I223" s="120">
        <v>0</v>
      </c>
      <c r="J223" s="44">
        <v>0</v>
      </c>
      <c r="K223" s="120">
        <v>0</v>
      </c>
      <c r="L223" s="44">
        <v>0</v>
      </c>
      <c r="M223" s="44">
        <v>0</v>
      </c>
      <c r="N223" s="44">
        <v>16597017.68</v>
      </c>
      <c r="O223" s="200">
        <v>0</v>
      </c>
      <c r="P223" s="46"/>
      <c r="Q223" s="215"/>
      <c r="R223" s="39"/>
      <c r="S223" s="38"/>
      <c r="T223" s="39"/>
      <c r="U223" s="39"/>
      <c r="V223" s="39"/>
      <c r="W223" s="39"/>
      <c r="X223" s="39"/>
      <c r="Y223" s="39"/>
    </row>
    <row r="224" spans="1:25" s="40" customFormat="1" ht="48" customHeight="1" x14ac:dyDescent="0.2">
      <c r="A224" s="272"/>
      <c r="B224" s="119" t="s">
        <v>221</v>
      </c>
      <c r="C224" s="81" t="s">
        <v>1</v>
      </c>
      <c r="D224" s="44">
        <f t="shared" si="9"/>
        <v>0</v>
      </c>
      <c r="E224" s="44">
        <f t="shared" si="9"/>
        <v>0</v>
      </c>
      <c r="F224" s="44">
        <v>0</v>
      </c>
      <c r="G224" s="120">
        <v>0</v>
      </c>
      <c r="H224" s="44">
        <v>0</v>
      </c>
      <c r="I224" s="120">
        <v>0</v>
      </c>
      <c r="J224" s="44">
        <v>0</v>
      </c>
      <c r="K224" s="120">
        <v>0</v>
      </c>
      <c r="L224" s="44">
        <v>62446000</v>
      </c>
      <c r="M224" s="44">
        <v>26410824.530000001</v>
      </c>
      <c r="N224" s="44">
        <v>50683544.799999997</v>
      </c>
      <c r="O224" s="200">
        <v>0</v>
      </c>
      <c r="P224" s="46"/>
      <c r="Q224" s="215"/>
      <c r="R224" s="39"/>
      <c r="S224" s="38"/>
      <c r="T224" s="39"/>
      <c r="U224" s="39"/>
      <c r="V224" s="39"/>
      <c r="W224" s="39"/>
      <c r="X224" s="39"/>
      <c r="Y224" s="39"/>
    </row>
    <row r="225" spans="1:25" s="40" customFormat="1" ht="48" customHeight="1" x14ac:dyDescent="0.2">
      <c r="A225" s="271">
        <v>112</v>
      </c>
      <c r="B225" s="122" t="s">
        <v>222</v>
      </c>
      <c r="C225" s="81" t="s">
        <v>0</v>
      </c>
      <c r="D225" s="44">
        <f t="shared" si="9"/>
        <v>0</v>
      </c>
      <c r="E225" s="44">
        <f t="shared" si="9"/>
        <v>0</v>
      </c>
      <c r="F225" s="44">
        <v>0</v>
      </c>
      <c r="G225" s="120">
        <v>0</v>
      </c>
      <c r="H225" s="44">
        <v>0</v>
      </c>
      <c r="I225" s="120">
        <v>0</v>
      </c>
      <c r="J225" s="44">
        <v>0</v>
      </c>
      <c r="K225" s="120">
        <v>0</v>
      </c>
      <c r="L225" s="44">
        <v>0</v>
      </c>
      <c r="M225" s="44">
        <v>0</v>
      </c>
      <c r="N225" s="44">
        <v>0</v>
      </c>
      <c r="O225" s="200">
        <v>1173792.5</v>
      </c>
      <c r="P225" s="46"/>
      <c r="Q225" s="215"/>
      <c r="R225" s="39"/>
      <c r="S225" s="38"/>
      <c r="T225" s="39"/>
      <c r="U225" s="39"/>
      <c r="V225" s="39"/>
      <c r="W225" s="39"/>
      <c r="X225" s="39"/>
      <c r="Y225" s="39"/>
    </row>
    <row r="226" spans="1:25" s="40" customFormat="1" ht="48" customHeight="1" x14ac:dyDescent="0.2">
      <c r="A226" s="272"/>
      <c r="B226" s="122" t="s">
        <v>223</v>
      </c>
      <c r="C226" s="81" t="s">
        <v>0</v>
      </c>
      <c r="D226" s="44">
        <f t="shared" si="9"/>
        <v>0</v>
      </c>
      <c r="E226" s="44">
        <f t="shared" si="9"/>
        <v>0</v>
      </c>
      <c r="F226" s="44">
        <v>0</v>
      </c>
      <c r="G226" s="120">
        <v>0</v>
      </c>
      <c r="H226" s="44">
        <v>0</v>
      </c>
      <c r="I226" s="120">
        <v>0</v>
      </c>
      <c r="J226" s="44">
        <v>0</v>
      </c>
      <c r="K226" s="120">
        <v>0</v>
      </c>
      <c r="L226" s="44">
        <v>0</v>
      </c>
      <c r="M226" s="44">
        <v>0</v>
      </c>
      <c r="N226" s="44">
        <v>0</v>
      </c>
      <c r="O226" s="200">
        <v>798167.72</v>
      </c>
      <c r="P226" s="46"/>
      <c r="Q226" s="215"/>
      <c r="R226" s="39"/>
      <c r="S226" s="38"/>
      <c r="T226" s="39"/>
      <c r="U226" s="39"/>
      <c r="V226" s="39"/>
      <c r="W226" s="39"/>
      <c r="X226" s="39"/>
      <c r="Y226" s="39"/>
    </row>
    <row r="227" spans="1:25" s="40" customFormat="1" ht="48" customHeight="1" x14ac:dyDescent="0.2">
      <c r="A227" s="41">
        <v>113</v>
      </c>
      <c r="B227" s="122" t="s">
        <v>224</v>
      </c>
      <c r="C227" s="81" t="s">
        <v>0</v>
      </c>
      <c r="D227" s="44">
        <f t="shared" si="9"/>
        <v>0</v>
      </c>
      <c r="E227" s="44">
        <f t="shared" si="9"/>
        <v>0</v>
      </c>
      <c r="F227" s="44">
        <v>0</v>
      </c>
      <c r="G227" s="120">
        <v>0</v>
      </c>
      <c r="H227" s="44">
        <v>0</v>
      </c>
      <c r="I227" s="120">
        <v>0</v>
      </c>
      <c r="J227" s="44">
        <v>0</v>
      </c>
      <c r="K227" s="120">
        <v>0</v>
      </c>
      <c r="L227" s="44">
        <v>0</v>
      </c>
      <c r="M227" s="44">
        <v>0</v>
      </c>
      <c r="N227" s="44">
        <v>0</v>
      </c>
      <c r="O227" s="200">
        <v>5093162.7</v>
      </c>
      <c r="P227" s="46"/>
      <c r="Q227" s="215"/>
      <c r="R227" s="39"/>
      <c r="S227" s="38"/>
      <c r="T227" s="39"/>
      <c r="U227" s="39"/>
      <c r="V227" s="39"/>
      <c r="W227" s="39"/>
      <c r="X227" s="39"/>
      <c r="Y227" s="39"/>
    </row>
    <row r="228" spans="1:25" s="40" customFormat="1" ht="48" customHeight="1" x14ac:dyDescent="0.2">
      <c r="A228" s="271">
        <v>114</v>
      </c>
      <c r="B228" s="122" t="s">
        <v>225</v>
      </c>
      <c r="C228" s="81" t="s">
        <v>0</v>
      </c>
      <c r="D228" s="44">
        <f t="shared" si="9"/>
        <v>0</v>
      </c>
      <c r="E228" s="44">
        <f t="shared" si="9"/>
        <v>0</v>
      </c>
      <c r="F228" s="44">
        <v>0</v>
      </c>
      <c r="G228" s="120">
        <v>0</v>
      </c>
      <c r="H228" s="44">
        <v>0</v>
      </c>
      <c r="I228" s="120">
        <v>0</v>
      </c>
      <c r="J228" s="44">
        <v>0</v>
      </c>
      <c r="K228" s="120">
        <v>0</v>
      </c>
      <c r="L228" s="44">
        <v>0</v>
      </c>
      <c r="M228" s="44">
        <v>0</v>
      </c>
      <c r="N228" s="44">
        <v>0</v>
      </c>
      <c r="O228" s="200">
        <v>52423237.700000003</v>
      </c>
      <c r="P228" s="46"/>
      <c r="Q228" s="215"/>
      <c r="R228" s="39"/>
      <c r="S228" s="38"/>
      <c r="T228" s="39"/>
      <c r="U228" s="39"/>
      <c r="V228" s="39"/>
      <c r="W228" s="39"/>
      <c r="X228" s="39"/>
      <c r="Y228" s="39"/>
    </row>
    <row r="229" spans="1:25" s="40" customFormat="1" ht="48" customHeight="1" x14ac:dyDescent="0.2">
      <c r="A229" s="272"/>
      <c r="B229" s="122" t="s">
        <v>226</v>
      </c>
      <c r="C229" s="81" t="s">
        <v>0</v>
      </c>
      <c r="D229" s="44">
        <f t="shared" si="9"/>
        <v>0</v>
      </c>
      <c r="E229" s="44">
        <f t="shared" si="9"/>
        <v>0</v>
      </c>
      <c r="F229" s="44">
        <v>0</v>
      </c>
      <c r="G229" s="120">
        <v>0</v>
      </c>
      <c r="H229" s="44">
        <v>0</v>
      </c>
      <c r="I229" s="120">
        <v>0</v>
      </c>
      <c r="J229" s="44">
        <v>0</v>
      </c>
      <c r="K229" s="120">
        <v>0</v>
      </c>
      <c r="L229" s="44">
        <v>0</v>
      </c>
      <c r="M229" s="44">
        <v>0</v>
      </c>
      <c r="N229" s="44">
        <v>0</v>
      </c>
      <c r="O229" s="200">
        <v>822086.42</v>
      </c>
      <c r="P229" s="46"/>
      <c r="Q229" s="215"/>
      <c r="R229" s="39"/>
      <c r="S229" s="38"/>
      <c r="T229" s="39"/>
      <c r="U229" s="39"/>
      <c r="V229" s="39"/>
      <c r="W229" s="39"/>
      <c r="X229" s="39"/>
      <c r="Y229" s="39"/>
    </row>
    <row r="230" spans="1:25" s="40" customFormat="1" ht="48" customHeight="1" x14ac:dyDescent="0.2">
      <c r="A230" s="41">
        <v>115</v>
      </c>
      <c r="B230" s="122" t="s">
        <v>227</v>
      </c>
      <c r="C230" s="81" t="s">
        <v>0</v>
      </c>
      <c r="D230" s="44">
        <f t="shared" si="9"/>
        <v>0</v>
      </c>
      <c r="E230" s="44">
        <f t="shared" si="9"/>
        <v>0</v>
      </c>
      <c r="F230" s="44">
        <v>0</v>
      </c>
      <c r="G230" s="120">
        <v>0</v>
      </c>
      <c r="H230" s="44">
        <v>0</v>
      </c>
      <c r="I230" s="120">
        <v>0</v>
      </c>
      <c r="J230" s="44">
        <v>0</v>
      </c>
      <c r="K230" s="120">
        <v>0</v>
      </c>
      <c r="L230" s="44">
        <v>0</v>
      </c>
      <c r="M230" s="44">
        <v>0</v>
      </c>
      <c r="N230" s="44">
        <v>0</v>
      </c>
      <c r="O230" s="200">
        <v>17653407.75</v>
      </c>
      <c r="P230" s="46"/>
      <c r="Q230" s="215"/>
      <c r="R230" s="39"/>
      <c r="S230" s="38"/>
      <c r="T230" s="39"/>
      <c r="U230" s="39"/>
      <c r="V230" s="39"/>
      <c r="W230" s="39"/>
      <c r="X230" s="39"/>
      <c r="Y230" s="39"/>
    </row>
    <row r="231" spans="1:25" s="40" customFormat="1" ht="56.45" customHeight="1" x14ac:dyDescent="0.2">
      <c r="A231" s="271">
        <v>116</v>
      </c>
      <c r="B231" s="119" t="s">
        <v>228</v>
      </c>
      <c r="C231" s="81" t="s">
        <v>1</v>
      </c>
      <c r="D231" s="44">
        <f t="shared" si="9"/>
        <v>0</v>
      </c>
      <c r="E231" s="44">
        <f t="shared" si="9"/>
        <v>0</v>
      </c>
      <c r="F231" s="44">
        <v>0</v>
      </c>
      <c r="G231" s="120">
        <v>0</v>
      </c>
      <c r="H231" s="44">
        <v>0</v>
      </c>
      <c r="I231" s="120">
        <v>0</v>
      </c>
      <c r="J231" s="44">
        <v>0</v>
      </c>
      <c r="K231" s="120">
        <v>0</v>
      </c>
      <c r="L231" s="44">
        <v>0</v>
      </c>
      <c r="M231" s="44">
        <v>74505253.719999999</v>
      </c>
      <c r="N231" s="44">
        <v>118899.67</v>
      </c>
      <c r="O231" s="200">
        <v>0</v>
      </c>
      <c r="P231" s="46"/>
      <c r="Q231" s="215"/>
      <c r="R231" s="39"/>
      <c r="S231" s="38"/>
      <c r="T231" s="39"/>
      <c r="U231" s="39"/>
      <c r="V231" s="39"/>
      <c r="W231" s="39"/>
      <c r="X231" s="39"/>
      <c r="Y231" s="39"/>
    </row>
    <row r="232" spans="1:25" s="40" customFormat="1" ht="48" customHeight="1" x14ac:dyDescent="0.2">
      <c r="A232" s="272"/>
      <c r="B232" s="119" t="s">
        <v>229</v>
      </c>
      <c r="C232" s="81" t="s">
        <v>1</v>
      </c>
      <c r="D232" s="44">
        <f t="shared" si="9"/>
        <v>0</v>
      </c>
      <c r="E232" s="44">
        <f t="shared" si="9"/>
        <v>0</v>
      </c>
      <c r="F232" s="44">
        <v>0</v>
      </c>
      <c r="G232" s="120">
        <v>0</v>
      </c>
      <c r="H232" s="44">
        <v>0</v>
      </c>
      <c r="I232" s="120">
        <v>0</v>
      </c>
      <c r="J232" s="44">
        <v>0</v>
      </c>
      <c r="K232" s="120">
        <v>0</v>
      </c>
      <c r="L232" s="44">
        <v>0</v>
      </c>
      <c r="M232" s="44">
        <v>47623773.730000004</v>
      </c>
      <c r="N232" s="44">
        <v>141339.72</v>
      </c>
      <c r="O232" s="200">
        <v>0</v>
      </c>
      <c r="P232" s="46"/>
      <c r="Q232" s="215"/>
      <c r="R232" s="39"/>
      <c r="S232" s="38"/>
      <c r="T232" s="39"/>
      <c r="U232" s="39"/>
      <c r="V232" s="39"/>
      <c r="W232" s="39"/>
      <c r="X232" s="39"/>
      <c r="Y232" s="39"/>
    </row>
    <row r="233" spans="1:25" s="40" customFormat="1" ht="48" customHeight="1" x14ac:dyDescent="0.2">
      <c r="A233" s="127">
        <v>117</v>
      </c>
      <c r="B233" s="51" t="s">
        <v>230</v>
      </c>
      <c r="C233" s="81" t="s">
        <v>1</v>
      </c>
      <c r="D233" s="44">
        <f t="shared" si="9"/>
        <v>0</v>
      </c>
      <c r="E233" s="44">
        <f t="shared" si="9"/>
        <v>0</v>
      </c>
      <c r="F233" s="44">
        <v>0</v>
      </c>
      <c r="G233" s="120">
        <v>0</v>
      </c>
      <c r="H233" s="44">
        <v>0</v>
      </c>
      <c r="I233" s="120">
        <v>0</v>
      </c>
      <c r="J233" s="44">
        <v>0</v>
      </c>
      <c r="K233" s="120">
        <v>0</v>
      </c>
      <c r="L233" s="44">
        <v>5551710.3699999992</v>
      </c>
      <c r="M233" s="44">
        <v>51018880.390000008</v>
      </c>
      <c r="N233" s="44">
        <v>8580.130000000001</v>
      </c>
      <c r="O233" s="200">
        <v>0</v>
      </c>
      <c r="P233" s="46"/>
      <c r="Q233" s="215"/>
      <c r="R233" s="39"/>
      <c r="S233" s="38"/>
      <c r="T233" s="39"/>
      <c r="U233" s="39"/>
      <c r="V233" s="39"/>
      <c r="W233" s="39"/>
      <c r="X233" s="39"/>
      <c r="Y233" s="39"/>
    </row>
    <row r="234" spans="1:25" s="40" customFormat="1" ht="48" customHeight="1" x14ac:dyDescent="0.2">
      <c r="A234" s="275">
        <v>118</v>
      </c>
      <c r="B234" s="51" t="s">
        <v>231</v>
      </c>
      <c r="C234" s="81" t="s">
        <v>1</v>
      </c>
      <c r="D234" s="44">
        <f t="shared" si="9"/>
        <v>0</v>
      </c>
      <c r="E234" s="44">
        <f t="shared" si="9"/>
        <v>0</v>
      </c>
      <c r="F234" s="44">
        <v>0</v>
      </c>
      <c r="G234" s="120">
        <v>0</v>
      </c>
      <c r="H234" s="44">
        <v>0</v>
      </c>
      <c r="I234" s="120">
        <v>0</v>
      </c>
      <c r="J234" s="44">
        <v>0</v>
      </c>
      <c r="K234" s="120">
        <v>0</v>
      </c>
      <c r="L234" s="44">
        <v>0</v>
      </c>
      <c r="M234" s="44">
        <v>0</v>
      </c>
      <c r="N234" s="44">
        <v>2669508.08</v>
      </c>
      <c r="O234" s="200">
        <v>0</v>
      </c>
      <c r="P234" s="46"/>
      <c r="Q234" s="215"/>
      <c r="R234" s="39"/>
      <c r="S234" s="38"/>
      <c r="T234" s="39"/>
      <c r="U234" s="39"/>
      <c r="V234" s="39"/>
      <c r="W234" s="39"/>
      <c r="X234" s="39"/>
      <c r="Y234" s="39"/>
    </row>
    <row r="235" spans="1:25" s="40" customFormat="1" ht="48" customHeight="1" x14ac:dyDescent="0.2">
      <c r="A235" s="275"/>
      <c r="B235" s="51" t="s">
        <v>232</v>
      </c>
      <c r="C235" s="81" t="s">
        <v>1</v>
      </c>
      <c r="D235" s="44">
        <f t="shared" si="9"/>
        <v>0</v>
      </c>
      <c r="E235" s="44">
        <f t="shared" si="9"/>
        <v>0</v>
      </c>
      <c r="F235" s="44">
        <v>0</v>
      </c>
      <c r="G235" s="120">
        <v>0</v>
      </c>
      <c r="H235" s="44">
        <v>0</v>
      </c>
      <c r="I235" s="120">
        <v>0</v>
      </c>
      <c r="J235" s="44">
        <v>0</v>
      </c>
      <c r="K235" s="120">
        <v>0</v>
      </c>
      <c r="L235" s="44">
        <v>0</v>
      </c>
      <c r="M235" s="44">
        <v>0</v>
      </c>
      <c r="N235" s="44">
        <v>21358065.02</v>
      </c>
      <c r="O235" s="200">
        <v>0</v>
      </c>
      <c r="P235" s="45"/>
      <c r="Q235" s="215"/>
      <c r="R235" s="39"/>
      <c r="S235" s="38"/>
      <c r="T235" s="39"/>
      <c r="U235" s="39"/>
      <c r="V235" s="39"/>
      <c r="W235" s="39"/>
      <c r="X235" s="39"/>
      <c r="Y235" s="39"/>
    </row>
    <row r="236" spans="1:25" s="40" customFormat="1" ht="48" customHeight="1" x14ac:dyDescent="0.2">
      <c r="A236" s="275">
        <v>119</v>
      </c>
      <c r="B236" s="51" t="s">
        <v>233</v>
      </c>
      <c r="C236" s="81" t="s">
        <v>1</v>
      </c>
      <c r="D236" s="44">
        <f t="shared" si="9"/>
        <v>0</v>
      </c>
      <c r="E236" s="44">
        <f t="shared" si="9"/>
        <v>0</v>
      </c>
      <c r="F236" s="44">
        <v>0</v>
      </c>
      <c r="G236" s="120">
        <v>0</v>
      </c>
      <c r="H236" s="44">
        <v>0</v>
      </c>
      <c r="I236" s="120">
        <v>0</v>
      </c>
      <c r="J236" s="44">
        <v>0</v>
      </c>
      <c r="K236" s="120">
        <v>0</v>
      </c>
      <c r="L236" s="44">
        <v>0</v>
      </c>
      <c r="M236" s="44">
        <v>0</v>
      </c>
      <c r="N236" s="44">
        <v>13046097.67</v>
      </c>
      <c r="O236" s="200">
        <v>0</v>
      </c>
      <c r="P236" s="46"/>
      <c r="Q236" s="215"/>
      <c r="R236" s="39"/>
      <c r="S236" s="38"/>
      <c r="T236" s="39"/>
      <c r="U236" s="39"/>
      <c r="V236" s="39"/>
      <c r="W236" s="39"/>
      <c r="X236" s="39"/>
      <c r="Y236" s="39"/>
    </row>
    <row r="237" spans="1:25" s="40" customFormat="1" ht="48" customHeight="1" x14ac:dyDescent="0.2">
      <c r="A237" s="272"/>
      <c r="B237" s="51" t="s">
        <v>234</v>
      </c>
      <c r="C237" s="81" t="s">
        <v>1</v>
      </c>
      <c r="D237" s="44">
        <f t="shared" si="9"/>
        <v>0</v>
      </c>
      <c r="E237" s="44">
        <f t="shared" si="9"/>
        <v>0</v>
      </c>
      <c r="F237" s="44">
        <v>0</v>
      </c>
      <c r="G237" s="120">
        <v>0</v>
      </c>
      <c r="H237" s="44">
        <v>0</v>
      </c>
      <c r="I237" s="120">
        <v>0</v>
      </c>
      <c r="J237" s="44">
        <v>0</v>
      </c>
      <c r="K237" s="120">
        <v>0</v>
      </c>
      <c r="L237" s="44">
        <v>0</v>
      </c>
      <c r="M237" s="44">
        <v>0</v>
      </c>
      <c r="N237" s="44">
        <v>24542488.100000001</v>
      </c>
      <c r="O237" s="200">
        <v>0</v>
      </c>
      <c r="P237" s="46"/>
      <c r="Q237" s="215"/>
      <c r="R237" s="39"/>
      <c r="S237" s="38"/>
      <c r="T237" s="39"/>
      <c r="U237" s="39"/>
      <c r="V237" s="39"/>
      <c r="W237" s="39"/>
      <c r="X237" s="39"/>
      <c r="Y237" s="39"/>
    </row>
    <row r="238" spans="1:25" s="40" customFormat="1" ht="48" customHeight="1" x14ac:dyDescent="0.2">
      <c r="A238" s="93">
        <v>120</v>
      </c>
      <c r="B238" s="51" t="s">
        <v>235</v>
      </c>
      <c r="C238" s="81" t="s">
        <v>1</v>
      </c>
      <c r="D238" s="44">
        <f t="shared" si="9"/>
        <v>0</v>
      </c>
      <c r="E238" s="44">
        <f t="shared" si="9"/>
        <v>0</v>
      </c>
      <c r="F238" s="44">
        <v>0</v>
      </c>
      <c r="G238" s="120">
        <v>0</v>
      </c>
      <c r="H238" s="44">
        <v>0</v>
      </c>
      <c r="I238" s="120">
        <v>0</v>
      </c>
      <c r="J238" s="44">
        <v>0</v>
      </c>
      <c r="K238" s="44">
        <v>0</v>
      </c>
      <c r="L238" s="44">
        <v>42952138.590000004</v>
      </c>
      <c r="M238" s="44">
        <v>6038346.9800000004</v>
      </c>
      <c r="N238" s="44">
        <v>16284.890000000001</v>
      </c>
      <c r="O238" s="200">
        <v>0</v>
      </c>
      <c r="P238" s="44"/>
      <c r="Q238" s="215"/>
      <c r="R238" s="39"/>
      <c r="S238" s="38"/>
      <c r="T238" s="39"/>
      <c r="U238" s="39"/>
      <c r="V238" s="39"/>
      <c r="W238" s="39"/>
      <c r="X238" s="39"/>
      <c r="Y238" s="39"/>
    </row>
    <row r="239" spans="1:25" s="40" customFormat="1" ht="48" customHeight="1" x14ac:dyDescent="0.2">
      <c r="A239" s="271">
        <v>121</v>
      </c>
      <c r="B239" s="55" t="s">
        <v>236</v>
      </c>
      <c r="C239" s="81" t="s">
        <v>1</v>
      </c>
      <c r="D239" s="44">
        <f t="shared" si="9"/>
        <v>0</v>
      </c>
      <c r="E239" s="44">
        <f t="shared" si="9"/>
        <v>0</v>
      </c>
      <c r="F239" s="44">
        <v>0</v>
      </c>
      <c r="G239" s="120">
        <v>0</v>
      </c>
      <c r="H239" s="44">
        <v>0</v>
      </c>
      <c r="I239" s="120">
        <v>0</v>
      </c>
      <c r="J239" s="44">
        <v>0</v>
      </c>
      <c r="K239" s="120">
        <v>0</v>
      </c>
      <c r="L239" s="44">
        <v>0</v>
      </c>
      <c r="M239" s="44">
        <f>674833.04+65361.14+69927.67+184325.62+393741.05</f>
        <v>1388188.52</v>
      </c>
      <c r="N239" s="44">
        <f>414755.87+9252.66+59060.43+146755.91+192444.34</f>
        <v>822269.21</v>
      </c>
      <c r="O239" s="200">
        <v>0</v>
      </c>
      <c r="P239" s="44"/>
      <c r="Q239" s="215"/>
      <c r="R239" s="39"/>
      <c r="S239" s="38"/>
      <c r="T239" s="39"/>
      <c r="U239" s="39"/>
      <c r="V239" s="39"/>
      <c r="W239" s="39"/>
      <c r="X239" s="39"/>
      <c r="Y239" s="39"/>
    </row>
    <row r="240" spans="1:25" s="40" customFormat="1" ht="48" customHeight="1" x14ac:dyDescent="0.2">
      <c r="A240" s="272"/>
      <c r="B240" s="55" t="s">
        <v>237</v>
      </c>
      <c r="C240" s="56"/>
      <c r="D240" s="44"/>
      <c r="E240" s="44"/>
      <c r="F240" s="44"/>
      <c r="G240" s="120"/>
      <c r="H240" s="44"/>
      <c r="I240" s="120"/>
      <c r="J240" s="44"/>
      <c r="K240" s="120"/>
      <c r="L240" s="44"/>
      <c r="M240" s="44">
        <v>640109.51</v>
      </c>
      <c r="N240" s="44">
        <v>1474.64</v>
      </c>
      <c r="O240" s="200"/>
      <c r="P240" s="44"/>
      <c r="Q240" s="215"/>
      <c r="R240" s="39"/>
      <c r="S240" s="38"/>
      <c r="T240" s="39"/>
      <c r="U240" s="39"/>
      <c r="V240" s="39"/>
      <c r="W240" s="39"/>
      <c r="X240" s="39"/>
      <c r="Y240" s="39"/>
    </row>
    <row r="241" spans="1:25" s="40" customFormat="1" ht="48" customHeight="1" x14ac:dyDescent="0.2">
      <c r="A241" s="93">
        <v>122</v>
      </c>
      <c r="B241" s="55" t="s">
        <v>238</v>
      </c>
      <c r="C241" s="131" t="s">
        <v>1</v>
      </c>
      <c r="D241" s="44">
        <f t="shared" ref="D241:E249" si="10">F241+H241+J241</f>
        <v>0</v>
      </c>
      <c r="E241" s="44">
        <f t="shared" si="10"/>
        <v>0</v>
      </c>
      <c r="F241" s="44">
        <v>0</v>
      </c>
      <c r="G241" s="120">
        <v>0</v>
      </c>
      <c r="H241" s="44">
        <v>0</v>
      </c>
      <c r="I241" s="120">
        <v>0</v>
      </c>
      <c r="J241" s="44">
        <v>0</v>
      </c>
      <c r="K241" s="120">
        <v>0</v>
      </c>
      <c r="L241" s="44">
        <v>0</v>
      </c>
      <c r="M241" s="44">
        <v>1707710.1099999999</v>
      </c>
      <c r="N241" s="44">
        <v>751507.21</v>
      </c>
      <c r="O241" s="200">
        <v>0</v>
      </c>
      <c r="P241" s="44"/>
      <c r="Q241" s="215"/>
      <c r="R241" s="39"/>
      <c r="S241" s="38"/>
      <c r="T241" s="39"/>
      <c r="U241" s="39"/>
      <c r="V241" s="39"/>
      <c r="W241" s="39"/>
      <c r="X241" s="39"/>
      <c r="Y241" s="39"/>
    </row>
    <row r="242" spans="1:25" s="40" customFormat="1" ht="48" customHeight="1" x14ac:dyDescent="0.2">
      <c r="A242" s="93">
        <v>123</v>
      </c>
      <c r="B242" s="51" t="s">
        <v>239</v>
      </c>
      <c r="C242" s="131" t="s">
        <v>1</v>
      </c>
      <c r="D242" s="44">
        <f t="shared" si="10"/>
        <v>0</v>
      </c>
      <c r="E242" s="44">
        <f t="shared" si="10"/>
        <v>0</v>
      </c>
      <c r="F242" s="44">
        <v>0</v>
      </c>
      <c r="G242" s="120">
        <v>0</v>
      </c>
      <c r="H242" s="44">
        <v>0</v>
      </c>
      <c r="I242" s="120">
        <v>0</v>
      </c>
      <c r="J242" s="44">
        <v>0</v>
      </c>
      <c r="K242" s="120">
        <v>0</v>
      </c>
      <c r="L242" s="44">
        <v>0</v>
      </c>
      <c r="M242" s="44">
        <v>2196238.16</v>
      </c>
      <c r="N242" s="44">
        <v>1429956.24</v>
      </c>
      <c r="O242" s="200">
        <v>0</v>
      </c>
      <c r="P242" s="44"/>
      <c r="Q242" s="215"/>
      <c r="R242" s="39"/>
      <c r="S242" s="38"/>
      <c r="T242" s="39"/>
      <c r="U242" s="39"/>
      <c r="V242" s="39"/>
      <c r="W242" s="39"/>
      <c r="X242" s="39"/>
      <c r="Y242" s="39"/>
    </row>
    <row r="243" spans="1:25" s="40" customFormat="1" ht="48" customHeight="1" x14ac:dyDescent="0.2">
      <c r="A243" s="93">
        <v>124</v>
      </c>
      <c r="B243" s="51" t="s">
        <v>240</v>
      </c>
      <c r="C243" s="131" t="s">
        <v>1</v>
      </c>
      <c r="D243" s="44">
        <f t="shared" si="10"/>
        <v>0</v>
      </c>
      <c r="E243" s="44">
        <f t="shared" si="10"/>
        <v>0</v>
      </c>
      <c r="F243" s="44">
        <v>0</v>
      </c>
      <c r="G243" s="120">
        <v>0</v>
      </c>
      <c r="H243" s="44">
        <v>0</v>
      </c>
      <c r="I243" s="120">
        <v>0</v>
      </c>
      <c r="J243" s="44">
        <v>0</v>
      </c>
      <c r="K243" s="120">
        <v>0</v>
      </c>
      <c r="L243" s="44">
        <v>0</v>
      </c>
      <c r="M243" s="44">
        <v>7346436.8499999996</v>
      </c>
      <c r="N243" s="44">
        <v>2510491.6399999997</v>
      </c>
      <c r="O243" s="200">
        <v>0</v>
      </c>
      <c r="P243" s="44"/>
      <c r="Q243" s="215"/>
      <c r="R243" s="39"/>
      <c r="S243" s="38"/>
      <c r="T243" s="39"/>
      <c r="U243" s="39"/>
      <c r="V243" s="39"/>
      <c r="W243" s="39"/>
      <c r="X243" s="39"/>
      <c r="Y243" s="39"/>
    </row>
    <row r="244" spans="1:25" s="40" customFormat="1" ht="48" customHeight="1" x14ac:dyDescent="0.2">
      <c r="A244" s="93">
        <v>125</v>
      </c>
      <c r="B244" s="51" t="s">
        <v>241</v>
      </c>
      <c r="C244" s="131" t="s">
        <v>1</v>
      </c>
      <c r="D244" s="44">
        <f t="shared" si="10"/>
        <v>0</v>
      </c>
      <c r="E244" s="44">
        <f t="shared" si="10"/>
        <v>0</v>
      </c>
      <c r="F244" s="44">
        <v>0</v>
      </c>
      <c r="G244" s="120">
        <v>0</v>
      </c>
      <c r="H244" s="44">
        <v>0</v>
      </c>
      <c r="I244" s="120">
        <v>0</v>
      </c>
      <c r="J244" s="44">
        <v>0</v>
      </c>
      <c r="K244" s="120">
        <v>0</v>
      </c>
      <c r="L244" s="44">
        <v>23297925.109999999</v>
      </c>
      <c r="M244" s="44">
        <v>10679795.73</v>
      </c>
      <c r="N244" s="44">
        <v>3429514.9000000004</v>
      </c>
      <c r="O244" s="200">
        <v>0</v>
      </c>
      <c r="P244" s="44"/>
      <c r="Q244" s="215"/>
      <c r="R244" s="39"/>
      <c r="S244" s="38"/>
      <c r="T244" s="39"/>
      <c r="U244" s="39"/>
      <c r="V244" s="39"/>
      <c r="W244" s="39"/>
      <c r="X244" s="39"/>
      <c r="Y244" s="39"/>
    </row>
    <row r="245" spans="1:25" s="40" customFormat="1" ht="48" customHeight="1" x14ac:dyDescent="0.2">
      <c r="A245" s="93">
        <v>126</v>
      </c>
      <c r="B245" s="132" t="s">
        <v>242</v>
      </c>
      <c r="C245" s="131" t="s">
        <v>1</v>
      </c>
      <c r="D245" s="44">
        <f t="shared" si="10"/>
        <v>0</v>
      </c>
      <c r="E245" s="44">
        <f t="shared" si="10"/>
        <v>0</v>
      </c>
      <c r="F245" s="44">
        <v>0</v>
      </c>
      <c r="G245" s="120">
        <v>0</v>
      </c>
      <c r="H245" s="44">
        <v>0</v>
      </c>
      <c r="I245" s="120">
        <v>0</v>
      </c>
      <c r="J245" s="44">
        <v>0</v>
      </c>
      <c r="K245" s="120">
        <v>0</v>
      </c>
      <c r="L245" s="120">
        <v>0</v>
      </c>
      <c r="M245" s="120">
        <v>3374710.73</v>
      </c>
      <c r="N245" s="120">
        <v>2232471.14</v>
      </c>
      <c r="O245" s="200">
        <v>0</v>
      </c>
      <c r="P245" s="44"/>
      <c r="Q245" s="215"/>
      <c r="R245" s="39"/>
      <c r="S245" s="38"/>
      <c r="T245" s="39"/>
      <c r="U245" s="39"/>
      <c r="V245" s="39"/>
      <c r="W245" s="39"/>
      <c r="X245" s="39"/>
      <c r="Y245" s="39"/>
    </row>
    <row r="246" spans="1:25" s="40" customFormat="1" ht="48" customHeight="1" x14ac:dyDescent="0.2">
      <c r="A246" s="93">
        <v>127</v>
      </c>
      <c r="B246" s="51" t="s">
        <v>243</v>
      </c>
      <c r="C246" s="131" t="s">
        <v>1</v>
      </c>
      <c r="D246" s="44">
        <f t="shared" si="10"/>
        <v>0</v>
      </c>
      <c r="E246" s="44">
        <f t="shared" si="10"/>
        <v>0</v>
      </c>
      <c r="F246" s="44">
        <v>0</v>
      </c>
      <c r="G246" s="120">
        <v>0</v>
      </c>
      <c r="H246" s="44">
        <v>0</v>
      </c>
      <c r="I246" s="120">
        <v>0</v>
      </c>
      <c r="J246" s="44">
        <v>0</v>
      </c>
      <c r="K246" s="120">
        <v>0</v>
      </c>
      <c r="L246" s="120">
        <v>0</v>
      </c>
      <c r="M246" s="120">
        <v>0</v>
      </c>
      <c r="N246" s="120">
        <v>1782080.9100000001</v>
      </c>
      <c r="O246" s="200">
        <v>0</v>
      </c>
      <c r="P246" s="44"/>
      <c r="Q246" s="215"/>
      <c r="R246" s="39"/>
      <c r="S246" s="38"/>
      <c r="T246" s="39"/>
      <c r="U246" s="39"/>
      <c r="V246" s="39"/>
      <c r="W246" s="39"/>
      <c r="X246" s="39"/>
      <c r="Y246" s="39"/>
    </row>
    <row r="247" spans="1:25" s="40" customFormat="1" ht="48" customHeight="1" x14ac:dyDescent="0.2">
      <c r="A247" s="93">
        <v>128</v>
      </c>
      <c r="B247" s="51" t="s">
        <v>244</v>
      </c>
      <c r="C247" s="131" t="s">
        <v>1</v>
      </c>
      <c r="D247" s="44">
        <f t="shared" si="10"/>
        <v>0</v>
      </c>
      <c r="E247" s="44">
        <f t="shared" si="10"/>
        <v>0</v>
      </c>
      <c r="F247" s="44">
        <v>0</v>
      </c>
      <c r="G247" s="120">
        <v>0</v>
      </c>
      <c r="H247" s="44">
        <v>0</v>
      </c>
      <c r="I247" s="120">
        <v>0</v>
      </c>
      <c r="J247" s="44">
        <v>0</v>
      </c>
      <c r="K247" s="120">
        <v>0</v>
      </c>
      <c r="L247" s="120">
        <v>0</v>
      </c>
      <c r="M247" s="120">
        <v>0</v>
      </c>
      <c r="N247" s="120">
        <v>408140.58</v>
      </c>
      <c r="O247" s="200">
        <v>0</v>
      </c>
      <c r="P247" s="44"/>
      <c r="Q247" s="215"/>
      <c r="R247" s="39"/>
      <c r="S247" s="38"/>
      <c r="T247" s="39"/>
      <c r="U247" s="39"/>
      <c r="V247" s="39"/>
      <c r="W247" s="39"/>
      <c r="X247" s="39"/>
      <c r="Y247" s="39"/>
    </row>
    <row r="248" spans="1:25" s="40" customFormat="1" ht="48" customHeight="1" x14ac:dyDescent="0.2">
      <c r="A248" s="93">
        <v>129</v>
      </c>
      <c r="B248" s="55" t="s">
        <v>245</v>
      </c>
      <c r="C248" s="131" t="s">
        <v>1</v>
      </c>
      <c r="D248" s="44">
        <f t="shared" si="10"/>
        <v>0</v>
      </c>
      <c r="E248" s="44">
        <f t="shared" si="10"/>
        <v>0</v>
      </c>
      <c r="F248" s="44">
        <v>0</v>
      </c>
      <c r="G248" s="120">
        <v>0</v>
      </c>
      <c r="H248" s="44">
        <v>0</v>
      </c>
      <c r="I248" s="120">
        <v>0</v>
      </c>
      <c r="J248" s="44">
        <v>0</v>
      </c>
      <c r="K248" s="120">
        <v>0</v>
      </c>
      <c r="L248" s="120">
        <v>0</v>
      </c>
      <c r="M248" s="120">
        <v>1643608.87</v>
      </c>
      <c r="N248" s="120">
        <v>734238.63</v>
      </c>
      <c r="O248" s="200">
        <v>0</v>
      </c>
      <c r="P248" s="44"/>
      <c r="Q248" s="215"/>
      <c r="R248" s="39"/>
      <c r="S248" s="38"/>
      <c r="T248" s="39"/>
      <c r="U248" s="39"/>
      <c r="V248" s="39"/>
      <c r="W248" s="39"/>
      <c r="X248" s="39"/>
      <c r="Y248" s="39"/>
    </row>
    <row r="249" spans="1:25" s="40" customFormat="1" ht="48" customHeight="1" x14ac:dyDescent="0.2">
      <c r="A249" s="93">
        <v>130</v>
      </c>
      <c r="B249" s="51" t="s">
        <v>246</v>
      </c>
      <c r="C249" s="131" t="s">
        <v>1</v>
      </c>
      <c r="D249" s="44">
        <f t="shared" si="10"/>
        <v>0</v>
      </c>
      <c r="E249" s="44">
        <f t="shared" si="10"/>
        <v>0</v>
      </c>
      <c r="F249" s="44">
        <v>0</v>
      </c>
      <c r="G249" s="120">
        <v>0</v>
      </c>
      <c r="H249" s="44">
        <v>0</v>
      </c>
      <c r="I249" s="120">
        <v>0</v>
      </c>
      <c r="J249" s="44">
        <v>0</v>
      </c>
      <c r="K249" s="120">
        <v>0</v>
      </c>
      <c r="L249" s="120">
        <v>0</v>
      </c>
      <c r="M249" s="120">
        <v>464159.85</v>
      </c>
      <c r="N249" s="120">
        <v>5612.62</v>
      </c>
      <c r="O249" s="200">
        <v>0</v>
      </c>
      <c r="P249" s="44"/>
      <c r="Q249" s="215"/>
      <c r="R249" s="39"/>
      <c r="S249" s="38"/>
      <c r="T249" s="39"/>
      <c r="U249" s="39"/>
      <c r="V249" s="39"/>
      <c r="W249" s="39"/>
      <c r="X249" s="39"/>
      <c r="Y249" s="39"/>
    </row>
    <row r="250" spans="1:25" s="40" customFormat="1" ht="48" customHeight="1" x14ac:dyDescent="0.2">
      <c r="A250" s="93">
        <v>131</v>
      </c>
      <c r="B250" s="51" t="s">
        <v>247</v>
      </c>
      <c r="C250" s="131"/>
      <c r="D250" s="44"/>
      <c r="E250" s="44"/>
      <c r="F250" s="44"/>
      <c r="G250" s="120"/>
      <c r="H250" s="44"/>
      <c r="I250" s="120"/>
      <c r="J250" s="44"/>
      <c r="K250" s="120"/>
      <c r="L250" s="120"/>
      <c r="M250" s="120">
        <v>2743740.94</v>
      </c>
      <c r="N250" s="120">
        <v>12119.94</v>
      </c>
      <c r="O250" s="200"/>
      <c r="P250" s="44"/>
      <c r="Q250" s="215"/>
      <c r="R250" s="39"/>
      <c r="S250" s="38"/>
      <c r="T250" s="39"/>
      <c r="U250" s="39"/>
      <c r="V250" s="39"/>
      <c r="W250" s="39"/>
      <c r="X250" s="39"/>
      <c r="Y250" s="39"/>
    </row>
    <row r="251" spans="1:25" s="40" customFormat="1" ht="48" customHeight="1" x14ac:dyDescent="0.2">
      <c r="A251" s="93">
        <v>132</v>
      </c>
      <c r="B251" s="51" t="s">
        <v>248</v>
      </c>
      <c r="C251" s="131" t="s">
        <v>1</v>
      </c>
      <c r="D251" s="44">
        <f t="shared" ref="D251:E266" si="11">F251+H251+J251</f>
        <v>0</v>
      </c>
      <c r="E251" s="44">
        <f t="shared" si="11"/>
        <v>0</v>
      </c>
      <c r="F251" s="44">
        <v>0</v>
      </c>
      <c r="G251" s="120">
        <v>0</v>
      </c>
      <c r="H251" s="44">
        <v>0</v>
      </c>
      <c r="I251" s="120">
        <v>0</v>
      </c>
      <c r="J251" s="44">
        <v>0</v>
      </c>
      <c r="K251" s="120">
        <v>0</v>
      </c>
      <c r="L251" s="120">
        <v>0</v>
      </c>
      <c r="M251" s="44">
        <v>476834.66</v>
      </c>
      <c r="N251" s="44">
        <v>7085.46</v>
      </c>
      <c r="O251" s="200">
        <v>0</v>
      </c>
      <c r="P251" s="44"/>
      <c r="Q251" s="215"/>
      <c r="R251" s="39"/>
      <c r="S251" s="38"/>
      <c r="T251" s="39"/>
      <c r="U251" s="39"/>
      <c r="V251" s="39"/>
      <c r="W251" s="39"/>
      <c r="X251" s="39"/>
      <c r="Y251" s="39"/>
    </row>
    <row r="252" spans="1:25" s="40" customFormat="1" ht="48" customHeight="1" x14ac:dyDescent="0.2">
      <c r="A252" s="93">
        <v>133</v>
      </c>
      <c r="B252" s="51" t="s">
        <v>249</v>
      </c>
      <c r="C252" s="131" t="s">
        <v>1</v>
      </c>
      <c r="D252" s="44">
        <f t="shared" si="11"/>
        <v>0</v>
      </c>
      <c r="E252" s="44">
        <f t="shared" si="11"/>
        <v>0</v>
      </c>
      <c r="F252" s="44">
        <v>0</v>
      </c>
      <c r="G252" s="120">
        <v>0</v>
      </c>
      <c r="H252" s="44">
        <v>0</v>
      </c>
      <c r="I252" s="120">
        <v>0</v>
      </c>
      <c r="J252" s="44">
        <v>0</v>
      </c>
      <c r="K252" s="120">
        <v>0</v>
      </c>
      <c r="L252" s="120">
        <v>0</v>
      </c>
      <c r="M252" s="44">
        <v>1872722.44</v>
      </c>
      <c r="N252" s="44">
        <v>38890.85</v>
      </c>
      <c r="O252" s="200">
        <v>0</v>
      </c>
      <c r="P252" s="44"/>
      <c r="Q252" s="215"/>
      <c r="R252" s="39"/>
      <c r="S252" s="38"/>
      <c r="T252" s="39"/>
      <c r="U252" s="39"/>
      <c r="V252" s="39"/>
      <c r="W252" s="39"/>
      <c r="X252" s="39"/>
      <c r="Y252" s="39"/>
    </row>
    <row r="253" spans="1:25" s="40" customFormat="1" ht="48" customHeight="1" x14ac:dyDescent="0.2">
      <c r="A253" s="271">
        <v>134</v>
      </c>
      <c r="B253" s="119" t="s">
        <v>250</v>
      </c>
      <c r="C253" s="81" t="s">
        <v>0</v>
      </c>
      <c r="D253" s="44">
        <f t="shared" si="11"/>
        <v>0</v>
      </c>
      <c r="E253" s="44">
        <f t="shared" si="11"/>
        <v>0</v>
      </c>
      <c r="F253" s="44">
        <v>0</v>
      </c>
      <c r="G253" s="120">
        <v>0</v>
      </c>
      <c r="H253" s="44">
        <v>0</v>
      </c>
      <c r="I253" s="120">
        <v>0</v>
      </c>
      <c r="J253" s="44">
        <v>0</v>
      </c>
      <c r="K253" s="120">
        <v>0</v>
      </c>
      <c r="L253" s="120">
        <v>1135022205.52</v>
      </c>
      <c r="M253" s="46">
        <v>585484155.34000003</v>
      </c>
      <c r="N253" s="133"/>
      <c r="O253" s="191">
        <v>0</v>
      </c>
      <c r="P253" s="46"/>
      <c r="Q253" s="215"/>
      <c r="R253" s="39"/>
      <c r="S253" s="38"/>
      <c r="T253" s="39"/>
      <c r="U253" s="39"/>
      <c r="V253" s="39"/>
      <c r="W253" s="39"/>
      <c r="X253" s="39"/>
      <c r="Y253" s="39"/>
    </row>
    <row r="254" spans="1:25" s="40" customFormat="1" ht="48" customHeight="1" x14ac:dyDescent="0.2">
      <c r="A254" s="275"/>
      <c r="B254" s="119" t="s">
        <v>251</v>
      </c>
      <c r="C254" s="81" t="s">
        <v>0</v>
      </c>
      <c r="D254" s="44">
        <f t="shared" si="11"/>
        <v>0</v>
      </c>
      <c r="E254" s="44">
        <f t="shared" si="11"/>
        <v>0</v>
      </c>
      <c r="F254" s="44">
        <v>0</v>
      </c>
      <c r="G254" s="120">
        <v>0</v>
      </c>
      <c r="H254" s="44">
        <v>0</v>
      </c>
      <c r="I254" s="120">
        <v>0</v>
      </c>
      <c r="J254" s="44">
        <v>0</v>
      </c>
      <c r="K254" s="120">
        <v>0</v>
      </c>
      <c r="L254" s="44">
        <v>1580554787.1800001</v>
      </c>
      <c r="M254" s="44">
        <v>535634035.55999994</v>
      </c>
      <c r="N254" s="44">
        <v>0</v>
      </c>
      <c r="O254" s="200">
        <v>0</v>
      </c>
      <c r="P254" s="46"/>
      <c r="Q254" s="215"/>
      <c r="R254" s="39"/>
      <c r="S254" s="38"/>
      <c r="T254" s="39"/>
      <c r="U254" s="39"/>
      <c r="V254" s="39"/>
      <c r="W254" s="39"/>
      <c r="X254" s="39"/>
      <c r="Y254" s="39"/>
    </row>
    <row r="255" spans="1:25" s="40" customFormat="1" ht="48" customHeight="1" x14ac:dyDescent="0.2">
      <c r="A255" s="275"/>
      <c r="B255" s="119" t="s">
        <v>252</v>
      </c>
      <c r="C255" s="81" t="s">
        <v>0</v>
      </c>
      <c r="D255" s="44">
        <f t="shared" si="11"/>
        <v>0</v>
      </c>
      <c r="E255" s="44">
        <f t="shared" si="11"/>
        <v>0</v>
      </c>
      <c r="F255" s="44">
        <v>0</v>
      </c>
      <c r="G255" s="120">
        <v>0</v>
      </c>
      <c r="H255" s="44">
        <v>0</v>
      </c>
      <c r="I255" s="120">
        <v>0</v>
      </c>
      <c r="J255" s="44">
        <v>0</v>
      </c>
      <c r="K255" s="120">
        <v>0</v>
      </c>
      <c r="L255" s="44">
        <v>555050992.0999999</v>
      </c>
      <c r="M255" s="44">
        <v>478952806.81999999</v>
      </c>
      <c r="N255" s="44">
        <v>44266742.119999997</v>
      </c>
      <c r="O255" s="200">
        <v>0</v>
      </c>
      <c r="P255" s="46"/>
      <c r="Q255" s="215"/>
      <c r="R255" s="39"/>
      <c r="S255" s="38"/>
      <c r="T255" s="39"/>
      <c r="U255" s="39"/>
      <c r="V255" s="39"/>
      <c r="W255" s="39"/>
      <c r="X255" s="39"/>
      <c r="Y255" s="39"/>
    </row>
    <row r="256" spans="1:25" s="40" customFormat="1" ht="48" customHeight="1" x14ac:dyDescent="0.2">
      <c r="A256" s="275"/>
      <c r="B256" s="119" t="s">
        <v>253</v>
      </c>
      <c r="C256" s="81" t="s">
        <v>0</v>
      </c>
      <c r="D256" s="44">
        <f t="shared" si="11"/>
        <v>0</v>
      </c>
      <c r="E256" s="44">
        <f t="shared" si="11"/>
        <v>0</v>
      </c>
      <c r="F256" s="44">
        <v>0</v>
      </c>
      <c r="G256" s="120">
        <v>0</v>
      </c>
      <c r="H256" s="44">
        <v>0</v>
      </c>
      <c r="I256" s="120">
        <v>0</v>
      </c>
      <c r="J256" s="44">
        <v>0</v>
      </c>
      <c r="K256" s="120">
        <v>0</v>
      </c>
      <c r="L256" s="120">
        <v>0</v>
      </c>
      <c r="M256" s="120">
        <v>3432629.03</v>
      </c>
      <c r="N256" s="120">
        <v>0</v>
      </c>
      <c r="O256" s="200">
        <v>0</v>
      </c>
      <c r="P256" s="46"/>
      <c r="Q256" s="215"/>
      <c r="R256" s="39"/>
      <c r="S256" s="38"/>
      <c r="T256" s="39"/>
      <c r="U256" s="39"/>
      <c r="V256" s="39"/>
      <c r="W256" s="39"/>
      <c r="X256" s="39"/>
      <c r="Y256" s="39"/>
    </row>
    <row r="257" spans="1:25" s="40" customFormat="1" ht="48" customHeight="1" x14ac:dyDescent="0.2">
      <c r="A257" s="275"/>
      <c r="B257" s="51" t="s">
        <v>254</v>
      </c>
      <c r="C257" s="81" t="s">
        <v>1</v>
      </c>
      <c r="D257" s="44">
        <f t="shared" si="11"/>
        <v>0</v>
      </c>
      <c r="E257" s="44">
        <f t="shared" si="11"/>
        <v>0</v>
      </c>
      <c r="F257" s="44">
        <v>0</v>
      </c>
      <c r="G257" s="120">
        <v>0</v>
      </c>
      <c r="H257" s="44">
        <v>0</v>
      </c>
      <c r="I257" s="120">
        <v>0</v>
      </c>
      <c r="J257" s="44">
        <v>0</v>
      </c>
      <c r="K257" s="120">
        <v>0</v>
      </c>
      <c r="L257" s="44">
        <v>2040863520.24</v>
      </c>
      <c r="M257" s="44">
        <v>221883014.60000002</v>
      </c>
      <c r="N257" s="44">
        <v>28375190.460000001</v>
      </c>
      <c r="O257" s="200">
        <v>0</v>
      </c>
      <c r="P257" s="46"/>
      <c r="Q257" s="215"/>
      <c r="R257" s="39"/>
      <c r="S257" s="38"/>
      <c r="T257" s="39"/>
      <c r="U257" s="39"/>
      <c r="V257" s="39"/>
      <c r="W257" s="39"/>
      <c r="X257" s="39"/>
      <c r="Y257" s="39"/>
    </row>
    <row r="258" spans="1:25" s="40" customFormat="1" ht="60.6" customHeight="1" x14ac:dyDescent="0.2">
      <c r="A258" s="275"/>
      <c r="B258" s="119" t="s">
        <v>255</v>
      </c>
      <c r="C258" s="81" t="s">
        <v>1</v>
      </c>
      <c r="D258" s="44">
        <f t="shared" si="11"/>
        <v>0</v>
      </c>
      <c r="E258" s="44">
        <f t="shared" si="11"/>
        <v>0</v>
      </c>
      <c r="F258" s="44">
        <v>0</v>
      </c>
      <c r="G258" s="120">
        <v>0</v>
      </c>
      <c r="H258" s="44">
        <v>0</v>
      </c>
      <c r="I258" s="120">
        <v>0</v>
      </c>
      <c r="J258" s="44">
        <v>0</v>
      </c>
      <c r="K258" s="120">
        <v>0</v>
      </c>
      <c r="L258" s="120">
        <v>0</v>
      </c>
      <c r="M258" s="120">
        <v>61366511.879999995</v>
      </c>
      <c r="N258" s="120">
        <v>0</v>
      </c>
      <c r="O258" s="200">
        <v>0</v>
      </c>
      <c r="P258" s="45"/>
      <c r="Q258" s="215"/>
      <c r="R258" s="39"/>
      <c r="S258" s="38"/>
      <c r="T258" s="39"/>
      <c r="U258" s="39"/>
      <c r="V258" s="39"/>
      <c r="W258" s="39"/>
      <c r="X258" s="39"/>
      <c r="Y258" s="39"/>
    </row>
    <row r="259" spans="1:25" s="40" customFormat="1" ht="48" customHeight="1" x14ac:dyDescent="0.2">
      <c r="A259" s="275"/>
      <c r="B259" s="80" t="s">
        <v>256</v>
      </c>
      <c r="C259" s="81" t="s">
        <v>1</v>
      </c>
      <c r="D259" s="44">
        <f t="shared" si="11"/>
        <v>0</v>
      </c>
      <c r="E259" s="44">
        <f t="shared" si="11"/>
        <v>0</v>
      </c>
      <c r="F259" s="44">
        <v>0</v>
      </c>
      <c r="G259" s="120">
        <v>0</v>
      </c>
      <c r="H259" s="44">
        <v>0</v>
      </c>
      <c r="I259" s="120">
        <v>0</v>
      </c>
      <c r="J259" s="44">
        <v>0</v>
      </c>
      <c r="K259" s="120">
        <v>0</v>
      </c>
      <c r="L259" s="120">
        <v>531110666.13</v>
      </c>
      <c r="M259" s="120">
        <v>103014076.84</v>
      </c>
      <c r="N259" s="120">
        <v>20331730.390000001</v>
      </c>
      <c r="O259" s="200">
        <v>0</v>
      </c>
      <c r="P259" s="46"/>
      <c r="Q259" s="215"/>
      <c r="R259" s="39"/>
      <c r="S259" s="38"/>
      <c r="T259" s="39"/>
      <c r="U259" s="39"/>
      <c r="V259" s="39"/>
      <c r="W259" s="39"/>
      <c r="X259" s="39"/>
      <c r="Y259" s="39"/>
    </row>
    <row r="260" spans="1:25" s="40" customFormat="1" ht="48" customHeight="1" x14ac:dyDescent="0.2">
      <c r="A260" s="272"/>
      <c r="B260" s="80" t="s">
        <v>257</v>
      </c>
      <c r="C260" s="81" t="s">
        <v>1</v>
      </c>
      <c r="D260" s="44">
        <f t="shared" si="11"/>
        <v>0</v>
      </c>
      <c r="E260" s="44">
        <f t="shared" si="11"/>
        <v>0</v>
      </c>
      <c r="F260" s="44">
        <v>0</v>
      </c>
      <c r="G260" s="120">
        <v>0</v>
      </c>
      <c r="H260" s="44">
        <v>0</v>
      </c>
      <c r="I260" s="120">
        <v>0</v>
      </c>
      <c r="J260" s="44">
        <v>0</v>
      </c>
      <c r="K260" s="120">
        <v>0</v>
      </c>
      <c r="L260" s="120">
        <v>455564861.49000001</v>
      </c>
      <c r="M260" s="120">
        <v>263308926.75999996</v>
      </c>
      <c r="N260" s="120">
        <v>35539853.700000003</v>
      </c>
      <c r="O260" s="200">
        <v>0</v>
      </c>
      <c r="P260" s="46"/>
      <c r="Q260" s="215"/>
      <c r="R260" s="39"/>
      <c r="S260" s="38"/>
      <c r="T260" s="39"/>
      <c r="U260" s="39"/>
      <c r="V260" s="39"/>
      <c r="W260" s="39"/>
      <c r="X260" s="39"/>
      <c r="Y260" s="39"/>
    </row>
    <row r="261" spans="1:25" s="40" customFormat="1" ht="48" customHeight="1" x14ac:dyDescent="0.2">
      <c r="A261" s="271">
        <v>135</v>
      </c>
      <c r="B261" s="51" t="s">
        <v>258</v>
      </c>
      <c r="C261" s="81" t="s">
        <v>0</v>
      </c>
      <c r="D261" s="44">
        <f t="shared" si="11"/>
        <v>0</v>
      </c>
      <c r="E261" s="44">
        <f t="shared" si="11"/>
        <v>0</v>
      </c>
      <c r="F261" s="44">
        <v>0</v>
      </c>
      <c r="G261" s="120">
        <v>0</v>
      </c>
      <c r="H261" s="44">
        <v>0</v>
      </c>
      <c r="I261" s="120">
        <v>0</v>
      </c>
      <c r="J261" s="44">
        <v>0</v>
      </c>
      <c r="K261" s="120">
        <v>0</v>
      </c>
      <c r="L261" s="120">
        <v>556878761.47000003</v>
      </c>
      <c r="M261" s="120">
        <v>271989247.06</v>
      </c>
      <c r="N261" s="120">
        <v>105091009.06</v>
      </c>
      <c r="O261" s="200">
        <v>0</v>
      </c>
      <c r="P261" s="46"/>
      <c r="Q261" s="212"/>
      <c r="R261" s="50"/>
      <c r="T261" s="50"/>
      <c r="U261" s="50"/>
      <c r="V261" s="50"/>
      <c r="W261" s="50"/>
      <c r="X261" s="50"/>
      <c r="Y261" s="50"/>
    </row>
    <row r="262" spans="1:25" s="40" customFormat="1" ht="48" customHeight="1" x14ac:dyDescent="0.2">
      <c r="A262" s="275"/>
      <c r="B262" s="51" t="s">
        <v>259</v>
      </c>
      <c r="C262" s="81" t="s">
        <v>0</v>
      </c>
      <c r="D262" s="44">
        <f t="shared" si="11"/>
        <v>0</v>
      </c>
      <c r="E262" s="44">
        <f t="shared" si="11"/>
        <v>0</v>
      </c>
      <c r="F262" s="44">
        <v>0</v>
      </c>
      <c r="G262" s="120">
        <v>0</v>
      </c>
      <c r="H262" s="44">
        <v>0</v>
      </c>
      <c r="I262" s="120">
        <v>0</v>
      </c>
      <c r="J262" s="44">
        <v>0</v>
      </c>
      <c r="K262" s="120">
        <v>0</v>
      </c>
      <c r="L262" s="120">
        <v>0</v>
      </c>
      <c r="M262" s="120">
        <v>3420136.46</v>
      </c>
      <c r="N262" s="120">
        <v>9120363.8900000006</v>
      </c>
      <c r="O262" s="200">
        <v>0</v>
      </c>
      <c r="P262" s="46"/>
      <c r="Q262" s="212"/>
      <c r="R262" s="50"/>
      <c r="T262" s="50"/>
      <c r="U262" s="50"/>
      <c r="V262" s="50"/>
      <c r="W262" s="50"/>
      <c r="X262" s="50"/>
      <c r="Y262" s="50"/>
    </row>
    <row r="263" spans="1:25" s="40" customFormat="1" ht="48" customHeight="1" x14ac:dyDescent="0.2">
      <c r="A263" s="275"/>
      <c r="B263" s="119" t="s">
        <v>260</v>
      </c>
      <c r="C263" s="81" t="s">
        <v>0</v>
      </c>
      <c r="D263" s="44">
        <f t="shared" si="11"/>
        <v>0</v>
      </c>
      <c r="E263" s="44">
        <f t="shared" si="11"/>
        <v>0</v>
      </c>
      <c r="F263" s="44">
        <v>0</v>
      </c>
      <c r="G263" s="120">
        <v>0</v>
      </c>
      <c r="H263" s="44">
        <v>0</v>
      </c>
      <c r="I263" s="120">
        <v>0</v>
      </c>
      <c r="J263" s="44">
        <v>0</v>
      </c>
      <c r="K263" s="120">
        <v>0</v>
      </c>
      <c r="L263" s="120">
        <v>539752621.21000004</v>
      </c>
      <c r="M263" s="120">
        <v>149649286.09999999</v>
      </c>
      <c r="N263" s="120">
        <v>58446671.490000002</v>
      </c>
      <c r="O263" s="200">
        <v>0</v>
      </c>
      <c r="P263" s="46"/>
      <c r="Q263" s="212"/>
      <c r="R263" s="50"/>
      <c r="T263" s="50"/>
      <c r="U263" s="50"/>
      <c r="V263" s="50"/>
      <c r="W263" s="50"/>
      <c r="X263" s="50"/>
      <c r="Y263" s="50"/>
    </row>
    <row r="264" spans="1:25" s="40" customFormat="1" ht="48" customHeight="1" x14ac:dyDescent="0.2">
      <c r="A264" s="275"/>
      <c r="B264" s="51" t="s">
        <v>261</v>
      </c>
      <c r="C264" s="81" t="s">
        <v>1</v>
      </c>
      <c r="D264" s="44">
        <f t="shared" si="11"/>
        <v>0</v>
      </c>
      <c r="E264" s="44">
        <f t="shared" si="11"/>
        <v>0</v>
      </c>
      <c r="F264" s="44">
        <v>0</v>
      </c>
      <c r="G264" s="120">
        <v>0</v>
      </c>
      <c r="H264" s="44">
        <v>0</v>
      </c>
      <c r="I264" s="120">
        <v>0</v>
      </c>
      <c r="J264" s="44">
        <v>0</v>
      </c>
      <c r="K264" s="120">
        <v>0</v>
      </c>
      <c r="L264" s="120">
        <v>339780120.63</v>
      </c>
      <c r="M264" s="120">
        <v>89434821.49000001</v>
      </c>
      <c r="N264" s="120">
        <v>61802746.799999997</v>
      </c>
      <c r="O264" s="200">
        <v>0</v>
      </c>
      <c r="P264" s="46"/>
      <c r="Q264" s="212"/>
      <c r="R264" s="50"/>
      <c r="T264" s="50"/>
      <c r="U264" s="50"/>
      <c r="V264" s="50"/>
      <c r="W264" s="50"/>
      <c r="X264" s="50"/>
      <c r="Y264" s="50"/>
    </row>
    <row r="265" spans="1:25" s="40" customFormat="1" ht="48" customHeight="1" x14ac:dyDescent="0.2">
      <c r="A265" s="275"/>
      <c r="B265" s="51" t="s">
        <v>262</v>
      </c>
      <c r="C265" s="81" t="s">
        <v>1</v>
      </c>
      <c r="D265" s="44">
        <f t="shared" si="11"/>
        <v>0</v>
      </c>
      <c r="E265" s="44">
        <f t="shared" si="11"/>
        <v>0</v>
      </c>
      <c r="F265" s="44">
        <v>0</v>
      </c>
      <c r="G265" s="120">
        <v>0</v>
      </c>
      <c r="H265" s="44">
        <v>0</v>
      </c>
      <c r="I265" s="120">
        <v>0</v>
      </c>
      <c r="J265" s="44">
        <v>0</v>
      </c>
      <c r="K265" s="120">
        <v>0</v>
      </c>
      <c r="L265" s="120">
        <v>573911098.64999998</v>
      </c>
      <c r="M265" s="120">
        <v>64091332.829999998</v>
      </c>
      <c r="N265" s="120">
        <v>32020041.259999998</v>
      </c>
      <c r="O265" s="200">
        <v>0</v>
      </c>
      <c r="P265" s="46"/>
      <c r="Q265" s="212"/>
      <c r="R265" s="50"/>
      <c r="T265" s="50"/>
      <c r="U265" s="50"/>
      <c r="V265" s="50"/>
      <c r="W265" s="50"/>
      <c r="X265" s="50"/>
      <c r="Y265" s="50"/>
    </row>
    <row r="266" spans="1:25" s="40" customFormat="1" ht="48" customHeight="1" x14ac:dyDescent="0.2">
      <c r="A266" s="275"/>
      <c r="B266" s="119" t="s">
        <v>263</v>
      </c>
      <c r="C266" s="81" t="s">
        <v>1</v>
      </c>
      <c r="D266" s="44">
        <f t="shared" si="11"/>
        <v>0</v>
      </c>
      <c r="E266" s="44">
        <f t="shared" si="11"/>
        <v>0</v>
      </c>
      <c r="F266" s="44">
        <v>0</v>
      </c>
      <c r="G266" s="120">
        <v>0</v>
      </c>
      <c r="H266" s="44">
        <v>0</v>
      </c>
      <c r="I266" s="120">
        <v>0</v>
      </c>
      <c r="J266" s="44">
        <v>0</v>
      </c>
      <c r="K266" s="120">
        <v>0</v>
      </c>
      <c r="L266" s="120">
        <v>156928800</v>
      </c>
      <c r="M266" s="120">
        <v>94539466.920000002</v>
      </c>
      <c r="N266" s="120">
        <v>51214097.390000001</v>
      </c>
      <c r="O266" s="200">
        <v>0</v>
      </c>
      <c r="P266" s="46"/>
      <c r="Q266" s="212"/>
      <c r="R266" s="50"/>
      <c r="T266" s="50"/>
      <c r="U266" s="50"/>
      <c r="V266" s="50"/>
      <c r="W266" s="50"/>
      <c r="X266" s="50"/>
      <c r="Y266" s="50"/>
    </row>
    <row r="267" spans="1:25" s="40" customFormat="1" ht="48" customHeight="1" x14ac:dyDescent="0.2">
      <c r="A267" s="275"/>
      <c r="B267" s="119" t="s">
        <v>264</v>
      </c>
      <c r="C267" s="81" t="s">
        <v>1</v>
      </c>
      <c r="D267" s="44">
        <f t="shared" ref="D267:E270" si="12">F267+H267+J267</f>
        <v>0</v>
      </c>
      <c r="E267" s="44">
        <f t="shared" si="12"/>
        <v>0</v>
      </c>
      <c r="F267" s="44">
        <v>0</v>
      </c>
      <c r="G267" s="120">
        <v>0</v>
      </c>
      <c r="H267" s="44">
        <v>0</v>
      </c>
      <c r="I267" s="120">
        <v>0</v>
      </c>
      <c r="J267" s="44">
        <v>0</v>
      </c>
      <c r="K267" s="120">
        <v>0</v>
      </c>
      <c r="L267" s="120">
        <v>0</v>
      </c>
      <c r="M267" s="120">
        <v>2810715.14</v>
      </c>
      <c r="N267" s="120">
        <v>6102545.0700000003</v>
      </c>
      <c r="O267" s="200">
        <v>0</v>
      </c>
      <c r="P267" s="46"/>
      <c r="Q267" s="212"/>
      <c r="R267" s="50"/>
      <c r="T267" s="50"/>
      <c r="U267" s="50"/>
      <c r="V267" s="50"/>
      <c r="W267" s="50"/>
      <c r="X267" s="50"/>
      <c r="Y267" s="50"/>
    </row>
    <row r="268" spans="1:25" s="40" customFormat="1" ht="48" customHeight="1" x14ac:dyDescent="0.2">
      <c r="A268" s="275"/>
      <c r="B268" s="119" t="s">
        <v>265</v>
      </c>
      <c r="C268" s="81" t="s">
        <v>1</v>
      </c>
      <c r="D268" s="44">
        <f t="shared" si="12"/>
        <v>0</v>
      </c>
      <c r="E268" s="44">
        <f t="shared" si="12"/>
        <v>0</v>
      </c>
      <c r="F268" s="44">
        <v>0</v>
      </c>
      <c r="G268" s="120">
        <v>0</v>
      </c>
      <c r="H268" s="44">
        <v>0</v>
      </c>
      <c r="I268" s="120">
        <v>0</v>
      </c>
      <c r="J268" s="44">
        <v>0</v>
      </c>
      <c r="K268" s="120">
        <v>0</v>
      </c>
      <c r="L268" s="120">
        <v>0</v>
      </c>
      <c r="M268" s="120">
        <v>20599174.359999999</v>
      </c>
      <c r="N268" s="120">
        <v>2666904.31</v>
      </c>
      <c r="O268" s="200">
        <v>0</v>
      </c>
      <c r="P268" s="46"/>
      <c r="Q268" s="212"/>
      <c r="R268" s="50"/>
      <c r="T268" s="50"/>
      <c r="U268" s="50"/>
      <c r="V268" s="50"/>
      <c r="W268" s="50"/>
      <c r="X268" s="50"/>
      <c r="Y268" s="50"/>
    </row>
    <row r="269" spans="1:25" s="40" customFormat="1" ht="48" customHeight="1" x14ac:dyDescent="0.2">
      <c r="A269" s="275"/>
      <c r="B269" s="51" t="s">
        <v>266</v>
      </c>
      <c r="C269" s="81" t="s">
        <v>1</v>
      </c>
      <c r="D269" s="44">
        <f t="shared" si="12"/>
        <v>0</v>
      </c>
      <c r="E269" s="44">
        <f t="shared" si="12"/>
        <v>0</v>
      </c>
      <c r="F269" s="44">
        <v>0</v>
      </c>
      <c r="G269" s="120">
        <v>0</v>
      </c>
      <c r="H269" s="44">
        <v>0</v>
      </c>
      <c r="I269" s="120">
        <v>0</v>
      </c>
      <c r="J269" s="44">
        <v>0</v>
      </c>
      <c r="K269" s="120">
        <v>0</v>
      </c>
      <c r="L269" s="120">
        <v>0</v>
      </c>
      <c r="M269" s="120">
        <v>0</v>
      </c>
      <c r="N269" s="120">
        <v>5891042.2799999993</v>
      </c>
      <c r="O269" s="200">
        <v>0</v>
      </c>
      <c r="P269" s="46"/>
      <c r="Q269" s="212"/>
      <c r="R269" s="50"/>
      <c r="T269" s="50"/>
      <c r="U269" s="50"/>
      <c r="V269" s="50"/>
      <c r="W269" s="50"/>
      <c r="X269" s="50"/>
      <c r="Y269" s="50"/>
    </row>
    <row r="270" spans="1:25" s="40" customFormat="1" ht="45" customHeight="1" x14ac:dyDescent="0.2">
      <c r="A270" s="275"/>
      <c r="B270" s="51" t="s">
        <v>267</v>
      </c>
      <c r="C270" s="81" t="s">
        <v>1</v>
      </c>
      <c r="D270" s="44">
        <f t="shared" si="12"/>
        <v>0</v>
      </c>
      <c r="E270" s="44">
        <f t="shared" si="12"/>
        <v>0</v>
      </c>
      <c r="F270" s="44">
        <v>0</v>
      </c>
      <c r="G270" s="120">
        <v>0</v>
      </c>
      <c r="H270" s="44">
        <v>0</v>
      </c>
      <c r="I270" s="120">
        <v>0</v>
      </c>
      <c r="J270" s="44">
        <v>0</v>
      </c>
      <c r="K270" s="120">
        <v>0</v>
      </c>
      <c r="L270" s="120">
        <v>0</v>
      </c>
      <c r="M270" s="120">
        <v>0</v>
      </c>
      <c r="N270" s="120">
        <v>3823804.42</v>
      </c>
      <c r="O270" s="200">
        <v>0</v>
      </c>
      <c r="P270" s="46"/>
      <c r="Q270" s="212"/>
      <c r="R270" s="50"/>
      <c r="T270" s="50"/>
      <c r="U270" s="50"/>
      <c r="V270" s="50"/>
      <c r="W270" s="50"/>
      <c r="X270" s="50"/>
      <c r="Y270" s="50"/>
    </row>
    <row r="271" spans="1:25" s="40" customFormat="1" ht="45" customHeight="1" x14ac:dyDescent="0.2">
      <c r="A271" s="275"/>
      <c r="B271" s="51" t="s">
        <v>268</v>
      </c>
      <c r="C271" s="81"/>
      <c r="D271" s="44"/>
      <c r="E271" s="44"/>
      <c r="F271" s="44"/>
      <c r="G271" s="120"/>
      <c r="H271" s="44"/>
      <c r="I271" s="120"/>
      <c r="J271" s="44"/>
      <c r="K271" s="120"/>
      <c r="L271" s="120">
        <v>0</v>
      </c>
      <c r="M271" s="120">
        <v>0</v>
      </c>
      <c r="N271" s="120">
        <v>1229993.21</v>
      </c>
      <c r="O271" s="200"/>
      <c r="P271" s="46"/>
      <c r="Q271" s="212"/>
      <c r="R271" s="50"/>
      <c r="T271" s="50"/>
      <c r="U271" s="50"/>
      <c r="V271" s="50"/>
      <c r="W271" s="50"/>
      <c r="X271" s="50"/>
      <c r="Y271" s="50"/>
    </row>
    <row r="272" spans="1:25" s="40" customFormat="1" ht="48" customHeight="1" x14ac:dyDescent="0.2">
      <c r="A272" s="272"/>
      <c r="B272" s="80" t="s">
        <v>269</v>
      </c>
      <c r="C272" s="81" t="s">
        <v>1</v>
      </c>
      <c r="D272" s="44">
        <f t="shared" ref="D272:E279" si="13">F272+H272+J272</f>
        <v>0</v>
      </c>
      <c r="E272" s="44">
        <f t="shared" si="13"/>
        <v>0</v>
      </c>
      <c r="F272" s="44">
        <v>0</v>
      </c>
      <c r="G272" s="120">
        <v>0</v>
      </c>
      <c r="H272" s="44">
        <v>0</v>
      </c>
      <c r="I272" s="120">
        <v>0</v>
      </c>
      <c r="J272" s="44">
        <v>0</v>
      </c>
      <c r="K272" s="120">
        <v>0</v>
      </c>
      <c r="L272" s="120">
        <v>0</v>
      </c>
      <c r="M272" s="120">
        <v>0</v>
      </c>
      <c r="N272" s="120">
        <v>14721627.15</v>
      </c>
      <c r="O272" s="200">
        <v>0</v>
      </c>
      <c r="P272" s="46"/>
      <c r="Q272" s="212"/>
      <c r="R272" s="50"/>
      <c r="T272" s="50"/>
      <c r="U272" s="50"/>
      <c r="V272" s="50"/>
      <c r="W272" s="50"/>
      <c r="X272" s="50"/>
      <c r="Y272" s="50"/>
    </row>
    <row r="273" spans="1:25" s="40" customFormat="1" ht="48" customHeight="1" x14ac:dyDescent="0.2">
      <c r="A273" s="93">
        <v>136</v>
      </c>
      <c r="B273" s="80" t="s">
        <v>270</v>
      </c>
      <c r="C273" s="81" t="s">
        <v>1</v>
      </c>
      <c r="D273" s="44">
        <f t="shared" si="13"/>
        <v>0</v>
      </c>
      <c r="E273" s="44">
        <f t="shared" si="13"/>
        <v>0</v>
      </c>
      <c r="F273" s="44">
        <v>0</v>
      </c>
      <c r="G273" s="120">
        <v>0</v>
      </c>
      <c r="H273" s="44">
        <v>0</v>
      </c>
      <c r="I273" s="120">
        <v>0</v>
      </c>
      <c r="J273" s="44">
        <v>0</v>
      </c>
      <c r="K273" s="120">
        <v>0</v>
      </c>
      <c r="L273" s="117"/>
      <c r="M273" s="120">
        <v>0</v>
      </c>
      <c r="N273" s="120">
        <v>11314224.09</v>
      </c>
      <c r="O273" s="200">
        <v>0</v>
      </c>
      <c r="P273" s="46"/>
      <c r="Q273" s="215"/>
      <c r="R273" s="39"/>
      <c r="S273" s="38"/>
      <c r="T273" s="39"/>
      <c r="U273" s="39"/>
      <c r="V273" s="39"/>
      <c r="W273" s="39"/>
      <c r="X273" s="39"/>
      <c r="Y273" s="39"/>
    </row>
    <row r="274" spans="1:25" s="40" customFormat="1" ht="48" customHeight="1" x14ac:dyDescent="0.2">
      <c r="A274" s="271">
        <v>137</v>
      </c>
      <c r="B274" s="80" t="s">
        <v>271</v>
      </c>
      <c r="C274" s="81" t="s">
        <v>1</v>
      </c>
      <c r="D274" s="44">
        <f t="shared" si="13"/>
        <v>0</v>
      </c>
      <c r="E274" s="44">
        <f t="shared" si="13"/>
        <v>0</v>
      </c>
      <c r="F274" s="44">
        <v>0</v>
      </c>
      <c r="G274" s="120">
        <v>0</v>
      </c>
      <c r="H274" s="44">
        <v>0</v>
      </c>
      <c r="I274" s="120">
        <v>0</v>
      </c>
      <c r="J274" s="44">
        <v>0</v>
      </c>
      <c r="K274" s="120">
        <v>0</v>
      </c>
      <c r="L274" s="120">
        <v>0</v>
      </c>
      <c r="M274" s="120">
        <v>0</v>
      </c>
      <c r="N274" s="120">
        <v>501012.5</v>
      </c>
      <c r="O274" s="200">
        <v>0</v>
      </c>
      <c r="P274" s="46"/>
      <c r="Q274" s="215"/>
      <c r="R274" s="39"/>
      <c r="S274" s="38"/>
      <c r="T274" s="39"/>
      <c r="U274" s="39"/>
      <c r="V274" s="39"/>
      <c r="W274" s="39"/>
      <c r="X274" s="39"/>
      <c r="Y274" s="39"/>
    </row>
    <row r="275" spans="1:25" s="40" customFormat="1" ht="48" customHeight="1" x14ac:dyDescent="0.2">
      <c r="A275" s="275"/>
      <c r="B275" s="80" t="s">
        <v>272</v>
      </c>
      <c r="C275" s="81"/>
      <c r="D275" s="44"/>
      <c r="E275" s="44"/>
      <c r="F275" s="44"/>
      <c r="G275" s="120"/>
      <c r="H275" s="44"/>
      <c r="I275" s="120"/>
      <c r="J275" s="44"/>
      <c r="K275" s="120"/>
      <c r="L275" s="120">
        <v>0</v>
      </c>
      <c r="M275" s="120">
        <v>0</v>
      </c>
      <c r="N275" s="120">
        <v>490737.5</v>
      </c>
      <c r="O275" s="200">
        <v>0</v>
      </c>
      <c r="P275" s="46"/>
      <c r="Q275" s="215"/>
      <c r="R275" s="39"/>
      <c r="S275" s="38"/>
      <c r="T275" s="39"/>
      <c r="U275" s="39"/>
      <c r="V275" s="39"/>
      <c r="W275" s="39"/>
      <c r="X275" s="39"/>
      <c r="Y275" s="39"/>
    </row>
    <row r="276" spans="1:25" s="40" customFormat="1" ht="48" customHeight="1" x14ac:dyDescent="0.2">
      <c r="A276" s="272"/>
      <c r="B276" s="80" t="s">
        <v>273</v>
      </c>
      <c r="C276" s="81" t="s">
        <v>1</v>
      </c>
      <c r="D276" s="44">
        <f t="shared" ref="D276:E277" si="14">F276+H276+J276</f>
        <v>0</v>
      </c>
      <c r="E276" s="44">
        <f t="shared" si="14"/>
        <v>0</v>
      </c>
      <c r="F276" s="44">
        <v>0</v>
      </c>
      <c r="G276" s="120">
        <v>0</v>
      </c>
      <c r="H276" s="44">
        <v>0</v>
      </c>
      <c r="I276" s="120">
        <v>0</v>
      </c>
      <c r="J276" s="44">
        <v>0</v>
      </c>
      <c r="K276" s="120">
        <v>0</v>
      </c>
      <c r="L276" s="120">
        <v>0</v>
      </c>
      <c r="M276" s="120">
        <v>4939902.1400000006</v>
      </c>
      <c r="N276" s="120">
        <v>601353.26</v>
      </c>
      <c r="O276" s="200">
        <v>0</v>
      </c>
      <c r="P276" s="46"/>
      <c r="Q276" s="215"/>
      <c r="R276" s="39"/>
      <c r="S276" s="38"/>
      <c r="T276" s="39"/>
      <c r="U276" s="39"/>
      <c r="V276" s="39"/>
      <c r="W276" s="39"/>
      <c r="X276" s="39"/>
      <c r="Y276" s="39"/>
    </row>
    <row r="277" spans="1:25" s="40" customFormat="1" ht="48" customHeight="1" x14ac:dyDescent="0.2">
      <c r="A277" s="93">
        <v>138</v>
      </c>
      <c r="B277" s="51" t="s">
        <v>274</v>
      </c>
      <c r="C277" s="81" t="s">
        <v>1</v>
      </c>
      <c r="D277" s="44">
        <f t="shared" si="14"/>
        <v>0</v>
      </c>
      <c r="E277" s="44">
        <f t="shared" si="14"/>
        <v>0</v>
      </c>
      <c r="F277" s="44">
        <v>0</v>
      </c>
      <c r="G277" s="120">
        <v>0</v>
      </c>
      <c r="H277" s="44">
        <v>0</v>
      </c>
      <c r="I277" s="120">
        <v>0</v>
      </c>
      <c r="J277" s="44">
        <v>0</v>
      </c>
      <c r="K277" s="120">
        <v>0</v>
      </c>
      <c r="L277" s="120">
        <v>0</v>
      </c>
      <c r="M277" s="120">
        <v>0</v>
      </c>
      <c r="N277" s="120">
        <v>5441327.21</v>
      </c>
      <c r="O277" s="200">
        <v>0</v>
      </c>
      <c r="P277" s="46"/>
      <c r="Q277" s="215"/>
      <c r="R277" s="39"/>
      <c r="S277" s="38"/>
      <c r="T277" s="39"/>
      <c r="U277" s="39"/>
      <c r="V277" s="39"/>
      <c r="W277" s="39"/>
      <c r="X277" s="39"/>
      <c r="Y277" s="39"/>
    </row>
    <row r="278" spans="1:25" s="40" customFormat="1" ht="48" customHeight="1" x14ac:dyDescent="0.2">
      <c r="A278" s="97">
        <v>139</v>
      </c>
      <c r="B278" s="134" t="s">
        <v>275</v>
      </c>
      <c r="C278" s="81"/>
      <c r="D278" s="44"/>
      <c r="E278" s="44"/>
      <c r="F278" s="44"/>
      <c r="G278" s="120"/>
      <c r="H278" s="44"/>
      <c r="I278" s="120"/>
      <c r="J278" s="44"/>
      <c r="K278" s="120"/>
      <c r="L278" s="120"/>
      <c r="M278" s="120">
        <v>769923.86</v>
      </c>
      <c r="N278" s="120">
        <v>109519.79</v>
      </c>
      <c r="O278" s="200"/>
      <c r="P278" s="46"/>
      <c r="Q278" s="215"/>
      <c r="R278" s="39"/>
      <c r="S278" s="38"/>
      <c r="T278" s="39"/>
      <c r="U278" s="39"/>
      <c r="V278" s="39"/>
      <c r="W278" s="39"/>
      <c r="X278" s="39"/>
      <c r="Y278" s="39"/>
    </row>
    <row r="279" spans="1:25" s="40" customFormat="1" ht="24" customHeight="1" x14ac:dyDescent="0.2">
      <c r="A279" s="296">
        <v>140</v>
      </c>
      <c r="B279" s="304" t="s">
        <v>276</v>
      </c>
      <c r="C279" s="288" t="s">
        <v>0</v>
      </c>
      <c r="D279" s="291">
        <f t="shared" si="13"/>
        <v>2405062.11</v>
      </c>
      <c r="E279" s="291">
        <f t="shared" si="13"/>
        <v>91350031.090000004</v>
      </c>
      <c r="F279" s="291">
        <v>2405062.11</v>
      </c>
      <c r="G279" s="316">
        <f>ROUND(F279*B2,2)</f>
        <v>91350031.090000004</v>
      </c>
      <c r="H279" s="291"/>
      <c r="I279" s="316"/>
      <c r="J279" s="318"/>
      <c r="K279" s="320"/>
      <c r="L279" s="316">
        <v>708125.4</v>
      </c>
      <c r="M279" s="320"/>
      <c r="N279" s="320"/>
      <c r="O279" s="201">
        <v>54894649.82</v>
      </c>
      <c r="P279" s="291"/>
      <c r="Q279" s="212"/>
      <c r="R279" s="50"/>
      <c r="T279" s="50"/>
      <c r="U279" s="50"/>
      <c r="V279" s="50"/>
      <c r="W279" s="50"/>
      <c r="X279" s="50"/>
      <c r="Y279" s="50"/>
    </row>
    <row r="280" spans="1:25" s="40" customFormat="1" ht="24" customHeight="1" x14ac:dyDescent="0.2">
      <c r="A280" s="296"/>
      <c r="B280" s="305"/>
      <c r="C280" s="289"/>
      <c r="D280" s="292"/>
      <c r="E280" s="292"/>
      <c r="F280" s="292"/>
      <c r="G280" s="317"/>
      <c r="H280" s="292"/>
      <c r="I280" s="317"/>
      <c r="J280" s="319"/>
      <c r="K280" s="321"/>
      <c r="L280" s="317"/>
      <c r="M280" s="321"/>
      <c r="N280" s="321"/>
      <c r="O280" s="228">
        <v>1451887.99</v>
      </c>
      <c r="P280" s="292"/>
      <c r="Q280" s="212"/>
      <c r="R280" s="50"/>
      <c r="T280" s="50"/>
      <c r="U280" s="50"/>
      <c r="V280" s="50"/>
      <c r="W280" s="50"/>
      <c r="X280" s="50"/>
      <c r="Y280" s="50"/>
    </row>
    <row r="281" spans="1:25" s="108" customFormat="1" ht="48" customHeight="1" x14ac:dyDescent="0.3">
      <c r="A281" s="299" t="s">
        <v>277</v>
      </c>
      <c r="B281" s="300"/>
      <c r="C281" s="111"/>
      <c r="D281" s="112" t="s">
        <v>150</v>
      </c>
      <c r="E281" s="113">
        <f t="shared" ref="E281" si="15">SUM(E155:E279)</f>
        <v>2841134034.5400009</v>
      </c>
      <c r="F281" s="112" t="s">
        <v>150</v>
      </c>
      <c r="G281" s="113">
        <f>SUM(G155:G279)</f>
        <v>2282844038.3500004</v>
      </c>
      <c r="H281" s="112" t="s">
        <v>150</v>
      </c>
      <c r="I281" s="113">
        <f t="shared" ref="I281" si="16">SUM(I155:I279)</f>
        <v>556707822.19999981</v>
      </c>
      <c r="J281" s="112" t="s">
        <v>150</v>
      </c>
      <c r="K281" s="113">
        <f>SUM(K155:K279)</f>
        <v>1582173.9899999998</v>
      </c>
      <c r="L281" s="113">
        <f>SUM(L155:L279)</f>
        <v>10594307407.42</v>
      </c>
      <c r="M281" s="113">
        <f t="shared" ref="M281:N281" si="17">SUM(M155:M279)</f>
        <v>3595250291.1400003</v>
      </c>
      <c r="N281" s="113">
        <f t="shared" si="17"/>
        <v>664065456.51999998</v>
      </c>
      <c r="O281" s="199" t="s">
        <v>150</v>
      </c>
      <c r="P281" s="113">
        <f>SUM(P155:P280)</f>
        <v>13509242.400000002</v>
      </c>
      <c r="Q281" s="210"/>
      <c r="R281" s="109"/>
      <c r="T281" s="109"/>
      <c r="U281" s="109"/>
      <c r="V281" s="109"/>
      <c r="W281" s="109"/>
      <c r="X281" s="109"/>
      <c r="Y281" s="109"/>
    </row>
    <row r="282" spans="1:25" s="108" customFormat="1" ht="48" customHeight="1" x14ac:dyDescent="0.3">
      <c r="A282" s="308" t="s">
        <v>278</v>
      </c>
      <c r="B282" s="309"/>
      <c r="C282" s="111"/>
      <c r="D282" s="112" t="s">
        <v>150</v>
      </c>
      <c r="E282" s="113">
        <f>E281+E153</f>
        <v>71231743970.339996</v>
      </c>
      <c r="F282" s="112" t="s">
        <v>150</v>
      </c>
      <c r="G282" s="113">
        <f>G281+G153</f>
        <v>70434017387.509979</v>
      </c>
      <c r="H282" s="112" t="s">
        <v>150</v>
      </c>
      <c r="I282" s="113">
        <f>I281+I153</f>
        <v>556707822.19999981</v>
      </c>
      <c r="J282" s="112" t="s">
        <v>150</v>
      </c>
      <c r="K282" s="113">
        <f>K281+K153</f>
        <v>241018760.63000003</v>
      </c>
      <c r="L282" s="113">
        <f>L281+L153</f>
        <v>10683913646.84</v>
      </c>
      <c r="M282" s="113">
        <f>M281+M153</f>
        <v>3595250291.1400003</v>
      </c>
      <c r="N282" s="113">
        <f>N281+N153</f>
        <v>910197885.17999995</v>
      </c>
      <c r="O282" s="199" t="s">
        <v>150</v>
      </c>
      <c r="P282" s="113">
        <f>P281+P153</f>
        <v>13509242.400000002</v>
      </c>
      <c r="Q282" s="210"/>
      <c r="R282" s="109"/>
      <c r="T282" s="109"/>
      <c r="U282" s="109"/>
      <c r="V282" s="109"/>
      <c r="W282" s="109"/>
      <c r="X282" s="109"/>
      <c r="Y282" s="109"/>
    </row>
    <row r="283" spans="1:25" s="135" customFormat="1" x14ac:dyDescent="0.25">
      <c r="A283" s="310" t="s">
        <v>279</v>
      </c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2"/>
      <c r="Q283" s="211"/>
      <c r="R283" s="136"/>
      <c r="T283" s="136"/>
      <c r="U283" s="136"/>
      <c r="V283" s="136"/>
      <c r="W283" s="136"/>
      <c r="X283" s="136"/>
      <c r="Y283" s="136"/>
    </row>
    <row r="284" spans="1:25" s="40" customFormat="1" ht="18" customHeight="1" x14ac:dyDescent="0.2">
      <c r="A284" s="313" t="s">
        <v>21</v>
      </c>
      <c r="B284" s="314"/>
      <c r="C284" s="314"/>
      <c r="D284" s="314"/>
      <c r="E284" s="314"/>
      <c r="F284" s="314"/>
      <c r="G284" s="314"/>
      <c r="H284" s="314"/>
      <c r="I284" s="314"/>
      <c r="J284" s="314"/>
      <c r="K284" s="314"/>
      <c r="L284" s="314"/>
      <c r="M284" s="314"/>
      <c r="N284" s="314"/>
      <c r="O284" s="314"/>
      <c r="P284" s="315"/>
      <c r="Q284" s="212"/>
      <c r="R284" s="50"/>
      <c r="T284" s="50"/>
      <c r="U284" s="50"/>
      <c r="V284" s="50"/>
      <c r="W284" s="50"/>
      <c r="X284" s="50"/>
      <c r="Y284" s="50"/>
    </row>
    <row r="285" spans="1:25" s="140" customFormat="1" ht="53.25" customHeight="1" x14ac:dyDescent="0.25">
      <c r="A285" s="93">
        <v>1</v>
      </c>
      <c r="B285" s="51" t="s">
        <v>280</v>
      </c>
      <c r="C285" s="81" t="s">
        <v>1</v>
      </c>
      <c r="D285" s="44">
        <f t="shared" ref="D285:E300" si="18">F285+H285+J285</f>
        <v>586675.72</v>
      </c>
      <c r="E285" s="44">
        <f t="shared" si="18"/>
        <v>24762350.120000001</v>
      </c>
      <c r="F285" s="44">
        <v>586675.72</v>
      </c>
      <c r="G285" s="44">
        <f>ROUND(F285*B3,2)</f>
        <v>24762350.120000001</v>
      </c>
      <c r="H285" s="137"/>
      <c r="I285" s="137"/>
      <c r="J285" s="137"/>
      <c r="K285" s="137"/>
      <c r="L285" s="137"/>
      <c r="M285" s="137"/>
      <c r="N285" s="137"/>
      <c r="O285" s="200">
        <v>6700456.0999999996</v>
      </c>
      <c r="P285" s="137"/>
      <c r="Q285" s="213"/>
      <c r="R285" s="139"/>
      <c r="S285" s="138"/>
      <c r="T285" s="139"/>
      <c r="U285" s="139"/>
      <c r="V285" s="139"/>
      <c r="W285" s="139"/>
      <c r="X285" s="139"/>
      <c r="Y285" s="139"/>
    </row>
    <row r="286" spans="1:25" s="140" customFormat="1" ht="26.25" customHeight="1" x14ac:dyDescent="0.25">
      <c r="A286" s="141">
        <v>2</v>
      </c>
      <c r="B286" s="42" t="s">
        <v>281</v>
      </c>
      <c r="C286" s="43" t="s">
        <v>1</v>
      </c>
      <c r="D286" s="44">
        <f t="shared" si="18"/>
        <v>18258011.09</v>
      </c>
      <c r="E286" s="44">
        <f t="shared" si="18"/>
        <v>770632306.28999996</v>
      </c>
      <c r="F286" s="44">
        <v>18258011.09</v>
      </c>
      <c r="G286" s="44">
        <f>ROUND(F286*B3,2)</f>
        <v>770632306.28999996</v>
      </c>
      <c r="H286" s="142"/>
      <c r="I286" s="142"/>
      <c r="J286" s="142"/>
      <c r="K286" s="142"/>
      <c r="L286" s="142"/>
      <c r="M286" s="142"/>
      <c r="N286" s="142"/>
      <c r="O286" s="200">
        <v>112161723.56</v>
      </c>
      <c r="P286" s="142"/>
      <c r="Q286" s="214"/>
      <c r="R286" s="143"/>
      <c r="T286" s="143"/>
      <c r="U286" s="143"/>
      <c r="V286" s="143"/>
      <c r="W286" s="143"/>
      <c r="X286" s="143"/>
      <c r="Y286" s="143"/>
    </row>
    <row r="287" spans="1:25" s="140" customFormat="1" ht="30" customHeight="1" x14ac:dyDescent="0.25">
      <c r="A287" s="141">
        <v>3</v>
      </c>
      <c r="B287" s="42" t="s">
        <v>282</v>
      </c>
      <c r="C287" s="144" t="s">
        <v>1</v>
      </c>
      <c r="D287" s="44">
        <f t="shared" si="18"/>
        <v>746011.29</v>
      </c>
      <c r="E287" s="44">
        <f t="shared" si="18"/>
        <v>31487569.93</v>
      </c>
      <c r="F287" s="44">
        <v>746011.29</v>
      </c>
      <c r="G287" s="44">
        <f>ROUND(F287*B3,2)</f>
        <v>31487569.93</v>
      </c>
      <c r="H287" s="142"/>
      <c r="I287" s="142"/>
      <c r="J287" s="142"/>
      <c r="K287" s="142"/>
      <c r="L287" s="142"/>
      <c r="M287" s="142"/>
      <c r="N287" s="142"/>
      <c r="O287" s="200">
        <v>8448765.0099999998</v>
      </c>
      <c r="P287" s="142"/>
      <c r="Q287" s="214"/>
      <c r="R287" s="143"/>
      <c r="T287" s="143"/>
      <c r="U287" s="143"/>
      <c r="V287" s="143"/>
      <c r="W287" s="143"/>
      <c r="X287" s="143"/>
      <c r="Y287" s="143"/>
    </row>
    <row r="288" spans="1:25" s="140" customFormat="1" ht="25.5" customHeight="1" x14ac:dyDescent="0.25">
      <c r="A288" s="141">
        <v>4</v>
      </c>
      <c r="B288" s="55" t="s">
        <v>283</v>
      </c>
      <c r="C288" s="56" t="s">
        <v>1</v>
      </c>
      <c r="D288" s="44">
        <f t="shared" si="18"/>
        <v>43429950.75</v>
      </c>
      <c r="E288" s="44">
        <f t="shared" si="18"/>
        <v>1833087018.26</v>
      </c>
      <c r="F288" s="44">
        <v>43429950.75</v>
      </c>
      <c r="G288" s="44">
        <f>ROUND(F288*B3,2)</f>
        <v>1833087018.26</v>
      </c>
      <c r="H288" s="142"/>
      <c r="I288" s="142"/>
      <c r="J288" s="142"/>
      <c r="K288" s="142"/>
      <c r="L288" s="142"/>
      <c r="M288" s="142"/>
      <c r="N288" s="142"/>
      <c r="O288" s="200">
        <v>238313103.72</v>
      </c>
      <c r="P288" s="142"/>
      <c r="Q288" s="214"/>
      <c r="R288" s="143"/>
      <c r="T288" s="143"/>
      <c r="U288" s="143"/>
      <c r="V288" s="143"/>
      <c r="W288" s="143"/>
      <c r="X288" s="143"/>
      <c r="Y288" s="143"/>
    </row>
    <row r="289" spans="1:25" s="140" customFormat="1" ht="30" customHeight="1" x14ac:dyDescent="0.25">
      <c r="A289" s="93">
        <v>5</v>
      </c>
      <c r="B289" s="51" t="s">
        <v>284</v>
      </c>
      <c r="C289" s="81" t="s">
        <v>1</v>
      </c>
      <c r="D289" s="44">
        <f t="shared" si="18"/>
        <v>3470193</v>
      </c>
      <c r="E289" s="44">
        <f t="shared" si="18"/>
        <v>146469559.12</v>
      </c>
      <c r="F289" s="44">
        <v>3470193</v>
      </c>
      <c r="G289" s="44">
        <f>ROUND(F289*B3,2)</f>
        <v>146469559.12</v>
      </c>
      <c r="H289" s="142"/>
      <c r="I289" s="142"/>
      <c r="J289" s="142"/>
      <c r="K289" s="142"/>
      <c r="L289" s="142"/>
      <c r="M289" s="142"/>
      <c r="N289" s="142"/>
      <c r="O289" s="200">
        <v>13328598.359999999</v>
      </c>
      <c r="P289" s="142"/>
      <c r="Q289" s="214"/>
      <c r="R289" s="143"/>
      <c r="T289" s="143"/>
      <c r="U289" s="143"/>
      <c r="V289" s="143"/>
      <c r="W289" s="143"/>
      <c r="X289" s="143"/>
      <c r="Y289" s="143"/>
    </row>
    <row r="290" spans="1:25" s="140" customFormat="1" ht="28.5" customHeight="1" x14ac:dyDescent="0.25">
      <c r="A290" s="141">
        <v>6</v>
      </c>
      <c r="B290" s="55" t="s">
        <v>285</v>
      </c>
      <c r="C290" s="81" t="s">
        <v>1</v>
      </c>
      <c r="D290" s="44">
        <f t="shared" si="18"/>
        <v>4796733.09</v>
      </c>
      <c r="E290" s="44">
        <f t="shared" si="18"/>
        <v>202460030.59</v>
      </c>
      <c r="F290" s="44">
        <v>4796733.09</v>
      </c>
      <c r="G290" s="44">
        <f>ROUND(F290*B3,2)</f>
        <v>202460030.59</v>
      </c>
      <c r="H290" s="142"/>
      <c r="I290" s="142"/>
      <c r="J290" s="142"/>
      <c r="K290" s="142"/>
      <c r="L290" s="142"/>
      <c r="M290" s="142"/>
      <c r="N290" s="142"/>
      <c r="O290" s="200">
        <v>29257232.5</v>
      </c>
      <c r="P290" s="142"/>
      <c r="Q290" s="214"/>
      <c r="R290" s="143"/>
      <c r="T290" s="143"/>
      <c r="U290" s="143"/>
      <c r="V290" s="143"/>
      <c r="W290" s="143"/>
      <c r="X290" s="143"/>
      <c r="Y290" s="143"/>
    </row>
    <row r="291" spans="1:25" s="140" customFormat="1" ht="26.25" customHeight="1" x14ac:dyDescent="0.25">
      <c r="A291" s="141">
        <v>7</v>
      </c>
      <c r="B291" s="55" t="s">
        <v>286</v>
      </c>
      <c r="C291" s="56" t="s">
        <v>1</v>
      </c>
      <c r="D291" s="44">
        <f t="shared" si="18"/>
        <v>87918.73</v>
      </c>
      <c r="E291" s="44">
        <f t="shared" si="18"/>
        <v>3710864.96</v>
      </c>
      <c r="F291" s="44">
        <v>87918.73</v>
      </c>
      <c r="G291" s="44">
        <f>ROUND(F291*B3,2)</f>
        <v>3710864.96</v>
      </c>
      <c r="H291" s="142"/>
      <c r="I291" s="142"/>
      <c r="J291" s="142"/>
      <c r="K291" s="142"/>
      <c r="L291" s="142"/>
      <c r="M291" s="142"/>
      <c r="N291" s="142"/>
      <c r="O291" s="200">
        <v>1383395.62</v>
      </c>
      <c r="P291" s="142"/>
      <c r="Q291" s="214"/>
      <c r="R291" s="143"/>
      <c r="T291" s="143"/>
      <c r="U291" s="143"/>
      <c r="V291" s="143"/>
      <c r="W291" s="143"/>
      <c r="X291" s="143"/>
      <c r="Y291" s="143"/>
    </row>
    <row r="292" spans="1:25" s="140" customFormat="1" ht="29.25" customHeight="1" x14ac:dyDescent="0.25">
      <c r="A292" s="141">
        <v>8</v>
      </c>
      <c r="B292" s="51" t="s">
        <v>287</v>
      </c>
      <c r="C292" s="81" t="s">
        <v>0</v>
      </c>
      <c r="D292" s="44">
        <f t="shared" si="18"/>
        <v>30620461.989999998</v>
      </c>
      <c r="E292" s="44">
        <f t="shared" si="18"/>
        <v>1163038635.49</v>
      </c>
      <c r="F292" s="44">
        <v>30620461.989999998</v>
      </c>
      <c r="G292" s="44">
        <f>ROUND(F292*B2,2)</f>
        <v>1163038635.49</v>
      </c>
      <c r="H292" s="142"/>
      <c r="I292" s="142"/>
      <c r="J292" s="142"/>
      <c r="K292" s="142"/>
      <c r="L292" s="142"/>
      <c r="M292" s="142"/>
      <c r="N292" s="142"/>
      <c r="O292" s="200">
        <v>38562168.659999996</v>
      </c>
      <c r="P292" s="142"/>
      <c r="Q292" s="214"/>
      <c r="R292" s="143"/>
      <c r="T292" s="143"/>
      <c r="U292" s="143"/>
      <c r="V292" s="143"/>
      <c r="W292" s="143"/>
      <c r="X292" s="143"/>
      <c r="Y292" s="143"/>
    </row>
    <row r="293" spans="1:25" s="140" customFormat="1" ht="40.5" customHeight="1" x14ac:dyDescent="0.25">
      <c r="A293" s="271">
        <v>9</v>
      </c>
      <c r="B293" s="60" t="s">
        <v>288</v>
      </c>
      <c r="C293" s="288" t="s">
        <v>1</v>
      </c>
      <c r="D293" s="306">
        <f t="shared" si="18"/>
        <v>4679412.08</v>
      </c>
      <c r="E293" s="291">
        <f t="shared" si="18"/>
        <v>197508157.13</v>
      </c>
      <c r="F293" s="306">
        <v>4679412.08</v>
      </c>
      <c r="G293" s="306">
        <f>ROUND(F293*B3,2)</f>
        <v>197508157.13</v>
      </c>
      <c r="H293" s="145"/>
      <c r="I293" s="145"/>
      <c r="J293" s="145"/>
      <c r="K293" s="145"/>
      <c r="L293" s="145"/>
      <c r="M293" s="145"/>
      <c r="N293" s="145"/>
      <c r="O293" s="201"/>
      <c r="P293" s="146"/>
      <c r="Q293" s="214"/>
      <c r="R293" s="143"/>
      <c r="T293" s="143"/>
      <c r="U293" s="143"/>
      <c r="V293" s="143"/>
      <c r="W293" s="143"/>
      <c r="X293" s="143"/>
      <c r="Y293" s="143"/>
    </row>
    <row r="294" spans="1:25" s="140" customFormat="1" x14ac:dyDescent="0.25">
      <c r="A294" s="272"/>
      <c r="B294" s="147" t="s">
        <v>289</v>
      </c>
      <c r="C294" s="289"/>
      <c r="D294" s="307"/>
      <c r="E294" s="292"/>
      <c r="F294" s="307"/>
      <c r="G294" s="307">
        <f>ROUND(F294*B11,2)</f>
        <v>0</v>
      </c>
      <c r="H294" s="142"/>
      <c r="I294" s="142"/>
      <c r="J294" s="142"/>
      <c r="K294" s="142"/>
      <c r="L294" s="142"/>
      <c r="M294" s="142"/>
      <c r="N294" s="142"/>
      <c r="O294" s="195">
        <v>25013182.059999999</v>
      </c>
      <c r="P294" s="92"/>
      <c r="Q294" s="214"/>
      <c r="R294" s="143"/>
      <c r="T294" s="143"/>
      <c r="U294" s="143"/>
      <c r="V294" s="143"/>
      <c r="W294" s="143"/>
      <c r="X294" s="143"/>
      <c r="Y294" s="143"/>
    </row>
    <row r="295" spans="1:25" s="40" customFormat="1" ht="53.25" customHeight="1" x14ac:dyDescent="0.2">
      <c r="A295" s="93">
        <v>10</v>
      </c>
      <c r="B295" s="148" t="s">
        <v>290</v>
      </c>
      <c r="C295" s="56" t="s">
        <v>1</v>
      </c>
      <c r="D295" s="149">
        <f t="shared" si="18"/>
        <v>3643897.15</v>
      </c>
      <c r="E295" s="44">
        <f t="shared" si="18"/>
        <v>153801246.52000001</v>
      </c>
      <c r="F295" s="149">
        <v>3643897.15</v>
      </c>
      <c r="G295" s="150">
        <f>ROUND(F295*B3,2)</f>
        <v>153801246.52000001</v>
      </c>
      <c r="H295" s="151"/>
      <c r="I295" s="152"/>
      <c r="J295" s="152"/>
      <c r="K295" s="152"/>
      <c r="L295" s="153"/>
      <c r="M295" s="153"/>
      <c r="N295" s="153"/>
      <c r="O295" s="201">
        <v>20153250.289999999</v>
      </c>
      <c r="P295" s="153"/>
      <c r="Q295" s="212"/>
      <c r="R295" s="50"/>
      <c r="T295" s="50"/>
      <c r="U295" s="50"/>
      <c r="V295" s="50"/>
      <c r="W295" s="50"/>
      <c r="X295" s="50"/>
      <c r="Y295" s="50"/>
    </row>
    <row r="296" spans="1:25" s="140" customFormat="1" ht="30.75" customHeight="1" x14ac:dyDescent="0.25">
      <c r="A296" s="141">
        <v>11</v>
      </c>
      <c r="B296" s="147" t="s">
        <v>291</v>
      </c>
      <c r="C296" s="56" t="s">
        <v>1</v>
      </c>
      <c r="D296" s="238">
        <f t="shared" si="18"/>
        <v>449790.77</v>
      </c>
      <c r="E296" s="44">
        <f t="shared" si="18"/>
        <v>18984723.84</v>
      </c>
      <c r="F296" s="44">
        <v>449790.77</v>
      </c>
      <c r="G296" s="44">
        <f>ROUND(F296*B3,2)</f>
        <v>18984723.84</v>
      </c>
      <c r="H296" s="44"/>
      <c r="I296" s="142"/>
      <c r="J296" s="142"/>
      <c r="K296" s="142"/>
      <c r="L296" s="142"/>
      <c r="M296" s="142"/>
      <c r="N296" s="142"/>
      <c r="O296" s="200">
        <v>1051695.43</v>
      </c>
      <c r="P296" s="142"/>
      <c r="Q296" s="214"/>
      <c r="R296" s="143"/>
      <c r="T296" s="143"/>
      <c r="U296" s="143"/>
      <c r="V296" s="143"/>
      <c r="W296" s="143"/>
      <c r="X296" s="143"/>
      <c r="Y296" s="143"/>
    </row>
    <row r="297" spans="1:25" s="140" customFormat="1" ht="26.25" customHeight="1" x14ac:dyDescent="0.25">
      <c r="A297" s="141">
        <v>12</v>
      </c>
      <c r="B297" s="51" t="s">
        <v>292</v>
      </c>
      <c r="C297" s="53" t="s">
        <v>0</v>
      </c>
      <c r="D297" s="238">
        <f t="shared" si="18"/>
        <v>12957203.119999999</v>
      </c>
      <c r="E297" s="44">
        <f t="shared" si="18"/>
        <v>492145671.79000002</v>
      </c>
      <c r="F297" s="44">
        <v>12957203.119999999</v>
      </c>
      <c r="G297" s="44">
        <f>ROUND(F297*B2,2)</f>
        <v>492145671.79000002</v>
      </c>
      <c r="H297" s="44"/>
      <c r="I297" s="142"/>
      <c r="J297" s="142"/>
      <c r="K297" s="142"/>
      <c r="L297" s="142"/>
      <c r="M297" s="142"/>
      <c r="N297" s="142"/>
      <c r="O297" s="200">
        <v>75437118.099999994</v>
      </c>
      <c r="P297" s="142"/>
      <c r="Q297" s="214"/>
      <c r="R297" s="143"/>
      <c r="T297" s="143"/>
      <c r="U297" s="143"/>
      <c r="V297" s="143"/>
      <c r="W297" s="143"/>
      <c r="X297" s="143"/>
      <c r="Y297" s="143"/>
    </row>
    <row r="298" spans="1:25" s="140" customFormat="1" ht="29.25" customHeight="1" x14ac:dyDescent="0.25">
      <c r="A298" s="141">
        <v>13</v>
      </c>
      <c r="B298" s="55" t="s">
        <v>293</v>
      </c>
      <c r="C298" s="56" t="s">
        <v>1</v>
      </c>
      <c r="D298" s="238">
        <f t="shared" si="18"/>
        <v>2698849.2</v>
      </c>
      <c r="E298" s="44">
        <f t="shared" si="18"/>
        <v>113912757.15000001</v>
      </c>
      <c r="F298" s="44">
        <v>2698849.2</v>
      </c>
      <c r="G298" s="44">
        <f>ROUND(F298*B3,2)</f>
        <v>113912757.15000001</v>
      </c>
      <c r="H298" s="44"/>
      <c r="I298" s="142"/>
      <c r="J298" s="142"/>
      <c r="K298" s="142"/>
      <c r="L298" s="142"/>
      <c r="M298" s="142"/>
      <c r="N298" s="142"/>
      <c r="O298" s="200">
        <v>12992338</v>
      </c>
      <c r="P298" s="142"/>
      <c r="Q298" s="214"/>
      <c r="R298" s="143"/>
      <c r="T298" s="143"/>
      <c r="U298" s="143"/>
      <c r="V298" s="143"/>
      <c r="W298" s="143"/>
      <c r="X298" s="143"/>
      <c r="Y298" s="143"/>
    </row>
    <row r="299" spans="1:25" s="140" customFormat="1" ht="17.25" customHeight="1" x14ac:dyDescent="0.25">
      <c r="A299" s="141">
        <v>14</v>
      </c>
      <c r="B299" s="55" t="s">
        <v>294</v>
      </c>
      <c r="C299" s="56" t="s">
        <v>1</v>
      </c>
      <c r="D299" s="238">
        <f t="shared" si="18"/>
        <v>0</v>
      </c>
      <c r="E299" s="44">
        <f t="shared" si="18"/>
        <v>0</v>
      </c>
      <c r="F299" s="44"/>
      <c r="G299" s="44">
        <f>ROUND(F299*B3,2)</f>
        <v>0</v>
      </c>
      <c r="H299" s="44"/>
      <c r="I299" s="142"/>
      <c r="J299" s="142"/>
      <c r="K299" s="142"/>
      <c r="L299" s="142"/>
      <c r="M299" s="142"/>
      <c r="N299" s="142"/>
      <c r="O299" s="195">
        <v>16060587.710000001</v>
      </c>
      <c r="P299" s="142"/>
      <c r="Q299" s="214"/>
      <c r="R299" s="143"/>
      <c r="T299" s="143"/>
      <c r="U299" s="143"/>
      <c r="V299" s="143"/>
      <c r="W299" s="143"/>
      <c r="X299" s="143"/>
      <c r="Y299" s="143"/>
    </row>
    <row r="300" spans="1:25" s="40" customFormat="1" ht="36" customHeight="1" x14ac:dyDescent="0.2">
      <c r="A300" s="271">
        <v>15</v>
      </c>
      <c r="B300" s="304" t="s">
        <v>295</v>
      </c>
      <c r="C300" s="61" t="s">
        <v>1</v>
      </c>
      <c r="D300" s="238">
        <f t="shared" si="18"/>
        <v>16033302.25</v>
      </c>
      <c r="E300" s="44">
        <f t="shared" si="18"/>
        <v>676732018.03999996</v>
      </c>
      <c r="F300" s="44">
        <v>16033302.25</v>
      </c>
      <c r="G300" s="120">
        <f>ROUND(F300*B3,2)</f>
        <v>676732018.03999996</v>
      </c>
      <c r="H300" s="152"/>
      <c r="I300" s="154"/>
      <c r="J300" s="154"/>
      <c r="K300" s="153"/>
      <c r="L300" s="153"/>
      <c r="M300" s="153"/>
      <c r="N300" s="155"/>
      <c r="O300" s="200">
        <v>9697340.8699999992</v>
      </c>
      <c r="P300" s="153"/>
      <c r="Q300" s="212"/>
      <c r="R300" s="50"/>
      <c r="T300" s="50"/>
      <c r="U300" s="50"/>
      <c r="V300" s="50"/>
      <c r="W300" s="50"/>
      <c r="X300" s="50"/>
      <c r="Y300" s="50"/>
    </row>
    <row r="301" spans="1:25" s="40" customFormat="1" ht="15" customHeight="1" x14ac:dyDescent="0.2">
      <c r="A301" s="272"/>
      <c r="B301" s="305"/>
      <c r="C301" s="94" t="s">
        <v>32</v>
      </c>
      <c r="D301" s="44"/>
      <c r="E301" s="44">
        <f t="shared" ref="E301:E315" si="19">G301+I301+K301</f>
        <v>6876139.2300000004</v>
      </c>
      <c r="F301" s="44"/>
      <c r="G301" s="44">
        <v>6876139.2300000004</v>
      </c>
      <c r="H301" s="152"/>
      <c r="I301" s="154"/>
      <c r="J301" s="154"/>
      <c r="K301" s="153"/>
      <c r="L301" s="153"/>
      <c r="M301" s="153"/>
      <c r="N301" s="155"/>
      <c r="O301" s="202"/>
      <c r="P301" s="153"/>
      <c r="Q301" s="212"/>
      <c r="R301" s="50"/>
      <c r="T301" s="50"/>
      <c r="U301" s="50"/>
      <c r="V301" s="50"/>
      <c r="W301" s="50"/>
      <c r="X301" s="50"/>
      <c r="Y301" s="50"/>
    </row>
    <row r="302" spans="1:25" s="140" customFormat="1" ht="27.75" customHeight="1" x14ac:dyDescent="0.25">
      <c r="A302" s="141">
        <v>16</v>
      </c>
      <c r="B302" s="156" t="s">
        <v>296</v>
      </c>
      <c r="C302" s="81" t="s">
        <v>32</v>
      </c>
      <c r="D302" s="44"/>
      <c r="E302" s="44">
        <f t="shared" si="19"/>
        <v>796821.6</v>
      </c>
      <c r="F302" s="44"/>
      <c r="G302" s="44">
        <v>796821.6</v>
      </c>
      <c r="H302" s="44"/>
      <c r="I302" s="142"/>
      <c r="J302" s="142"/>
      <c r="K302" s="142"/>
      <c r="L302" s="142"/>
      <c r="M302" s="142"/>
      <c r="N302" s="142"/>
      <c r="O302" s="195">
        <v>160577.1</v>
      </c>
      <c r="P302" s="142"/>
      <c r="Q302" s="214"/>
      <c r="R302" s="143"/>
      <c r="T302" s="143"/>
      <c r="U302" s="143"/>
      <c r="V302" s="143"/>
      <c r="W302" s="143"/>
      <c r="X302" s="143"/>
      <c r="Y302" s="143"/>
    </row>
    <row r="303" spans="1:25" s="140" customFormat="1" ht="29.25" customHeight="1" x14ac:dyDescent="0.25">
      <c r="A303" s="141">
        <v>17</v>
      </c>
      <c r="B303" s="157" t="s">
        <v>297</v>
      </c>
      <c r="C303" s="81" t="s">
        <v>32</v>
      </c>
      <c r="D303" s="44"/>
      <c r="E303" s="44">
        <f t="shared" si="19"/>
        <v>1793340.43</v>
      </c>
      <c r="F303" s="44"/>
      <c r="G303" s="44">
        <v>1793340.43</v>
      </c>
      <c r="H303" s="44"/>
      <c r="I303" s="142"/>
      <c r="J303" s="142"/>
      <c r="K303" s="142"/>
      <c r="L303" s="142"/>
      <c r="M303" s="142"/>
      <c r="N303" s="142"/>
      <c r="O303" s="195">
        <v>289720.5</v>
      </c>
      <c r="P303" s="142"/>
      <c r="Q303" s="214"/>
      <c r="R303" s="143"/>
      <c r="T303" s="143"/>
      <c r="U303" s="143"/>
      <c r="V303" s="143"/>
      <c r="W303" s="143"/>
      <c r="X303" s="143"/>
      <c r="Y303" s="143"/>
    </row>
    <row r="304" spans="1:25" s="140" customFormat="1" ht="39" customHeight="1" x14ac:dyDescent="0.25">
      <c r="A304" s="141">
        <v>18</v>
      </c>
      <c r="B304" s="51" t="s">
        <v>298</v>
      </c>
      <c r="C304" s="43" t="s">
        <v>1</v>
      </c>
      <c r="D304" s="44">
        <f t="shared" ref="D304:D315" si="20">F304+H304+J304</f>
        <v>1080911.82</v>
      </c>
      <c r="E304" s="44">
        <f t="shared" si="19"/>
        <v>45623018.009999998</v>
      </c>
      <c r="F304" s="44">
        <v>1080911.82</v>
      </c>
      <c r="G304" s="44">
        <f>ROUND(F304*B3,2)</f>
        <v>45623018.009999998</v>
      </c>
      <c r="H304" s="44"/>
      <c r="I304" s="142"/>
      <c r="J304" s="142"/>
      <c r="K304" s="142"/>
      <c r="L304" s="142"/>
      <c r="M304" s="142"/>
      <c r="N304" s="142"/>
      <c r="O304" s="195">
        <v>647749.07999999996</v>
      </c>
      <c r="P304" s="142"/>
      <c r="Q304" s="214"/>
      <c r="R304" s="143"/>
      <c r="T304" s="143"/>
      <c r="U304" s="143"/>
      <c r="V304" s="143"/>
      <c r="W304" s="143"/>
      <c r="X304" s="143"/>
      <c r="Y304" s="143"/>
    </row>
    <row r="305" spans="1:25" s="140" customFormat="1" ht="104.25" customHeight="1" x14ac:dyDescent="0.25">
      <c r="A305" s="141">
        <v>19</v>
      </c>
      <c r="B305" s="51" t="s">
        <v>299</v>
      </c>
      <c r="C305" s="53" t="s">
        <v>1</v>
      </c>
      <c r="D305" s="44">
        <f t="shared" si="20"/>
        <v>8863048.4800000004</v>
      </c>
      <c r="E305" s="44">
        <f t="shared" si="19"/>
        <v>374090663.94</v>
      </c>
      <c r="F305" s="44">
        <v>8582084.0099999998</v>
      </c>
      <c r="G305" s="44">
        <f>ROUND(F305*B3,2)</f>
        <v>362231743.69</v>
      </c>
      <c r="H305" s="142"/>
      <c r="I305" s="142"/>
      <c r="J305" s="92">
        <v>280964.46999999997</v>
      </c>
      <c r="K305" s="92">
        <f>ROUND(J305*B3,2)</f>
        <v>11858920.25</v>
      </c>
      <c r="L305" s="142"/>
      <c r="M305" s="142"/>
      <c r="N305" s="142"/>
      <c r="O305" s="195">
        <v>22206089.620000001</v>
      </c>
      <c r="P305" s="142"/>
      <c r="Q305" s="214"/>
      <c r="R305" s="143"/>
      <c r="T305" s="143"/>
      <c r="U305" s="143"/>
      <c r="V305" s="143"/>
      <c r="W305" s="143"/>
      <c r="X305" s="143"/>
      <c r="Y305" s="143"/>
    </row>
    <row r="306" spans="1:25" s="140" customFormat="1" ht="30" customHeight="1" x14ac:dyDescent="0.25">
      <c r="A306" s="141">
        <v>20</v>
      </c>
      <c r="B306" s="51" t="s">
        <v>300</v>
      </c>
      <c r="C306" s="54" t="s">
        <v>0</v>
      </c>
      <c r="D306" s="44">
        <f t="shared" si="20"/>
        <v>2059025.65</v>
      </c>
      <c r="E306" s="44">
        <f t="shared" si="19"/>
        <v>78206735.849999994</v>
      </c>
      <c r="F306" s="44">
        <v>2059025.65</v>
      </c>
      <c r="G306" s="44">
        <f>ROUND(F306*B2,2)</f>
        <v>78206735.849999994</v>
      </c>
      <c r="H306" s="142"/>
      <c r="I306" s="142"/>
      <c r="J306" s="92"/>
      <c r="K306" s="92"/>
      <c r="L306" s="142"/>
      <c r="M306" s="142"/>
      <c r="N306" s="142"/>
      <c r="O306" s="195">
        <v>13090935.92</v>
      </c>
      <c r="P306" s="142"/>
      <c r="Q306" s="214"/>
      <c r="R306" s="143"/>
      <c r="T306" s="143"/>
      <c r="U306" s="143"/>
      <c r="V306" s="143"/>
      <c r="W306" s="143"/>
      <c r="X306" s="143"/>
      <c r="Y306" s="143"/>
    </row>
    <row r="307" spans="1:25" s="140" customFormat="1" ht="46.5" customHeight="1" x14ac:dyDescent="0.25">
      <c r="A307" s="141">
        <v>21</v>
      </c>
      <c r="B307" s="51" t="s">
        <v>301</v>
      </c>
      <c r="C307" s="94" t="s">
        <v>1</v>
      </c>
      <c r="D307" s="44">
        <f t="shared" si="20"/>
        <v>35374991.170000002</v>
      </c>
      <c r="E307" s="44">
        <f t="shared" si="19"/>
        <v>1493104089.8099999</v>
      </c>
      <c r="F307" s="44">
        <v>34831151.93</v>
      </c>
      <c r="G307" s="44">
        <f>ROUND(F307*B3,2)</f>
        <v>1470149777.55</v>
      </c>
      <c r="H307" s="142"/>
      <c r="I307" s="142"/>
      <c r="J307" s="92">
        <v>543839.24</v>
      </c>
      <c r="K307" s="92">
        <f>ROUND(J307*B3,2)</f>
        <v>22954312.260000002</v>
      </c>
      <c r="L307" s="142"/>
      <c r="M307" s="142"/>
      <c r="N307" s="142"/>
      <c r="O307" s="195">
        <v>324791564.32999998</v>
      </c>
      <c r="P307" s="142"/>
      <c r="Q307" s="214"/>
      <c r="R307" s="143"/>
      <c r="T307" s="143"/>
      <c r="U307" s="143"/>
      <c r="V307" s="143"/>
      <c r="W307" s="143"/>
      <c r="X307" s="143"/>
      <c r="Y307" s="143"/>
    </row>
    <row r="308" spans="1:25" s="140" customFormat="1" ht="38.25" customHeight="1" x14ac:dyDescent="0.25">
      <c r="A308" s="141">
        <v>22</v>
      </c>
      <c r="B308" s="51" t="s">
        <v>302</v>
      </c>
      <c r="C308" s="81" t="s">
        <v>0</v>
      </c>
      <c r="D308" s="44">
        <f t="shared" si="20"/>
        <v>38787004.579999998</v>
      </c>
      <c r="E308" s="44">
        <f t="shared" si="19"/>
        <v>1473223522.76</v>
      </c>
      <c r="F308" s="44">
        <v>38787004.579999998</v>
      </c>
      <c r="G308" s="44">
        <f>ROUND(F308*B2,2)</f>
        <v>1473223522.76</v>
      </c>
      <c r="H308" s="142"/>
      <c r="I308" s="142"/>
      <c r="J308" s="92"/>
      <c r="K308" s="92"/>
      <c r="L308" s="142"/>
      <c r="M308" s="142"/>
      <c r="N308" s="142"/>
      <c r="O308" s="200">
        <v>199955474.61000001</v>
      </c>
      <c r="P308" s="142"/>
      <c r="Q308" s="214"/>
      <c r="R308" s="143"/>
      <c r="T308" s="143"/>
      <c r="U308" s="143"/>
      <c r="V308" s="143"/>
      <c r="W308" s="143"/>
      <c r="X308" s="143"/>
      <c r="Y308" s="143"/>
    </row>
    <row r="309" spans="1:25" s="40" customFormat="1" ht="25.5" x14ac:dyDescent="0.2">
      <c r="A309" s="141">
        <v>23</v>
      </c>
      <c r="B309" s="51" t="s">
        <v>303</v>
      </c>
      <c r="C309" s="81" t="s">
        <v>1</v>
      </c>
      <c r="D309" s="44">
        <f t="shared" si="20"/>
        <v>37170181.600000001</v>
      </c>
      <c r="E309" s="44">
        <f t="shared" si="19"/>
        <v>1568875307.95</v>
      </c>
      <c r="F309" s="44">
        <v>37170181.600000001</v>
      </c>
      <c r="G309" s="44">
        <f>ROUND(F309*B3,2)</f>
        <v>1568875307.95</v>
      </c>
      <c r="H309" s="152"/>
      <c r="I309" s="154"/>
      <c r="J309" s="154"/>
      <c r="K309" s="153"/>
      <c r="L309" s="153"/>
      <c r="M309" s="153"/>
      <c r="N309" s="153"/>
      <c r="O309" s="200">
        <v>587849660.27999997</v>
      </c>
      <c r="P309" s="153"/>
      <c r="Q309" s="212"/>
      <c r="R309" s="50"/>
      <c r="T309" s="50"/>
      <c r="U309" s="50"/>
      <c r="V309" s="50"/>
      <c r="W309" s="50"/>
      <c r="X309" s="50"/>
      <c r="Y309" s="50"/>
    </row>
    <row r="310" spans="1:25" s="40" customFormat="1" ht="39.75" customHeight="1" x14ac:dyDescent="0.2">
      <c r="A310" s="41">
        <v>24</v>
      </c>
      <c r="B310" s="51" t="s">
        <v>304</v>
      </c>
      <c r="C310" s="54" t="s">
        <v>0</v>
      </c>
      <c r="D310" s="44">
        <f t="shared" si="20"/>
        <v>152335221.21000001</v>
      </c>
      <c r="E310" s="44">
        <f t="shared" si="19"/>
        <v>5786057306.0900002</v>
      </c>
      <c r="F310" s="44">
        <v>152335221.21000001</v>
      </c>
      <c r="G310" s="44">
        <f>ROUND(F310*B2,2)</f>
        <v>5786057306.0900002</v>
      </c>
      <c r="H310" s="152"/>
      <c r="I310" s="154"/>
      <c r="J310" s="154"/>
      <c r="K310" s="153"/>
      <c r="L310" s="120"/>
      <c r="M310" s="120"/>
      <c r="N310" s="120"/>
      <c r="O310" s="200">
        <v>1153205511.23</v>
      </c>
      <c r="P310" s="120"/>
      <c r="Q310" s="212"/>
      <c r="R310" s="50"/>
      <c r="T310" s="50"/>
      <c r="U310" s="50"/>
      <c r="V310" s="50"/>
      <c r="W310" s="50"/>
      <c r="X310" s="50"/>
      <c r="Y310" s="50"/>
    </row>
    <row r="311" spans="1:25" s="40" customFormat="1" ht="81.75" customHeight="1" x14ac:dyDescent="0.2">
      <c r="A311" s="93">
        <v>25</v>
      </c>
      <c r="B311" s="51" t="s">
        <v>305</v>
      </c>
      <c r="C311" s="81" t="s">
        <v>1</v>
      </c>
      <c r="D311" s="44">
        <f t="shared" si="20"/>
        <v>96254091.5</v>
      </c>
      <c r="E311" s="44">
        <f t="shared" si="19"/>
        <v>4062683068.6199999</v>
      </c>
      <c r="F311" s="120">
        <v>96254091.5</v>
      </c>
      <c r="G311" s="120">
        <f>ROUND(F311*B3,2)</f>
        <v>4062683068.6199999</v>
      </c>
      <c r="H311" s="152"/>
      <c r="I311" s="154"/>
      <c r="J311" s="154"/>
      <c r="K311" s="153"/>
      <c r="L311" s="153"/>
      <c r="M311" s="153"/>
      <c r="N311" s="155"/>
      <c r="O311" s="200">
        <v>523288471.26999998</v>
      </c>
      <c r="P311" s="153"/>
      <c r="Q311" s="212"/>
      <c r="R311" s="50"/>
      <c r="T311" s="50"/>
      <c r="U311" s="50"/>
      <c r="V311" s="50"/>
      <c r="W311" s="50"/>
      <c r="X311" s="50"/>
      <c r="Y311" s="50"/>
    </row>
    <row r="312" spans="1:25" s="40" customFormat="1" ht="63" customHeight="1" x14ac:dyDescent="0.2">
      <c r="A312" s="271">
        <v>26</v>
      </c>
      <c r="B312" s="60" t="s">
        <v>306</v>
      </c>
      <c r="C312" s="288" t="s">
        <v>1</v>
      </c>
      <c r="D312" s="306">
        <f t="shared" si="20"/>
        <v>3061325.18</v>
      </c>
      <c r="E312" s="291">
        <f t="shared" si="19"/>
        <v>129212107.06</v>
      </c>
      <c r="F312" s="306">
        <v>3061325.18</v>
      </c>
      <c r="G312" s="306">
        <f>ROUND(F312*B3,2)</f>
        <v>129212107.06</v>
      </c>
      <c r="H312" s="306"/>
      <c r="I312" s="306"/>
      <c r="J312" s="306"/>
      <c r="K312" s="306"/>
      <c r="L312" s="158"/>
      <c r="M312" s="158"/>
      <c r="N312" s="158"/>
      <c r="O312" s="201">
        <v>34020783.75</v>
      </c>
      <c r="P312" s="158"/>
      <c r="Q312" s="212"/>
      <c r="R312" s="50"/>
      <c r="T312" s="50"/>
      <c r="U312" s="50"/>
      <c r="V312" s="50"/>
      <c r="W312" s="50"/>
      <c r="X312" s="50"/>
      <c r="Y312" s="50"/>
    </row>
    <row r="313" spans="1:25" s="40" customFormat="1" ht="15.75" customHeight="1" x14ac:dyDescent="0.2">
      <c r="A313" s="275"/>
      <c r="B313" s="159" t="s">
        <v>307</v>
      </c>
      <c r="C313" s="323"/>
      <c r="D313" s="322">
        <f t="shared" si="20"/>
        <v>0</v>
      </c>
      <c r="E313" s="324">
        <f t="shared" si="19"/>
        <v>0</v>
      </c>
      <c r="F313" s="322"/>
      <c r="G313" s="322">
        <f>ROUND(F313*B7,2)</f>
        <v>0</v>
      </c>
      <c r="H313" s="322"/>
      <c r="I313" s="322"/>
      <c r="J313" s="322"/>
      <c r="K313" s="322"/>
      <c r="L313" s="160"/>
      <c r="M313" s="160"/>
      <c r="N313" s="160"/>
      <c r="O313" s="336" t="s">
        <v>308</v>
      </c>
      <c r="P313" s="160"/>
      <c r="Q313" s="212"/>
      <c r="R313" s="50"/>
      <c r="T313" s="50"/>
      <c r="U313" s="50"/>
      <c r="V313" s="50"/>
      <c r="W313" s="50"/>
      <c r="X313" s="50"/>
      <c r="Y313" s="50"/>
    </row>
    <row r="314" spans="1:25" s="40" customFormat="1" ht="27" customHeight="1" x14ac:dyDescent="0.2">
      <c r="A314" s="275"/>
      <c r="B314" s="159" t="s">
        <v>309</v>
      </c>
      <c r="C314" s="323"/>
      <c r="D314" s="322">
        <f t="shared" si="20"/>
        <v>0</v>
      </c>
      <c r="E314" s="324">
        <f t="shared" si="19"/>
        <v>0</v>
      </c>
      <c r="F314" s="322"/>
      <c r="G314" s="322">
        <f>ROUND(F314*B8,2)</f>
        <v>0</v>
      </c>
      <c r="H314" s="322"/>
      <c r="I314" s="322"/>
      <c r="J314" s="322"/>
      <c r="K314" s="322"/>
      <c r="L314" s="161"/>
      <c r="M314" s="161"/>
      <c r="N314" s="161"/>
      <c r="O314" s="337"/>
      <c r="P314" s="161"/>
      <c r="Q314" s="212"/>
      <c r="R314" s="50"/>
      <c r="T314" s="50"/>
      <c r="U314" s="50"/>
      <c r="V314" s="50"/>
      <c r="W314" s="50"/>
      <c r="X314" s="50"/>
      <c r="Y314" s="50"/>
    </row>
    <row r="315" spans="1:25" s="40" customFormat="1" ht="18" customHeight="1" x14ac:dyDescent="0.2">
      <c r="A315" s="272"/>
      <c r="B315" s="162" t="s">
        <v>310</v>
      </c>
      <c r="C315" s="289"/>
      <c r="D315" s="307">
        <f t="shared" si="20"/>
        <v>0</v>
      </c>
      <c r="E315" s="292">
        <f t="shared" si="19"/>
        <v>0</v>
      </c>
      <c r="F315" s="307"/>
      <c r="G315" s="307">
        <f>ROUND(F315*B9,2)</f>
        <v>0</v>
      </c>
      <c r="H315" s="307"/>
      <c r="I315" s="307"/>
      <c r="J315" s="307"/>
      <c r="K315" s="307"/>
      <c r="L315" s="163"/>
      <c r="M315" s="163"/>
      <c r="N315" s="163"/>
      <c r="O315" s="338"/>
      <c r="P315" s="163"/>
      <c r="Q315" s="212"/>
      <c r="R315" s="50"/>
      <c r="T315" s="50"/>
      <c r="U315" s="50"/>
      <c r="V315" s="50"/>
      <c r="W315" s="50"/>
      <c r="X315" s="50"/>
      <c r="Y315" s="50"/>
    </row>
    <row r="316" spans="1:25" s="108" customFormat="1" ht="22.5" customHeight="1" x14ac:dyDescent="0.3">
      <c r="A316" s="299" t="s">
        <v>149</v>
      </c>
      <c r="B316" s="300"/>
      <c r="C316" s="111"/>
      <c r="D316" s="112" t="s">
        <v>150</v>
      </c>
      <c r="E316" s="113">
        <f>SUM(E285:E315)</f>
        <v>20849275030.580002</v>
      </c>
      <c r="F316" s="113"/>
      <c r="G316" s="113">
        <f t="shared" ref="G316" si="21">SUM(G285:G315)</f>
        <v>20814461798.070004</v>
      </c>
      <c r="H316" s="113">
        <f t="shared" ref="H316:I316" si="22">H285+H286+H287+H288+H289+H290+H291+H292+H294+H295+H296+H297+H298+H299+H300+H302+H303+H304+H305+H306+H307+H308+H309+H310+H311+H312</f>
        <v>0</v>
      </c>
      <c r="I316" s="113">
        <f t="shared" si="22"/>
        <v>0</v>
      </c>
      <c r="J316" s="113"/>
      <c r="K316" s="113">
        <f t="shared" ref="K316:N316" si="23">K285+K286+K287+K288+K289+K290+K291+K292+K294+K295+K296+K297+K298+K299+K300+K302+K303+K304+K305+K306+K307+K308+K309+K310+K311+K312</f>
        <v>34813232.510000005</v>
      </c>
      <c r="L316" s="113">
        <f t="shared" si="23"/>
        <v>0</v>
      </c>
      <c r="M316" s="113">
        <f t="shared" si="23"/>
        <v>0</v>
      </c>
      <c r="N316" s="113">
        <f t="shared" si="23"/>
        <v>0</v>
      </c>
      <c r="O316" s="199" t="s">
        <v>150</v>
      </c>
      <c r="P316" s="248">
        <v>0</v>
      </c>
      <c r="Q316" s="210"/>
      <c r="R316" s="109"/>
      <c r="T316" s="109"/>
      <c r="U316" s="109"/>
      <c r="V316" s="109"/>
      <c r="W316" s="109"/>
      <c r="X316" s="109"/>
      <c r="Y316" s="109"/>
    </row>
    <row r="317" spans="1:25" s="40" customFormat="1" ht="48" customHeight="1" x14ac:dyDescent="0.2">
      <c r="A317" s="313" t="s">
        <v>151</v>
      </c>
      <c r="B317" s="314"/>
      <c r="C317" s="314"/>
      <c r="D317" s="314"/>
      <c r="E317" s="314"/>
      <c r="F317" s="314"/>
      <c r="G317" s="314"/>
      <c r="H317" s="314"/>
      <c r="I317" s="314"/>
      <c r="J317" s="314"/>
      <c r="K317" s="314"/>
      <c r="L317" s="314"/>
      <c r="M317" s="314"/>
      <c r="N317" s="314"/>
      <c r="O317" s="314"/>
      <c r="P317" s="315"/>
      <c r="Q317" s="212"/>
      <c r="R317" s="50"/>
      <c r="T317" s="50"/>
      <c r="U317" s="50"/>
      <c r="V317" s="50"/>
      <c r="W317" s="50"/>
      <c r="X317" s="50"/>
      <c r="Y317" s="50"/>
    </row>
    <row r="318" spans="1:25" s="140" customFormat="1" ht="48" customHeight="1" x14ac:dyDescent="0.25">
      <c r="A318" s="141">
        <v>27</v>
      </c>
      <c r="B318" s="51" t="s">
        <v>311</v>
      </c>
      <c r="C318" s="81" t="s">
        <v>0</v>
      </c>
      <c r="D318" s="46">
        <f t="shared" ref="D318:E323" si="24">F318+H318+J318</f>
        <v>75746.11</v>
      </c>
      <c r="E318" s="46">
        <f t="shared" si="24"/>
        <v>2877019.05</v>
      </c>
      <c r="F318" s="164"/>
      <c r="G318" s="45"/>
      <c r="H318" s="45">
        <v>75746.11</v>
      </c>
      <c r="I318" s="45">
        <f>ROUND(H318*B2,2)</f>
        <v>2877019.05</v>
      </c>
      <c r="J318" s="45"/>
      <c r="K318" s="45"/>
      <c r="L318" s="165"/>
      <c r="M318" s="165"/>
      <c r="N318" s="165"/>
      <c r="O318" s="191">
        <v>663159.05000000005</v>
      </c>
      <c r="P318" s="165"/>
      <c r="Q318" s="213"/>
      <c r="R318" s="139"/>
      <c r="S318" s="138"/>
      <c r="T318" s="139"/>
      <c r="U318" s="139"/>
      <c r="V318" s="139"/>
      <c r="W318" s="139"/>
      <c r="X318" s="139"/>
      <c r="Y318" s="139"/>
    </row>
    <row r="319" spans="1:25" s="140" customFormat="1" ht="48" customHeight="1" x14ac:dyDescent="0.25">
      <c r="A319" s="141">
        <v>28</v>
      </c>
      <c r="B319" s="55" t="s">
        <v>312</v>
      </c>
      <c r="C319" s="81" t="s">
        <v>0</v>
      </c>
      <c r="D319" s="46">
        <f t="shared" si="24"/>
        <v>383118.56</v>
      </c>
      <c r="E319" s="46">
        <f t="shared" si="24"/>
        <v>14551762.390000001</v>
      </c>
      <c r="F319" s="46">
        <v>180000</v>
      </c>
      <c r="G319" s="45">
        <f>ROUND(F319*B2,2)</f>
        <v>6836832</v>
      </c>
      <c r="H319" s="45">
        <v>203118.56</v>
      </c>
      <c r="I319" s="45">
        <f>ROUND(H319*B2,2)</f>
        <v>7714930.3899999997</v>
      </c>
      <c r="J319" s="45"/>
      <c r="K319" s="45"/>
      <c r="L319" s="165"/>
      <c r="M319" s="165"/>
      <c r="N319" s="165"/>
      <c r="O319" s="191">
        <v>0</v>
      </c>
      <c r="P319" s="165"/>
      <c r="Q319" s="213"/>
      <c r="R319" s="139"/>
      <c r="S319" s="138"/>
      <c r="T319" s="139"/>
      <c r="U319" s="139"/>
      <c r="V319" s="139"/>
      <c r="W319" s="139"/>
      <c r="X319" s="139"/>
      <c r="Y319" s="139"/>
    </row>
    <row r="320" spans="1:25" s="140" customFormat="1" ht="48" customHeight="1" x14ac:dyDescent="0.25">
      <c r="A320" s="141">
        <v>29</v>
      </c>
      <c r="B320" s="51" t="s">
        <v>313</v>
      </c>
      <c r="C320" s="81" t="s">
        <v>0</v>
      </c>
      <c r="D320" s="46">
        <f t="shared" si="24"/>
        <v>9525669.9900000002</v>
      </c>
      <c r="E320" s="46">
        <f t="shared" si="24"/>
        <v>361807807.82999998</v>
      </c>
      <c r="F320" s="46">
        <v>4309731.03</v>
      </c>
      <c r="G320" s="45">
        <f>ROUND(F320*B2,2)</f>
        <v>163693927.87</v>
      </c>
      <c r="H320" s="45">
        <v>2945142.78</v>
      </c>
      <c r="I320" s="45">
        <f>ROUND(H320*B2,2)</f>
        <v>111863591.13</v>
      </c>
      <c r="J320" s="45">
        <v>2270796.1800000002</v>
      </c>
      <c r="K320" s="45">
        <f>ROUND(J320*B2,2)</f>
        <v>86250288.829999998</v>
      </c>
      <c r="L320" s="165"/>
      <c r="M320" s="165"/>
      <c r="N320" s="165"/>
      <c r="O320" s="191">
        <v>35489606.960000001</v>
      </c>
      <c r="P320" s="165"/>
      <c r="Q320" s="213"/>
      <c r="R320" s="139"/>
      <c r="S320" s="138"/>
      <c r="T320" s="139"/>
      <c r="U320" s="139"/>
      <c r="V320" s="139"/>
      <c r="W320" s="139"/>
      <c r="X320" s="139"/>
      <c r="Y320" s="139"/>
    </row>
    <row r="321" spans="1:25" s="140" customFormat="1" ht="48" customHeight="1" x14ac:dyDescent="0.25">
      <c r="A321" s="141">
        <v>30</v>
      </c>
      <c r="B321" s="80" t="s">
        <v>314</v>
      </c>
      <c r="C321" s="81" t="s">
        <v>0</v>
      </c>
      <c r="D321" s="46">
        <f t="shared" si="24"/>
        <v>3741.48</v>
      </c>
      <c r="E321" s="46">
        <f t="shared" si="24"/>
        <v>142110.39000000001</v>
      </c>
      <c r="F321" s="46">
        <v>3640.75</v>
      </c>
      <c r="G321" s="45">
        <f>ROUND(F321*B2,2)</f>
        <v>138284.42000000001</v>
      </c>
      <c r="H321" s="45">
        <v>98.91</v>
      </c>
      <c r="I321" s="45">
        <f>ROUND(H321*B2,2)</f>
        <v>3756.84</v>
      </c>
      <c r="J321" s="45">
        <v>1.82</v>
      </c>
      <c r="K321" s="45">
        <f>ROUND(J321*B2,2)</f>
        <v>69.13</v>
      </c>
      <c r="L321" s="165"/>
      <c r="M321" s="165"/>
      <c r="N321" s="165"/>
      <c r="O321" s="191">
        <v>8878.92</v>
      </c>
      <c r="P321" s="165"/>
      <c r="Q321" s="213"/>
      <c r="R321" s="139"/>
      <c r="S321" s="138"/>
      <c r="T321" s="139"/>
      <c r="U321" s="139"/>
      <c r="V321" s="139"/>
      <c r="W321" s="139"/>
      <c r="X321" s="139"/>
      <c r="Y321" s="139"/>
    </row>
    <row r="322" spans="1:25" s="40" customFormat="1" ht="48" customHeight="1" x14ac:dyDescent="0.2">
      <c r="A322" s="41">
        <v>31</v>
      </c>
      <c r="B322" s="51" t="s">
        <v>315</v>
      </c>
      <c r="C322" s="81" t="s">
        <v>0</v>
      </c>
      <c r="D322" s="46">
        <f t="shared" si="24"/>
        <v>9978036.5999999996</v>
      </c>
      <c r="E322" s="46">
        <f t="shared" si="24"/>
        <v>378989777.35000002</v>
      </c>
      <c r="F322" s="46">
        <v>4271712.54</v>
      </c>
      <c r="G322" s="45">
        <f>ROUND(F322*B2,2)</f>
        <v>162249894.38</v>
      </c>
      <c r="H322" s="46">
        <v>3252306.05</v>
      </c>
      <c r="I322" s="45">
        <f>ROUND(H322*B2,2)</f>
        <v>123530389.31</v>
      </c>
      <c r="J322" s="46">
        <v>2454018.0099999998</v>
      </c>
      <c r="K322" s="45">
        <f>ROUND(J322*B2,2)</f>
        <v>93209493.659999996</v>
      </c>
      <c r="L322" s="49"/>
      <c r="M322" s="49"/>
      <c r="N322" s="49"/>
      <c r="O322" s="191">
        <v>11547055</v>
      </c>
      <c r="P322" s="46"/>
      <c r="Q322" s="215"/>
      <c r="R322" s="39"/>
      <c r="S322" s="38"/>
      <c r="T322" s="39"/>
      <c r="U322" s="39"/>
      <c r="V322" s="39"/>
      <c r="W322" s="39"/>
      <c r="X322" s="39"/>
      <c r="Y322" s="39"/>
    </row>
    <row r="323" spans="1:25" s="40" customFormat="1" ht="48" customHeight="1" x14ac:dyDescent="0.2">
      <c r="A323" s="41">
        <v>32</v>
      </c>
      <c r="B323" s="51" t="s">
        <v>316</v>
      </c>
      <c r="C323" s="81" t="s">
        <v>0</v>
      </c>
      <c r="D323" s="46">
        <f t="shared" si="24"/>
        <v>1228007.1199999999</v>
      </c>
      <c r="E323" s="46">
        <f t="shared" si="24"/>
        <v>46642657.640000001</v>
      </c>
      <c r="F323" s="46">
        <v>1063964.47</v>
      </c>
      <c r="G323" s="45">
        <f>ROUND(F323*B2,2)</f>
        <v>40411924.090000004</v>
      </c>
      <c r="H323" s="46">
        <v>164042.65</v>
      </c>
      <c r="I323" s="45">
        <f>ROUND(H323*B2,2)</f>
        <v>6230733.5499999998</v>
      </c>
      <c r="J323" s="47"/>
      <c r="K323" s="49"/>
      <c r="L323" s="45"/>
      <c r="M323" s="49"/>
      <c r="N323" s="49"/>
      <c r="O323" s="191">
        <v>262824.01349000004</v>
      </c>
      <c r="P323" s="46"/>
      <c r="Q323" s="215"/>
      <c r="R323" s="39"/>
      <c r="S323" s="38"/>
      <c r="T323" s="39"/>
      <c r="U323" s="39"/>
      <c r="V323" s="39"/>
      <c r="W323" s="39"/>
      <c r="X323" s="39"/>
      <c r="Y323" s="39"/>
    </row>
    <row r="324" spans="1:25" s="108" customFormat="1" ht="48" customHeight="1" x14ac:dyDescent="0.3">
      <c r="A324" s="299" t="s">
        <v>277</v>
      </c>
      <c r="B324" s="300"/>
      <c r="C324" s="111"/>
      <c r="D324" s="112" t="s">
        <v>150</v>
      </c>
      <c r="E324" s="166">
        <f>E323+E322+E321+E320+E319+E318</f>
        <v>805011134.64999998</v>
      </c>
      <c r="F324" s="112" t="s">
        <v>150</v>
      </c>
      <c r="G324" s="166">
        <f>G323+G322+G321+G320+G319</f>
        <v>373330862.75999999</v>
      </c>
      <c r="H324" s="112" t="s">
        <v>150</v>
      </c>
      <c r="I324" s="166">
        <f>I323+I322+I321+I320+I319+I318</f>
        <v>252220420.26999998</v>
      </c>
      <c r="J324" s="112" t="s">
        <v>150</v>
      </c>
      <c r="K324" s="166">
        <f>K322+K321+K320</f>
        <v>179459851.62</v>
      </c>
      <c r="L324" s="166">
        <v>0</v>
      </c>
      <c r="M324" s="166">
        <v>0</v>
      </c>
      <c r="N324" s="166">
        <v>0</v>
      </c>
      <c r="O324" s="199" t="s">
        <v>150</v>
      </c>
      <c r="P324" s="113">
        <f>P322+P321+P320</f>
        <v>0</v>
      </c>
      <c r="Q324" s="210"/>
      <c r="R324" s="109"/>
      <c r="T324" s="109"/>
      <c r="U324" s="109"/>
      <c r="V324" s="109"/>
      <c r="W324" s="109"/>
      <c r="X324" s="109"/>
      <c r="Y324" s="109"/>
    </row>
    <row r="325" spans="1:25" s="108" customFormat="1" ht="48" customHeight="1" x14ac:dyDescent="0.3">
      <c r="A325" s="308" t="s">
        <v>317</v>
      </c>
      <c r="B325" s="339"/>
      <c r="C325" s="111"/>
      <c r="D325" s="112" t="s">
        <v>150</v>
      </c>
      <c r="E325" s="166">
        <f>E324+E316</f>
        <v>21654286165.230003</v>
      </c>
      <c r="F325" s="112" t="s">
        <v>150</v>
      </c>
      <c r="G325" s="166">
        <f t="shared" ref="G325:K325" si="25">G324+G316</f>
        <v>21187792660.830002</v>
      </c>
      <c r="H325" s="112" t="s">
        <v>150</v>
      </c>
      <c r="I325" s="166">
        <f t="shared" si="25"/>
        <v>252220420.26999998</v>
      </c>
      <c r="J325" s="112" t="s">
        <v>150</v>
      </c>
      <c r="K325" s="166">
        <f t="shared" si="25"/>
        <v>214273084.13</v>
      </c>
      <c r="L325" s="166">
        <v>0</v>
      </c>
      <c r="M325" s="166">
        <v>0</v>
      </c>
      <c r="N325" s="166">
        <v>0</v>
      </c>
      <c r="O325" s="199" t="s">
        <v>150</v>
      </c>
      <c r="P325" s="248">
        <f t="shared" ref="P325" si="26">P324+P316</f>
        <v>0</v>
      </c>
      <c r="Q325" s="199" t="s">
        <v>150</v>
      </c>
      <c r="R325" s="199" t="s">
        <v>150</v>
      </c>
      <c r="T325" s="109"/>
      <c r="U325" s="109"/>
      <c r="V325" s="109"/>
      <c r="W325" s="109"/>
      <c r="X325" s="109"/>
      <c r="Y325" s="109"/>
    </row>
    <row r="326" spans="1:25" s="108" customFormat="1" ht="48" customHeight="1" x14ac:dyDescent="0.3">
      <c r="A326" s="308" t="s">
        <v>318</v>
      </c>
      <c r="B326" s="339"/>
      <c r="C326" s="111"/>
      <c r="D326" s="112" t="s">
        <v>150</v>
      </c>
      <c r="E326" s="166">
        <f>E325+E282</f>
        <v>92886030135.570007</v>
      </c>
      <c r="F326" s="166"/>
      <c r="G326" s="166">
        <f t="shared" ref="G326:N326" si="27">G325+G282</f>
        <v>91621810048.339981</v>
      </c>
      <c r="H326" s="166"/>
      <c r="I326" s="166">
        <f t="shared" si="27"/>
        <v>808928242.46999979</v>
      </c>
      <c r="J326" s="166"/>
      <c r="K326" s="166">
        <f t="shared" si="27"/>
        <v>455291844.75999999</v>
      </c>
      <c r="L326" s="166">
        <f t="shared" si="27"/>
        <v>10683913646.84</v>
      </c>
      <c r="M326" s="166">
        <f t="shared" si="27"/>
        <v>3595250291.1400003</v>
      </c>
      <c r="N326" s="166">
        <f t="shared" si="27"/>
        <v>910197885.17999995</v>
      </c>
      <c r="O326" s="199" t="s">
        <v>150</v>
      </c>
      <c r="P326" s="248">
        <f t="shared" ref="P326" si="28">P325+P282</f>
        <v>13509242.400000002</v>
      </c>
      <c r="Q326" s="210"/>
      <c r="R326" s="109"/>
      <c r="T326" s="109"/>
      <c r="U326" s="109"/>
      <c r="V326" s="109"/>
      <c r="W326" s="109"/>
      <c r="X326" s="109"/>
      <c r="Y326" s="109"/>
    </row>
    <row r="327" spans="1:25" s="17" customFormat="1" ht="16.5" customHeight="1" x14ac:dyDescent="0.25">
      <c r="A327" s="19" t="s">
        <v>319</v>
      </c>
      <c r="B327" s="20"/>
      <c r="C327" s="11"/>
      <c r="D327" s="12"/>
      <c r="E327" s="167"/>
      <c r="F327" s="12"/>
      <c r="G327" s="167"/>
      <c r="H327" s="12"/>
      <c r="I327" s="167"/>
      <c r="J327" s="12"/>
      <c r="K327" s="5"/>
      <c r="L327" s="5"/>
      <c r="M327" s="5"/>
      <c r="N327" s="5"/>
      <c r="O327" s="186"/>
      <c r="P327" s="5"/>
      <c r="Q327" s="215"/>
      <c r="R327" s="7"/>
      <c r="S327" s="6"/>
      <c r="T327" s="7"/>
      <c r="U327" s="7"/>
      <c r="V327" s="7"/>
      <c r="W327" s="7"/>
      <c r="X327" s="7"/>
      <c r="Y327" s="7"/>
    </row>
    <row r="328" spans="1:25" s="17" customFormat="1" x14ac:dyDescent="0.25">
      <c r="A328" s="335" t="s">
        <v>320</v>
      </c>
      <c r="B328" s="335"/>
      <c r="C328" s="335"/>
      <c r="D328" s="335"/>
      <c r="E328" s="335"/>
      <c r="F328" s="335"/>
      <c r="G328" s="335"/>
      <c r="H328" s="335"/>
      <c r="I328" s="335"/>
      <c r="J328" s="335"/>
      <c r="K328" s="335"/>
      <c r="L328" s="335"/>
      <c r="M328" s="335"/>
      <c r="N328" s="335"/>
      <c r="O328" s="335"/>
      <c r="P328" s="335"/>
      <c r="Q328" s="215"/>
      <c r="R328" s="7"/>
      <c r="S328" s="6"/>
      <c r="T328" s="7"/>
      <c r="U328" s="7"/>
      <c r="V328" s="7"/>
      <c r="W328" s="7"/>
      <c r="X328" s="7"/>
      <c r="Y328" s="7"/>
    </row>
    <row r="329" spans="1:25" s="17" customFormat="1" ht="46.5" customHeight="1" x14ac:dyDescent="0.25">
      <c r="A329" s="93" t="s">
        <v>321</v>
      </c>
      <c r="B329" s="51" t="s">
        <v>322</v>
      </c>
      <c r="C329" s="168" t="s">
        <v>1</v>
      </c>
      <c r="D329" s="44">
        <f t="shared" ref="D329:E331" si="29">F329+H329+J329</f>
        <v>3643897.15</v>
      </c>
      <c r="E329" s="120">
        <f t="shared" si="29"/>
        <v>153801246.52000001</v>
      </c>
      <c r="F329" s="169">
        <v>3643897.15</v>
      </c>
      <c r="G329" s="120">
        <f>ROUND(F329*B3,2)</f>
        <v>153801246.52000001</v>
      </c>
      <c r="H329" s="170"/>
      <c r="I329" s="120"/>
      <c r="J329" s="170"/>
      <c r="K329" s="170"/>
      <c r="L329" s="170"/>
      <c r="M329" s="170"/>
      <c r="N329" s="170"/>
      <c r="O329" s="200">
        <v>20153250.289999999</v>
      </c>
      <c r="P329" s="170"/>
      <c r="Q329" s="215"/>
      <c r="R329" s="7"/>
      <c r="S329" s="6"/>
      <c r="T329" s="7"/>
      <c r="U329" s="7"/>
      <c r="V329" s="7"/>
      <c r="W329" s="7"/>
      <c r="X329" s="7"/>
      <c r="Y329" s="7"/>
    </row>
    <row r="330" spans="1:25" s="17" customFormat="1" ht="92.25" customHeight="1" x14ac:dyDescent="0.25">
      <c r="A330" s="93" t="s">
        <v>321</v>
      </c>
      <c r="B330" s="51" t="s">
        <v>323</v>
      </c>
      <c r="C330" s="332" t="s">
        <v>1</v>
      </c>
      <c r="D330" s="306">
        <f t="shared" si="29"/>
        <v>1352057.45</v>
      </c>
      <c r="E330" s="306">
        <f t="shared" si="29"/>
        <v>57067505.640000001</v>
      </c>
      <c r="F330" s="306">
        <v>1352057.45</v>
      </c>
      <c r="G330" s="306">
        <f>ROUND(F330*B3,2)</f>
        <v>57067505.640000001</v>
      </c>
      <c r="H330" s="171"/>
      <c r="I330" s="170"/>
      <c r="J330" s="170"/>
      <c r="K330" s="171"/>
      <c r="L330" s="171"/>
      <c r="M330" s="171"/>
      <c r="N330" s="170"/>
      <c r="O330" s="200">
        <v>13786427.66</v>
      </c>
      <c r="P330" s="170"/>
      <c r="Q330" s="215"/>
      <c r="R330" s="7"/>
      <c r="S330" s="6"/>
      <c r="T330" s="7"/>
      <c r="U330" s="7"/>
      <c r="V330" s="7"/>
      <c r="W330" s="7"/>
      <c r="X330" s="7"/>
      <c r="Y330" s="7"/>
    </row>
    <row r="331" spans="1:25" s="17" customFormat="1" ht="81.75" customHeight="1" x14ac:dyDescent="0.25">
      <c r="A331" s="93" t="s">
        <v>321</v>
      </c>
      <c r="B331" s="42" t="s">
        <v>324</v>
      </c>
      <c r="C331" s="334"/>
      <c r="D331" s="307"/>
      <c r="E331" s="307">
        <f t="shared" si="29"/>
        <v>0</v>
      </c>
      <c r="F331" s="307"/>
      <c r="G331" s="307">
        <f t="shared" ref="G331" si="30">ROUND(F331*B7,2)</f>
        <v>0</v>
      </c>
      <c r="H331" s="171"/>
      <c r="I331" s="170"/>
      <c r="J331" s="170"/>
      <c r="K331" s="171"/>
      <c r="L331" s="171"/>
      <c r="M331" s="171"/>
      <c r="N331" s="170"/>
      <c r="O331" s="195">
        <v>14402241.08</v>
      </c>
      <c r="P331" s="170"/>
      <c r="Q331" s="215"/>
      <c r="R331" s="7"/>
      <c r="S331" s="6"/>
      <c r="T331" s="7"/>
      <c r="U331" s="7"/>
      <c r="V331" s="7"/>
      <c r="W331" s="7"/>
      <c r="X331" s="7"/>
      <c r="Y331" s="7"/>
    </row>
    <row r="332" spans="1:25" s="17" customFormat="1" ht="31.5" customHeight="1" x14ac:dyDescent="0.25">
      <c r="A332" s="271" t="s">
        <v>321</v>
      </c>
      <c r="B332" s="99" t="s">
        <v>325</v>
      </c>
      <c r="C332" s="332" t="s">
        <v>32</v>
      </c>
      <c r="D332" s="306"/>
      <c r="E332" s="306">
        <v>8057220.71</v>
      </c>
      <c r="F332" s="306"/>
      <c r="G332" s="306">
        <v>8057220.71</v>
      </c>
      <c r="H332" s="325"/>
      <c r="I332" s="328"/>
      <c r="J332" s="328"/>
      <c r="K332" s="328"/>
      <c r="L332" s="172"/>
      <c r="M332" s="172"/>
      <c r="N332" s="172"/>
      <c r="O332" s="201">
        <v>3105593.02</v>
      </c>
      <c r="P332" s="172"/>
      <c r="Q332" s="215"/>
      <c r="R332" s="7"/>
      <c r="S332" s="6"/>
      <c r="T332" s="7"/>
      <c r="U332" s="7"/>
      <c r="V332" s="7"/>
      <c r="W332" s="7"/>
      <c r="X332" s="7"/>
      <c r="Y332" s="7"/>
    </row>
    <row r="333" spans="1:25" s="17" customFormat="1" ht="25.5" x14ac:dyDescent="0.25">
      <c r="A333" s="275"/>
      <c r="B333" s="99" t="s">
        <v>326</v>
      </c>
      <c r="C333" s="333"/>
      <c r="D333" s="322"/>
      <c r="E333" s="322"/>
      <c r="F333" s="322"/>
      <c r="G333" s="322"/>
      <c r="H333" s="326"/>
      <c r="I333" s="329"/>
      <c r="J333" s="329"/>
      <c r="K333" s="329"/>
      <c r="L333" s="173"/>
      <c r="M333" s="173"/>
      <c r="N333" s="173"/>
      <c r="O333" s="203">
        <v>3231489.18</v>
      </c>
      <c r="P333" s="173"/>
      <c r="Q333" s="215"/>
      <c r="R333" s="7"/>
      <c r="S333" s="6"/>
      <c r="T333" s="7"/>
      <c r="U333" s="7"/>
      <c r="V333" s="7"/>
      <c r="W333" s="7"/>
      <c r="X333" s="7"/>
      <c r="Y333" s="7"/>
    </row>
    <row r="334" spans="1:25" s="17" customFormat="1" ht="25.5" x14ac:dyDescent="0.25">
      <c r="A334" s="275"/>
      <c r="B334" s="174" t="s">
        <v>327</v>
      </c>
      <c r="C334" s="333"/>
      <c r="D334" s="322"/>
      <c r="E334" s="322"/>
      <c r="F334" s="322"/>
      <c r="G334" s="322"/>
      <c r="H334" s="326"/>
      <c r="I334" s="329"/>
      <c r="J334" s="329"/>
      <c r="K334" s="329"/>
      <c r="L334" s="173"/>
      <c r="M334" s="173"/>
      <c r="N334" s="173"/>
      <c r="O334" s="203">
        <v>3149171.34</v>
      </c>
      <c r="P334" s="173"/>
      <c r="Q334" s="215"/>
      <c r="R334" s="7"/>
      <c r="S334" s="6"/>
      <c r="T334" s="7"/>
      <c r="U334" s="7"/>
      <c r="V334" s="7"/>
      <c r="W334" s="7"/>
      <c r="X334" s="7"/>
      <c r="Y334" s="7"/>
    </row>
    <row r="335" spans="1:25" s="17" customFormat="1" ht="43.5" customHeight="1" x14ac:dyDescent="0.25">
      <c r="A335" s="272"/>
      <c r="B335" s="79" t="s">
        <v>328</v>
      </c>
      <c r="C335" s="334"/>
      <c r="D335" s="307"/>
      <c r="E335" s="307"/>
      <c r="F335" s="307"/>
      <c r="G335" s="307"/>
      <c r="H335" s="327"/>
      <c r="I335" s="330"/>
      <c r="J335" s="330"/>
      <c r="K335" s="330"/>
      <c r="L335" s="171"/>
      <c r="M335" s="171"/>
      <c r="N335" s="171"/>
      <c r="O335" s="195">
        <v>2224878.48</v>
      </c>
      <c r="P335" s="171"/>
      <c r="Q335" s="215"/>
      <c r="R335" s="7"/>
      <c r="S335" s="6"/>
      <c r="T335" s="7"/>
      <c r="U335" s="7"/>
      <c r="V335" s="7"/>
      <c r="W335" s="7"/>
      <c r="X335" s="7"/>
      <c r="Y335" s="7"/>
    </row>
    <row r="336" spans="1:25" s="17" customFormat="1" ht="56.25" customHeight="1" x14ac:dyDescent="0.25">
      <c r="A336" s="93" t="s">
        <v>321</v>
      </c>
      <c r="B336" s="174" t="s">
        <v>329</v>
      </c>
      <c r="C336" s="81" t="s">
        <v>1</v>
      </c>
      <c r="D336" s="44">
        <f t="shared" ref="D336:D348" si="31">F336+H336+J336</f>
        <v>4679412.08</v>
      </c>
      <c r="E336" s="44">
        <f t="shared" ref="E336:E348" si="32">G336+I336+K336</f>
        <v>197508157.13</v>
      </c>
      <c r="F336" s="175">
        <v>4679412.08</v>
      </c>
      <c r="G336" s="120">
        <f>ROUND(F336*B3,2)</f>
        <v>197508157.13</v>
      </c>
      <c r="H336" s="171"/>
      <c r="I336" s="176"/>
      <c r="J336" s="176"/>
      <c r="K336" s="176"/>
      <c r="L336" s="171"/>
      <c r="M336" s="171"/>
      <c r="N336" s="171"/>
      <c r="O336" s="200">
        <v>25013182.059999999</v>
      </c>
      <c r="P336" s="171"/>
      <c r="Q336" s="215"/>
      <c r="R336" s="7"/>
      <c r="S336" s="6"/>
      <c r="T336" s="7"/>
      <c r="U336" s="7"/>
      <c r="V336" s="7"/>
      <c r="W336" s="7"/>
      <c r="X336" s="7"/>
      <c r="Y336" s="7"/>
    </row>
    <row r="337" spans="1:29" s="17" customFormat="1" ht="41.25" customHeight="1" x14ac:dyDescent="0.25">
      <c r="A337" s="93" t="s">
        <v>321</v>
      </c>
      <c r="B337" s="51" t="s">
        <v>330</v>
      </c>
      <c r="C337" s="168" t="s">
        <v>1</v>
      </c>
      <c r="D337" s="44">
        <f t="shared" si="31"/>
        <v>2288720.9900000002</v>
      </c>
      <c r="E337" s="44">
        <f t="shared" si="32"/>
        <v>96602106.670000002</v>
      </c>
      <c r="F337" s="44">
        <v>2288720.9900000002</v>
      </c>
      <c r="G337" s="120">
        <f>ROUND(F337*B3,2)</f>
        <v>96602106.670000002</v>
      </c>
      <c r="H337" s="171"/>
      <c r="I337" s="170"/>
      <c r="J337" s="170"/>
      <c r="K337" s="171"/>
      <c r="L337" s="171"/>
      <c r="M337" s="171"/>
      <c r="N337" s="170"/>
      <c r="O337" s="195">
        <v>7018311.3399999999</v>
      </c>
      <c r="P337" s="170"/>
      <c r="Q337" s="215"/>
      <c r="R337" s="7"/>
      <c r="S337" s="6"/>
      <c r="T337" s="7"/>
      <c r="U337" s="7"/>
      <c r="V337" s="7"/>
      <c r="W337" s="7"/>
      <c r="X337" s="7"/>
      <c r="Y337" s="7"/>
    </row>
    <row r="338" spans="1:29" s="17" customFormat="1" ht="39" customHeight="1" x14ac:dyDescent="0.25">
      <c r="A338" s="41" t="s">
        <v>321</v>
      </c>
      <c r="B338" s="55" t="s">
        <v>331</v>
      </c>
      <c r="C338" s="168" t="s">
        <v>1</v>
      </c>
      <c r="D338" s="44">
        <f t="shared" si="31"/>
        <v>3990620.06</v>
      </c>
      <c r="E338" s="44">
        <f t="shared" si="32"/>
        <v>168435692.43000001</v>
      </c>
      <c r="F338" s="44">
        <v>3990620.06</v>
      </c>
      <c r="G338" s="44">
        <f>ROUND(F338*B3,2)</f>
        <v>168435692.43000001</v>
      </c>
      <c r="H338" s="171"/>
      <c r="I338" s="170"/>
      <c r="J338" s="170"/>
      <c r="K338" s="171"/>
      <c r="L338" s="171"/>
      <c r="M338" s="171"/>
      <c r="N338" s="170"/>
      <c r="O338" s="195">
        <v>9021661.3800000008</v>
      </c>
      <c r="P338" s="170"/>
      <c r="Q338" s="215"/>
      <c r="R338" s="7"/>
      <c r="S338" s="6"/>
      <c r="T338" s="7"/>
      <c r="U338" s="7"/>
      <c r="V338" s="7"/>
      <c r="W338" s="7"/>
      <c r="X338" s="7"/>
      <c r="Y338" s="7"/>
    </row>
    <row r="339" spans="1:29" s="108" customFormat="1" ht="48" customHeight="1" x14ac:dyDescent="0.3">
      <c r="A339" s="41" t="s">
        <v>321</v>
      </c>
      <c r="B339" s="80" t="s">
        <v>332</v>
      </c>
      <c r="C339" s="81" t="s">
        <v>0</v>
      </c>
      <c r="D339" s="44">
        <f t="shared" si="31"/>
        <v>51910.68</v>
      </c>
      <c r="E339" s="44">
        <f t="shared" si="32"/>
        <v>1971692.21</v>
      </c>
      <c r="F339" s="120">
        <v>51910.68</v>
      </c>
      <c r="G339" s="120">
        <f>ROUND(F339*B2,2)</f>
        <v>1971692.21</v>
      </c>
      <c r="H339" s="177"/>
      <c r="I339" s="123"/>
      <c r="J339" s="120"/>
      <c r="K339" s="120"/>
      <c r="L339" s="120"/>
      <c r="M339" s="124"/>
      <c r="N339" s="120"/>
      <c r="O339" s="200">
        <v>204474.5</v>
      </c>
      <c r="P339" s="46"/>
      <c r="Q339" s="217"/>
      <c r="R339" s="115"/>
      <c r="S339" s="114"/>
      <c r="T339" s="115"/>
      <c r="U339" s="115"/>
      <c r="V339" s="115"/>
      <c r="W339" s="115"/>
      <c r="X339" s="115"/>
      <c r="Y339" s="115"/>
    </row>
    <row r="340" spans="1:29" s="108" customFormat="1" ht="38.25" x14ac:dyDescent="0.3">
      <c r="A340" s="41" t="s">
        <v>321</v>
      </c>
      <c r="B340" s="80" t="s">
        <v>333</v>
      </c>
      <c r="C340" s="81" t="s">
        <v>0</v>
      </c>
      <c r="D340" s="44">
        <f t="shared" si="31"/>
        <v>1719.65</v>
      </c>
      <c r="E340" s="44">
        <f t="shared" si="32"/>
        <v>65316.43</v>
      </c>
      <c r="F340" s="120">
        <v>1719.65</v>
      </c>
      <c r="G340" s="120">
        <f>ROUND(F340*B2,2)</f>
        <v>65316.43</v>
      </c>
      <c r="H340" s="177"/>
      <c r="I340" s="123"/>
      <c r="J340" s="120"/>
      <c r="K340" s="120"/>
      <c r="L340" s="120"/>
      <c r="M340" s="124"/>
      <c r="N340" s="120"/>
      <c r="O340" s="200">
        <v>597.47</v>
      </c>
      <c r="P340" s="46"/>
      <c r="Q340" s="217"/>
      <c r="R340" s="115"/>
      <c r="S340" s="114"/>
      <c r="T340" s="115"/>
      <c r="U340" s="115"/>
      <c r="V340" s="115"/>
      <c r="W340" s="115"/>
      <c r="X340" s="115"/>
      <c r="Y340" s="115"/>
    </row>
    <row r="341" spans="1:29" s="108" customFormat="1" ht="69" customHeight="1" x14ac:dyDescent="0.3">
      <c r="A341" s="41" t="s">
        <v>321</v>
      </c>
      <c r="B341" s="80" t="s">
        <v>334</v>
      </c>
      <c r="C341" s="81" t="s">
        <v>0</v>
      </c>
      <c r="D341" s="44">
        <f t="shared" si="31"/>
        <v>698712.41</v>
      </c>
      <c r="E341" s="44">
        <f t="shared" si="32"/>
        <v>26538774.239999998</v>
      </c>
      <c r="F341" s="120">
        <v>698712.41</v>
      </c>
      <c r="G341" s="120">
        <f>ROUND(F341*B2,2)</f>
        <v>26538774.239999998</v>
      </c>
      <c r="H341" s="177"/>
      <c r="I341" s="123"/>
      <c r="J341" s="120"/>
      <c r="K341" s="120"/>
      <c r="L341" s="120"/>
      <c r="M341" s="124"/>
      <c r="N341" s="120"/>
      <c r="O341" s="200">
        <v>0</v>
      </c>
      <c r="P341" s="46"/>
      <c r="Q341" s="217"/>
      <c r="R341" s="115"/>
      <c r="S341" s="114"/>
      <c r="T341" s="115"/>
      <c r="U341" s="115"/>
      <c r="V341" s="115"/>
      <c r="W341" s="115"/>
      <c r="X341" s="115"/>
      <c r="Y341" s="115"/>
    </row>
    <row r="342" spans="1:29" s="108" customFormat="1" ht="44.25" customHeight="1" x14ac:dyDescent="0.3">
      <c r="A342" s="41" t="s">
        <v>321</v>
      </c>
      <c r="B342" s="80" t="s">
        <v>335</v>
      </c>
      <c r="C342" s="81" t="s">
        <v>0</v>
      </c>
      <c r="D342" s="44">
        <f t="shared" si="31"/>
        <v>360035</v>
      </c>
      <c r="E342" s="44">
        <f t="shared" si="32"/>
        <v>13674993.389999999</v>
      </c>
      <c r="F342" s="120">
        <v>349360.36</v>
      </c>
      <c r="G342" s="120">
        <f>ROUND(F342*B2,2)</f>
        <v>13269544.939999999</v>
      </c>
      <c r="H342" s="177"/>
      <c r="I342" s="123"/>
      <c r="J342" s="120">
        <v>10674.64</v>
      </c>
      <c r="K342" s="120">
        <f>ROUND(J342*B2,2)</f>
        <v>405448.45</v>
      </c>
      <c r="L342" s="120"/>
      <c r="M342" s="124"/>
      <c r="N342" s="120"/>
      <c r="O342" s="200">
        <v>1251832.7</v>
      </c>
      <c r="P342" s="46"/>
      <c r="Q342" s="217"/>
      <c r="R342" s="115"/>
      <c r="S342" s="114"/>
      <c r="T342" s="115"/>
      <c r="U342" s="115"/>
      <c r="V342" s="115"/>
      <c r="W342" s="115"/>
      <c r="X342" s="115"/>
      <c r="Y342" s="115"/>
    </row>
    <row r="343" spans="1:29" s="108" customFormat="1" ht="46.5" customHeight="1" x14ac:dyDescent="0.3">
      <c r="A343" s="41" t="s">
        <v>321</v>
      </c>
      <c r="B343" s="80" t="s">
        <v>336</v>
      </c>
      <c r="C343" s="81" t="s">
        <v>0</v>
      </c>
      <c r="D343" s="44">
        <f t="shared" si="31"/>
        <v>101112.25</v>
      </c>
      <c r="E343" s="44">
        <f t="shared" si="32"/>
        <v>3840485.92</v>
      </c>
      <c r="F343" s="120">
        <v>99911.35</v>
      </c>
      <c r="G343" s="120">
        <f>ROUND(F343*B2,2)</f>
        <v>3794872.86</v>
      </c>
      <c r="H343" s="177"/>
      <c r="I343" s="123"/>
      <c r="J343" s="120">
        <v>1200.9000000000001</v>
      </c>
      <c r="K343" s="120">
        <f>ROUND(J343*B2,2)</f>
        <v>45613.06</v>
      </c>
      <c r="L343" s="120"/>
      <c r="M343" s="124"/>
      <c r="N343" s="120"/>
      <c r="O343" s="200">
        <v>131037.96</v>
      </c>
      <c r="P343" s="46"/>
      <c r="Q343" s="217"/>
      <c r="R343" s="115"/>
      <c r="S343" s="114"/>
      <c r="T343" s="115"/>
      <c r="U343" s="115"/>
      <c r="V343" s="115"/>
      <c r="W343" s="115"/>
      <c r="X343" s="115"/>
      <c r="Y343" s="115"/>
    </row>
    <row r="344" spans="1:29" s="108" customFormat="1" ht="46.5" customHeight="1" x14ac:dyDescent="0.3">
      <c r="A344" s="41" t="s">
        <v>321</v>
      </c>
      <c r="B344" s="80" t="s">
        <v>337</v>
      </c>
      <c r="C344" s="81" t="s">
        <v>0</v>
      </c>
      <c r="D344" s="44">
        <f t="shared" si="31"/>
        <v>287454.42</v>
      </c>
      <c r="E344" s="44">
        <f t="shared" si="32"/>
        <v>10918208.76</v>
      </c>
      <c r="F344" s="120">
        <v>287454.42</v>
      </c>
      <c r="G344" s="120">
        <f>ROUND(F344*B2,2)</f>
        <v>10918208.76</v>
      </c>
      <c r="H344" s="177"/>
      <c r="I344" s="123"/>
      <c r="J344" s="120"/>
      <c r="K344" s="120"/>
      <c r="L344" s="120"/>
      <c r="M344" s="124"/>
      <c r="N344" s="120"/>
      <c r="O344" s="200">
        <v>349697.79</v>
      </c>
      <c r="P344" s="46"/>
      <c r="Q344" s="217"/>
      <c r="R344" s="115"/>
      <c r="S344" s="114"/>
      <c r="T344" s="115"/>
      <c r="U344" s="115"/>
      <c r="V344" s="115"/>
      <c r="W344" s="115"/>
      <c r="X344" s="115"/>
      <c r="Y344" s="115"/>
    </row>
    <row r="345" spans="1:29" s="108" customFormat="1" ht="42.75" customHeight="1" x14ac:dyDescent="0.3">
      <c r="A345" s="41" t="s">
        <v>321</v>
      </c>
      <c r="B345" s="80" t="s">
        <v>338</v>
      </c>
      <c r="C345" s="81" t="s">
        <v>0</v>
      </c>
      <c r="D345" s="44">
        <f t="shared" si="31"/>
        <v>914667.26</v>
      </c>
      <c r="E345" s="44">
        <f t="shared" si="32"/>
        <v>34741257.739999995</v>
      </c>
      <c r="F345" s="120">
        <v>877965.54</v>
      </c>
      <c r="G345" s="120">
        <f>ROUND(F345*B2,2)</f>
        <v>33347238.329999998</v>
      </c>
      <c r="H345" s="44"/>
      <c r="I345" s="123"/>
      <c r="J345" s="120">
        <v>36701.72</v>
      </c>
      <c r="K345" s="120">
        <f>ROUND(J345*B2,2)</f>
        <v>1394019.41</v>
      </c>
      <c r="L345" s="120"/>
      <c r="M345" s="124"/>
      <c r="N345" s="120"/>
      <c r="O345" s="200">
        <v>4813125.97</v>
      </c>
      <c r="P345" s="46"/>
      <c r="Q345" s="217"/>
      <c r="R345" s="115"/>
      <c r="S345" s="114"/>
      <c r="T345" s="115"/>
      <c r="U345" s="115"/>
      <c r="V345" s="115"/>
      <c r="W345" s="115"/>
      <c r="X345" s="115"/>
      <c r="Y345" s="115"/>
    </row>
    <row r="346" spans="1:29" s="108" customFormat="1" ht="59.25" customHeight="1" x14ac:dyDescent="0.3">
      <c r="A346" s="41" t="s">
        <v>321</v>
      </c>
      <c r="B346" s="80" t="s">
        <v>339</v>
      </c>
      <c r="C346" s="81" t="s">
        <v>0</v>
      </c>
      <c r="D346" s="44">
        <f t="shared" si="31"/>
        <v>182205.58</v>
      </c>
      <c r="E346" s="44">
        <f t="shared" si="32"/>
        <v>6920605.2199999997</v>
      </c>
      <c r="F346" s="120">
        <v>182205.58</v>
      </c>
      <c r="G346" s="120">
        <f>ROUND(F346*B2,2)</f>
        <v>6920605.2199999997</v>
      </c>
      <c r="H346" s="177"/>
      <c r="I346" s="123"/>
      <c r="J346" s="120"/>
      <c r="K346" s="120"/>
      <c r="L346" s="120"/>
      <c r="M346" s="124"/>
      <c r="N346" s="120"/>
      <c r="O346" s="200">
        <v>0</v>
      </c>
      <c r="P346" s="46"/>
      <c r="Q346" s="217"/>
      <c r="R346" s="115"/>
      <c r="S346" s="114"/>
      <c r="T346" s="115"/>
      <c r="U346" s="115"/>
      <c r="V346" s="115"/>
      <c r="W346" s="115"/>
      <c r="X346" s="115"/>
      <c r="Y346" s="115"/>
    </row>
    <row r="347" spans="1:29" s="108" customFormat="1" ht="61.5" customHeight="1" x14ac:dyDescent="0.3">
      <c r="A347" s="41" t="s">
        <v>321</v>
      </c>
      <c r="B347" s="80" t="s">
        <v>340</v>
      </c>
      <c r="C347" s="81" t="s">
        <v>0</v>
      </c>
      <c r="D347" s="44">
        <f t="shared" si="31"/>
        <v>287598.55</v>
      </c>
      <c r="E347" s="44">
        <f t="shared" si="32"/>
        <v>10923683.17</v>
      </c>
      <c r="F347" s="120">
        <v>275486.57</v>
      </c>
      <c r="G347" s="120">
        <f>ROUND(F347*B2,2)</f>
        <v>10463641.1</v>
      </c>
      <c r="H347" s="177"/>
      <c r="I347" s="123"/>
      <c r="J347" s="120">
        <v>12111.98</v>
      </c>
      <c r="K347" s="120">
        <f>ROUND(J347*B2,2)</f>
        <v>460042.07</v>
      </c>
      <c r="L347" s="120"/>
      <c r="M347" s="124"/>
      <c r="N347" s="120"/>
      <c r="O347" s="200">
        <v>1211906.95</v>
      </c>
      <c r="P347" s="46"/>
      <c r="Q347" s="217"/>
      <c r="R347" s="115"/>
      <c r="S347" s="114"/>
      <c r="T347" s="115"/>
      <c r="U347" s="115"/>
      <c r="V347" s="115"/>
      <c r="W347" s="115"/>
      <c r="X347" s="115"/>
      <c r="Y347" s="115"/>
    </row>
    <row r="348" spans="1:29" s="108" customFormat="1" ht="39.75" customHeight="1" x14ac:dyDescent="0.3">
      <c r="A348" s="93" t="s">
        <v>321</v>
      </c>
      <c r="B348" s="51" t="s">
        <v>341</v>
      </c>
      <c r="C348" s="81" t="s">
        <v>0</v>
      </c>
      <c r="D348" s="44">
        <f t="shared" si="31"/>
        <v>140053.54</v>
      </c>
      <c r="E348" s="44">
        <f t="shared" si="32"/>
        <v>5319569.58</v>
      </c>
      <c r="F348" s="120">
        <v>135430.72</v>
      </c>
      <c r="G348" s="120">
        <f>ROUND(F348*B2,2)</f>
        <v>5143983.78</v>
      </c>
      <c r="H348" s="177"/>
      <c r="I348" s="123"/>
      <c r="J348" s="120">
        <v>4622.82</v>
      </c>
      <c r="K348" s="120">
        <f>ROUND(J348*B2,2)</f>
        <v>175585.8</v>
      </c>
      <c r="L348" s="120"/>
      <c r="M348" s="124"/>
      <c r="N348" s="120"/>
      <c r="O348" s="200">
        <v>709442.07</v>
      </c>
      <c r="P348" s="120"/>
      <c r="Q348" s="217"/>
      <c r="R348" s="115"/>
      <c r="S348" s="114"/>
      <c r="T348" s="115"/>
      <c r="U348" s="115"/>
      <c r="V348" s="115"/>
      <c r="W348" s="115"/>
      <c r="X348" s="115"/>
      <c r="Y348" s="115"/>
    </row>
    <row r="349" spans="1:29" s="108" customFormat="1" x14ac:dyDescent="0.3">
      <c r="A349" s="178" t="s">
        <v>342</v>
      </c>
      <c r="B349" s="179"/>
      <c r="C349" s="180"/>
      <c r="D349" s="181"/>
      <c r="E349" s="181"/>
      <c r="F349" s="182"/>
      <c r="G349" s="182"/>
      <c r="H349" s="183"/>
      <c r="I349" s="184"/>
      <c r="J349" s="182"/>
      <c r="K349" s="182"/>
      <c r="L349" s="182"/>
      <c r="M349" s="185"/>
      <c r="N349" s="182"/>
      <c r="O349" s="204"/>
      <c r="P349" s="182"/>
      <c r="Q349" s="217"/>
      <c r="R349" s="115"/>
      <c r="S349" s="114"/>
      <c r="T349" s="115"/>
      <c r="U349" s="115"/>
      <c r="V349" s="115"/>
      <c r="W349" s="115"/>
      <c r="X349" s="115"/>
      <c r="Y349" s="115"/>
    </row>
    <row r="350" spans="1:29" s="17" customFormat="1" x14ac:dyDescent="0.25">
      <c r="A350" s="331"/>
      <c r="B350" s="331"/>
      <c r="C350" s="331"/>
      <c r="D350" s="331"/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  <c r="O350" s="331"/>
      <c r="P350" s="331"/>
      <c r="Q350" s="215"/>
      <c r="R350" s="7"/>
      <c r="S350" s="7"/>
      <c r="T350" s="7"/>
      <c r="U350" s="7"/>
    </row>
    <row r="351" spans="1:29" s="234" customFormat="1" ht="15" x14ac:dyDescent="0.25">
      <c r="A351" s="229"/>
      <c r="B351" s="229"/>
      <c r="C351" s="229"/>
      <c r="D351" s="229"/>
      <c r="E351" s="229"/>
      <c r="F351" s="229"/>
      <c r="G351" s="229"/>
      <c r="H351" s="229"/>
      <c r="I351" s="229"/>
      <c r="J351" s="229"/>
      <c r="K351" s="230"/>
      <c r="L351" s="230"/>
      <c r="M351" s="230"/>
      <c r="N351" s="230"/>
      <c r="O351" s="230"/>
      <c r="P351" s="230"/>
      <c r="Q351" s="231"/>
      <c r="R351" s="231"/>
      <c r="S351" s="231"/>
      <c r="T351" s="232"/>
      <c r="U351" s="232"/>
      <c r="V351" s="232"/>
      <c r="W351" s="232"/>
      <c r="X351" s="233"/>
      <c r="Y351" s="233"/>
      <c r="Z351" s="233"/>
      <c r="AA351" s="233"/>
      <c r="AB351" s="233"/>
      <c r="AC351" s="233"/>
    </row>
    <row r="352" spans="1:29" s="234" customFormat="1" ht="15" x14ac:dyDescent="0.25">
      <c r="A352" s="229"/>
      <c r="B352" s="229"/>
      <c r="C352" s="229"/>
      <c r="D352" s="229"/>
      <c r="E352" s="229"/>
      <c r="F352" s="229"/>
      <c r="G352" s="229"/>
      <c r="H352" s="229"/>
      <c r="I352" s="229"/>
      <c r="J352" s="229"/>
      <c r="K352" s="230"/>
      <c r="L352" s="230"/>
      <c r="M352" s="230"/>
      <c r="N352" s="230"/>
      <c r="O352" s="230"/>
      <c r="P352" s="230"/>
      <c r="Q352" s="231"/>
      <c r="R352" s="231"/>
      <c r="S352" s="231"/>
      <c r="T352" s="232"/>
      <c r="U352" s="232"/>
      <c r="V352" s="232"/>
      <c r="W352" s="232"/>
      <c r="X352" s="233"/>
      <c r="Y352" s="233"/>
      <c r="Z352" s="233"/>
      <c r="AA352" s="233"/>
      <c r="AB352" s="233"/>
      <c r="AC352" s="233"/>
    </row>
    <row r="353" spans="1:29" s="234" customFormat="1" ht="15" x14ac:dyDescent="0.25">
      <c r="A353" s="229"/>
      <c r="B353" s="229"/>
      <c r="C353" s="229"/>
      <c r="D353" s="229"/>
      <c r="E353" s="229"/>
      <c r="F353" s="229"/>
      <c r="G353" s="235"/>
      <c r="H353" s="235"/>
      <c r="I353" s="235"/>
      <c r="J353" s="235"/>
      <c r="K353" s="230"/>
      <c r="L353" s="230"/>
      <c r="M353" s="230"/>
      <c r="N353" s="230"/>
      <c r="O353" s="230"/>
      <c r="P353" s="230"/>
      <c r="Q353" s="231"/>
      <c r="R353" s="231"/>
      <c r="S353" s="231"/>
      <c r="T353" s="232"/>
      <c r="U353" s="232"/>
      <c r="V353" s="232"/>
      <c r="W353" s="232"/>
      <c r="X353" s="233"/>
      <c r="Y353" s="233"/>
      <c r="Z353" s="233"/>
      <c r="AA353" s="233"/>
      <c r="AB353" s="233"/>
      <c r="AC353" s="233"/>
    </row>
    <row r="354" spans="1:29" s="234" customFormat="1" ht="15" x14ac:dyDescent="0.25">
      <c r="A354" s="229"/>
      <c r="B354" s="229"/>
      <c r="C354" s="229"/>
      <c r="D354" s="229"/>
      <c r="E354" s="229"/>
      <c r="F354" s="229"/>
      <c r="G354" s="235"/>
      <c r="H354" s="235"/>
      <c r="I354" s="235"/>
      <c r="J354" s="235"/>
      <c r="K354" s="230"/>
      <c r="L354" s="230"/>
      <c r="M354" s="230"/>
      <c r="N354" s="230"/>
      <c r="O354" s="236"/>
      <c r="P354" s="230"/>
      <c r="Q354" s="231"/>
      <c r="R354" s="231"/>
      <c r="S354" s="231"/>
      <c r="T354" s="232"/>
      <c r="U354" s="232"/>
      <c r="V354" s="232"/>
      <c r="W354" s="232"/>
      <c r="X354" s="233"/>
      <c r="Y354" s="233"/>
      <c r="Z354" s="233"/>
      <c r="AA354" s="233"/>
      <c r="AB354" s="233"/>
      <c r="AC354" s="233"/>
    </row>
    <row r="355" spans="1:29" s="234" customFormat="1" ht="15" x14ac:dyDescent="0.25">
      <c r="A355" s="229"/>
      <c r="B355" s="229"/>
      <c r="C355" s="229"/>
      <c r="D355" s="229"/>
      <c r="E355" s="229"/>
      <c r="F355" s="229"/>
      <c r="G355" s="235"/>
      <c r="H355" s="235"/>
      <c r="I355" s="235"/>
      <c r="J355" s="235"/>
      <c r="K355" s="230"/>
      <c r="L355" s="230"/>
      <c r="M355" s="230"/>
      <c r="N355" s="230"/>
      <c r="O355" s="236"/>
      <c r="P355" s="230"/>
      <c r="Q355" s="231"/>
      <c r="R355" s="231"/>
      <c r="S355" s="231"/>
      <c r="T355" s="232"/>
      <c r="U355" s="232"/>
      <c r="V355" s="232"/>
      <c r="W355" s="232"/>
      <c r="X355" s="233"/>
      <c r="Y355" s="233"/>
      <c r="Z355" s="233"/>
      <c r="AA355" s="233"/>
      <c r="AB355" s="233"/>
      <c r="AC355" s="233"/>
    </row>
    <row r="356" spans="1:29" s="234" customFormat="1" ht="15" x14ac:dyDescent="0.25">
      <c r="A356" s="229"/>
      <c r="B356" s="229"/>
      <c r="C356" s="229"/>
      <c r="D356" s="229"/>
      <c r="E356" s="229"/>
      <c r="F356" s="229"/>
      <c r="G356" s="235"/>
      <c r="H356" s="235"/>
      <c r="I356" s="235"/>
      <c r="J356" s="235"/>
      <c r="K356" s="230"/>
      <c r="L356" s="230"/>
      <c r="M356" s="230"/>
      <c r="N356" s="230"/>
      <c r="O356" s="230"/>
      <c r="P356" s="230"/>
      <c r="Q356" s="231"/>
      <c r="R356" s="231"/>
      <c r="S356" s="231"/>
      <c r="T356" s="232"/>
      <c r="U356" s="232"/>
      <c r="V356" s="232"/>
      <c r="W356" s="232"/>
      <c r="X356" s="233"/>
      <c r="Y356" s="233"/>
      <c r="Z356" s="233"/>
      <c r="AA356" s="233"/>
      <c r="AB356" s="233"/>
      <c r="AC356" s="233"/>
    </row>
    <row r="357" spans="1:29" s="234" customFormat="1" ht="15" x14ac:dyDescent="0.25">
      <c r="A357" s="229"/>
      <c r="B357" s="229"/>
      <c r="C357" s="229"/>
      <c r="D357" s="229"/>
      <c r="E357" s="229"/>
      <c r="F357" s="229"/>
      <c r="G357" s="235"/>
      <c r="H357" s="235"/>
      <c r="I357" s="235"/>
      <c r="J357" s="235"/>
      <c r="K357" s="230"/>
      <c r="L357" s="230"/>
      <c r="M357" s="230"/>
      <c r="N357" s="230"/>
      <c r="O357" s="236"/>
      <c r="P357" s="230"/>
      <c r="Q357" s="231"/>
      <c r="R357" s="231"/>
      <c r="S357" s="231"/>
      <c r="T357" s="232"/>
      <c r="U357" s="232"/>
      <c r="V357" s="232"/>
      <c r="W357" s="232"/>
      <c r="X357" s="233"/>
      <c r="Y357" s="233"/>
      <c r="Z357" s="233"/>
      <c r="AA357" s="233"/>
      <c r="AB357" s="233"/>
      <c r="AC357" s="233"/>
    </row>
  </sheetData>
  <mergeCells count="154">
    <mergeCell ref="A328:P328"/>
    <mergeCell ref="C330:C331"/>
    <mergeCell ref="D330:D331"/>
    <mergeCell ref="E330:E331"/>
    <mergeCell ref="F330:F331"/>
    <mergeCell ref="G330:G331"/>
    <mergeCell ref="O313:O315"/>
    <mergeCell ref="A316:B316"/>
    <mergeCell ref="A317:P317"/>
    <mergeCell ref="A324:B324"/>
    <mergeCell ref="A325:B325"/>
    <mergeCell ref="A326:B326"/>
    <mergeCell ref="H332:H335"/>
    <mergeCell ref="I332:I335"/>
    <mergeCell ref="J332:J335"/>
    <mergeCell ref="K332:K335"/>
    <mergeCell ref="A350:P350"/>
    <mergeCell ref="A332:A335"/>
    <mergeCell ref="C332:C335"/>
    <mergeCell ref="D332:D335"/>
    <mergeCell ref="E332:E335"/>
    <mergeCell ref="F332:F335"/>
    <mergeCell ref="G332:G335"/>
    <mergeCell ref="F312:F315"/>
    <mergeCell ref="G312:G315"/>
    <mergeCell ref="H312:H315"/>
    <mergeCell ref="I312:I315"/>
    <mergeCell ref="J312:J315"/>
    <mergeCell ref="K312:K315"/>
    <mergeCell ref="A300:A301"/>
    <mergeCell ref="B300:B301"/>
    <mergeCell ref="A312:A315"/>
    <mergeCell ref="C312:C315"/>
    <mergeCell ref="D312:D315"/>
    <mergeCell ref="E312:E315"/>
    <mergeCell ref="A293:A294"/>
    <mergeCell ref="C293:C294"/>
    <mergeCell ref="D293:D294"/>
    <mergeCell ref="E293:E294"/>
    <mergeCell ref="F293:F294"/>
    <mergeCell ref="G293:G294"/>
    <mergeCell ref="A261:A272"/>
    <mergeCell ref="A274:A276"/>
    <mergeCell ref="A281:B281"/>
    <mergeCell ref="A282:B282"/>
    <mergeCell ref="A283:P283"/>
    <mergeCell ref="A284:P284"/>
    <mergeCell ref="D279:D280"/>
    <mergeCell ref="E279:E280"/>
    <mergeCell ref="F279:F280"/>
    <mergeCell ref="G279:G280"/>
    <mergeCell ref="H279:H280"/>
    <mergeCell ref="I279:I280"/>
    <mergeCell ref="J279:J280"/>
    <mergeCell ref="K279:K280"/>
    <mergeCell ref="L279:L280"/>
    <mergeCell ref="M279:M280"/>
    <mergeCell ref="N279:N280"/>
    <mergeCell ref="P279:P280"/>
    <mergeCell ref="A228:A229"/>
    <mergeCell ref="A231:A232"/>
    <mergeCell ref="A234:A235"/>
    <mergeCell ref="A236:A237"/>
    <mergeCell ref="A239:A240"/>
    <mergeCell ref="A253:A260"/>
    <mergeCell ref="A279:A280"/>
    <mergeCell ref="B279:B280"/>
    <mergeCell ref="C279:C280"/>
    <mergeCell ref="A203:A204"/>
    <mergeCell ref="A210:A211"/>
    <mergeCell ref="A213:A214"/>
    <mergeCell ref="A215:A216"/>
    <mergeCell ref="A219:A224"/>
    <mergeCell ref="A225:A226"/>
    <mergeCell ref="A188:A189"/>
    <mergeCell ref="A190:A191"/>
    <mergeCell ref="A193:A194"/>
    <mergeCell ref="A196:A197"/>
    <mergeCell ref="A198:A199"/>
    <mergeCell ref="A201:A202"/>
    <mergeCell ref="A175:A176"/>
    <mergeCell ref="A177:A178"/>
    <mergeCell ref="A179:A181"/>
    <mergeCell ref="A182:A183"/>
    <mergeCell ref="A184:A185"/>
    <mergeCell ref="A186:A187"/>
    <mergeCell ref="A160:A163"/>
    <mergeCell ref="A165:A166"/>
    <mergeCell ref="A167:A168"/>
    <mergeCell ref="A169:A170"/>
    <mergeCell ref="A171:A172"/>
    <mergeCell ref="A173:A174"/>
    <mergeCell ref="A122:A125"/>
    <mergeCell ref="A127:A129"/>
    <mergeCell ref="A153:B153"/>
    <mergeCell ref="A154:P154"/>
    <mergeCell ref="A155:A156"/>
    <mergeCell ref="A157:A158"/>
    <mergeCell ref="A96:A97"/>
    <mergeCell ref="A98:A99"/>
    <mergeCell ref="A101:A102"/>
    <mergeCell ref="A104:A105"/>
    <mergeCell ref="A108:A110"/>
    <mergeCell ref="A111:A112"/>
    <mergeCell ref="A72:A74"/>
    <mergeCell ref="A75:A78"/>
    <mergeCell ref="A79:A82"/>
    <mergeCell ref="A83:A86"/>
    <mergeCell ref="A89:A91"/>
    <mergeCell ref="A92:A93"/>
    <mergeCell ref="H48:H49"/>
    <mergeCell ref="I48:I49"/>
    <mergeCell ref="J48:J49"/>
    <mergeCell ref="K48:K49"/>
    <mergeCell ref="L48:L49"/>
    <mergeCell ref="A61:A63"/>
    <mergeCell ref="A48:A49"/>
    <mergeCell ref="C48:C49"/>
    <mergeCell ref="D48:D49"/>
    <mergeCell ref="E48:E49"/>
    <mergeCell ref="F48:F49"/>
    <mergeCell ref="G48:G49"/>
    <mergeCell ref="A18:P18"/>
    <mergeCell ref="A26:A27"/>
    <mergeCell ref="A30:A31"/>
    <mergeCell ref="A39:A41"/>
    <mergeCell ref="A43:A45"/>
    <mergeCell ref="B43:B44"/>
    <mergeCell ref="K14:K16"/>
    <mergeCell ref="L14:L16"/>
    <mergeCell ref="M14:M16"/>
    <mergeCell ref="N14:N16"/>
    <mergeCell ref="O14:O16"/>
    <mergeCell ref="P14:P16"/>
    <mergeCell ref="A7:P7"/>
    <mergeCell ref="A8:P8"/>
    <mergeCell ref="A9:P9"/>
    <mergeCell ref="A12:A16"/>
    <mergeCell ref="B12:B16"/>
    <mergeCell ref="C12:C16"/>
    <mergeCell ref="D12:E13"/>
    <mergeCell ref="F12:K12"/>
    <mergeCell ref="L12:N13"/>
    <mergeCell ref="O12:P13"/>
    <mergeCell ref="F13:G13"/>
    <mergeCell ref="H13:I13"/>
    <mergeCell ref="J13:K13"/>
    <mergeCell ref="D14:D16"/>
    <mergeCell ref="E14:E16"/>
    <mergeCell ref="F14:F16"/>
    <mergeCell ref="G14:G16"/>
    <mergeCell ref="H14:H16"/>
    <mergeCell ref="I14:I16"/>
    <mergeCell ref="J14:J16"/>
  </mergeCells>
  <printOptions horizontalCentered="1"/>
  <pageMargins left="0.23622047244094491" right="0.23622047244094491" top="0.47244094488188981" bottom="0.33" header="0.11811023622047245" footer="0"/>
  <pageSetup paperSize="9" scale="47" fitToHeight="16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річний_2023</vt:lpstr>
      <vt:lpstr>річний_2023!Заголовки_для_друку</vt:lpstr>
      <vt:lpstr>річний_2023!Область_друку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2800-KlymchukM</dc:creator>
  <cp:lastModifiedBy>Сидоренко Тамара Володимирівна</cp:lastModifiedBy>
  <cp:lastPrinted>2024-03-12T07:47:32Z</cp:lastPrinted>
  <dcterms:created xsi:type="dcterms:W3CDTF">2024-02-20T14:43:45Z</dcterms:created>
  <dcterms:modified xsi:type="dcterms:W3CDTF">2024-03-14T08:12:43Z</dcterms:modified>
</cp:coreProperties>
</file>