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9440" windowHeight="12315"/>
  </bookViews>
  <sheets>
    <sheet name="ІI КВАРТАЛ 2025" sheetId="1" r:id="rId1"/>
  </sheets>
  <definedNames>
    <definedName name="_xlnm._FilterDatabase" localSheetId="0" hidden="1">'ІI КВАРТАЛ 2025'!$A$17:$Y$397</definedName>
    <definedName name="_xlnm.Print_Titles" localSheetId="0">'ІI КВАРТАЛ 2025'!$10:$15</definedName>
    <definedName name="_xlnm.Print_Area" localSheetId="0">'ІI КВАРТАЛ 2025'!$A$1:$P$402</definedName>
  </definedNames>
  <calcPr calcId="125725"/>
</workbook>
</file>

<file path=xl/calcChain.xml><?xml version="1.0" encoding="utf-8"?>
<calcChain xmlns="http://schemas.openxmlformats.org/spreadsheetml/2006/main">
  <c r="F47" i="1"/>
  <c r="G47"/>
  <c r="E47" s="1"/>
  <c r="M62"/>
  <c r="K358"/>
  <c r="G31"/>
  <c r="G27" l="1"/>
  <c r="G41"/>
  <c r="G32"/>
  <c r="E32" l="1"/>
  <c r="P262"/>
  <c r="O219"/>
  <c r="K290"/>
  <c r="I290"/>
  <c r="E290" s="1"/>
  <c r="D290"/>
  <c r="E280"/>
  <c r="D280"/>
  <c r="E326"/>
  <c r="D326"/>
  <c r="G33" l="1"/>
  <c r="E325"/>
  <c r="D325"/>
  <c r="E265"/>
  <c r="D265"/>
  <c r="M206" l="1"/>
  <c r="L207"/>
  <c r="L206"/>
  <c r="N203"/>
  <c r="N202"/>
  <c r="L210"/>
  <c r="M219"/>
  <c r="L220"/>
  <c r="L219"/>
  <c r="K195" l="1"/>
  <c r="G195"/>
  <c r="G197"/>
  <c r="G196"/>
  <c r="G194"/>
  <c r="G193"/>
  <c r="G192"/>
  <c r="G191"/>
  <c r="G190"/>
  <c r="N192" l="1"/>
  <c r="N191"/>
  <c r="N327" l="1"/>
  <c r="G52"/>
  <c r="G115"/>
  <c r="G42"/>
  <c r="G44"/>
  <c r="G57"/>
  <c r="G142"/>
  <c r="G180"/>
  <c r="G178"/>
  <c r="G176"/>
  <c r="G174"/>
  <c r="G173"/>
  <c r="G172"/>
  <c r="O363"/>
  <c r="A83"/>
  <c r="A84" s="1"/>
  <c r="A85" s="1"/>
  <c r="A86" s="1"/>
  <c r="A87" s="1"/>
  <c r="A88" s="1"/>
  <c r="A89" s="1"/>
  <c r="K53" l="1"/>
  <c r="D244" l="1"/>
  <c r="D189"/>
  <c r="D188"/>
  <c r="D236"/>
  <c r="M183"/>
  <c r="L236"/>
  <c r="L327" s="1"/>
  <c r="M299"/>
  <c r="M327" s="1"/>
  <c r="E312"/>
  <c r="D312"/>
  <c r="E251"/>
  <c r="D251"/>
  <c r="S366" l="1"/>
  <c r="G358" l="1"/>
  <c r="E78"/>
  <c r="E79"/>
  <c r="E80"/>
  <c r="E81"/>
  <c r="E82"/>
  <c r="E83"/>
  <c r="E84"/>
  <c r="E85"/>
  <c r="E86"/>
  <c r="E87"/>
  <c r="E88"/>
  <c r="E89"/>
  <c r="D83"/>
  <c r="D84"/>
  <c r="D85"/>
  <c r="D86"/>
  <c r="D87"/>
  <c r="D88"/>
  <c r="D89"/>
  <c r="D78"/>
  <c r="D79"/>
  <c r="D80"/>
  <c r="D81"/>
  <c r="D82"/>
  <c r="G30"/>
  <c r="G59"/>
  <c r="G182" l="1"/>
  <c r="G121"/>
  <c r="G123"/>
  <c r="G124"/>
  <c r="G171"/>
  <c r="I183" l="1"/>
  <c r="K183"/>
  <c r="L183"/>
  <c r="N183"/>
  <c r="E182"/>
  <c r="D182"/>
  <c r="E181"/>
  <c r="D181"/>
  <c r="E180"/>
  <c r="D180"/>
  <c r="G179"/>
  <c r="E179" s="1"/>
  <c r="D179"/>
  <c r="E178"/>
  <c r="D178"/>
  <c r="G177"/>
  <c r="E177" s="1"/>
  <c r="D177"/>
  <c r="E176"/>
  <c r="D176"/>
  <c r="G175"/>
  <c r="E175" s="1"/>
  <c r="D175"/>
  <c r="E174"/>
  <c r="D174"/>
  <c r="E173"/>
  <c r="D173"/>
  <c r="E172"/>
  <c r="D172"/>
  <c r="E171"/>
  <c r="D171"/>
  <c r="E170"/>
  <c r="D170"/>
  <c r="G169"/>
  <c r="E169" s="1"/>
  <c r="D169"/>
  <c r="G168"/>
  <c r="E168" s="1"/>
  <c r="D168"/>
  <c r="E167"/>
  <c r="D167"/>
  <c r="E166"/>
  <c r="D166"/>
  <c r="E165"/>
  <c r="D165"/>
  <c r="E164"/>
  <c r="D164"/>
  <c r="E163"/>
  <c r="D163"/>
  <c r="E162"/>
  <c r="D162"/>
  <c r="E161"/>
  <c r="D161"/>
  <c r="E160"/>
  <c r="D160"/>
  <c r="E159"/>
  <c r="D159"/>
  <c r="E158"/>
  <c r="D158"/>
  <c r="E157"/>
  <c r="D157"/>
  <c r="E156"/>
  <c r="D156"/>
  <c r="E155"/>
  <c r="D155"/>
  <c r="E154"/>
  <c r="D154"/>
  <c r="E153"/>
  <c r="D153"/>
  <c r="G152"/>
  <c r="E152" s="1"/>
  <c r="D152"/>
  <c r="E151"/>
  <c r="D151"/>
  <c r="E150"/>
  <c r="D150"/>
  <c r="E149"/>
  <c r="D149"/>
  <c r="E148"/>
  <c r="D148"/>
  <c r="E147"/>
  <c r="D147"/>
  <c r="G146"/>
  <c r="E146" s="1"/>
  <c r="D146"/>
  <c r="G145"/>
  <c r="E145" s="1"/>
  <c r="D145"/>
  <c r="E144"/>
  <c r="D144"/>
  <c r="E143"/>
  <c r="D143"/>
  <c r="E142"/>
  <c r="D142"/>
  <c r="G141"/>
  <c r="E141" s="1"/>
  <c r="D141"/>
  <c r="G140"/>
  <c r="E140" s="1"/>
  <c r="D140"/>
  <c r="E139"/>
  <c r="D139"/>
  <c r="E138"/>
  <c r="D138"/>
  <c r="G137"/>
  <c r="E137" s="1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G122"/>
  <c r="E122" s="1"/>
  <c r="D122"/>
  <c r="E121"/>
  <c r="D121"/>
  <c r="E120"/>
  <c r="D120"/>
  <c r="G119"/>
  <c r="E119" s="1"/>
  <c r="D119"/>
  <c r="G118"/>
  <c r="E118" s="1"/>
  <c r="D118"/>
  <c r="G183" l="1"/>
  <c r="E183"/>
  <c r="A121"/>
  <c r="A129" s="1"/>
  <c r="A137" s="1"/>
  <c r="A141" s="1"/>
  <c r="A145" s="1"/>
  <c r="A157" s="1"/>
  <c r="A160" s="1"/>
  <c r="A166" s="1"/>
  <c r="A167" s="1"/>
  <c r="E358"/>
  <c r="D358"/>
  <c r="F93" l="1"/>
  <c r="E285" l="1"/>
  <c r="D285"/>
  <c r="J93" l="1"/>
  <c r="K114"/>
  <c r="E114" s="1"/>
  <c r="K68"/>
  <c r="G61"/>
  <c r="G60"/>
  <c r="D24"/>
  <c r="G202" l="1"/>
  <c r="N93"/>
  <c r="N116" s="1"/>
  <c r="O93"/>
  <c r="O116" s="1"/>
  <c r="P93"/>
  <c r="P116" s="1"/>
  <c r="H93"/>
  <c r="I93"/>
  <c r="L93"/>
  <c r="L116" s="1"/>
  <c r="M93"/>
  <c r="M116" s="1"/>
  <c r="K396"/>
  <c r="G396"/>
  <c r="D396"/>
  <c r="K301"/>
  <c r="G69"/>
  <c r="G70"/>
  <c r="G71"/>
  <c r="E396" l="1"/>
  <c r="I363"/>
  <c r="G201"/>
  <c r="I62" l="1"/>
  <c r="D26"/>
  <c r="D27"/>
  <c r="D28"/>
  <c r="D29"/>
  <c r="D30"/>
  <c r="D31"/>
  <c r="D18"/>
  <c r="D19"/>
  <c r="D20"/>
  <c r="D21"/>
  <c r="D22"/>
  <c r="D23"/>
  <c r="D25"/>
  <c r="I116" l="1"/>
  <c r="I184" s="1"/>
  <c r="E64" l="1"/>
  <c r="K63"/>
  <c r="E63" s="1"/>
  <c r="D63"/>
  <c r="D64"/>
  <c r="D324" l="1"/>
  <c r="D323"/>
  <c r="D322"/>
  <c r="D321"/>
  <c r="D318"/>
  <c r="D315"/>
  <c r="D311"/>
  <c r="D309"/>
  <c r="D310"/>
  <c r="D287"/>
  <c r="D288"/>
  <c r="D289"/>
  <c r="D291"/>
  <c r="D292"/>
  <c r="D275"/>
  <c r="D276"/>
  <c r="D277"/>
  <c r="D278"/>
  <c r="D279"/>
  <c r="D281"/>
  <c r="D212"/>
  <c r="D213"/>
  <c r="D214"/>
  <c r="D201"/>
  <c r="D200"/>
  <c r="D198"/>
  <c r="D191"/>
  <c r="D192"/>
  <c r="D193"/>
  <c r="D194"/>
  <c r="D187"/>
  <c r="D186"/>
  <c r="D220"/>
  <c r="D211"/>
  <c r="D209"/>
  <c r="D207"/>
  <c r="I208"/>
  <c r="E324"/>
  <c r="E323"/>
  <c r="E322"/>
  <c r="E321"/>
  <c r="E318"/>
  <c r="E317"/>
  <c r="E316"/>
  <c r="E315"/>
  <c r="E314"/>
  <c r="E313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88"/>
  <c r="E287"/>
  <c r="E286"/>
  <c r="E284"/>
  <c r="E283"/>
  <c r="E282"/>
  <c r="E281"/>
  <c r="E279"/>
  <c r="E278"/>
  <c r="E277"/>
  <c r="E276"/>
  <c r="E275"/>
  <c r="E274"/>
  <c r="E272"/>
  <c r="E271"/>
  <c r="E270"/>
  <c r="E269"/>
  <c r="E268"/>
  <c r="E267"/>
  <c r="E266"/>
  <c r="E264"/>
  <c r="E263"/>
  <c r="E262"/>
  <c r="E261"/>
  <c r="E260"/>
  <c r="E259"/>
  <c r="E258"/>
  <c r="E257"/>
  <c r="E256"/>
  <c r="E255"/>
  <c r="E254"/>
  <c r="E253"/>
  <c r="E252"/>
  <c r="E250"/>
  <c r="E249"/>
  <c r="E247"/>
  <c r="E246"/>
  <c r="E245"/>
  <c r="E238"/>
  <c r="E237"/>
  <c r="E223"/>
  <c r="E214"/>
  <c r="E213"/>
  <c r="E212"/>
  <c r="E200"/>
  <c r="E198"/>
  <c r="E194"/>
  <c r="E193"/>
  <c r="E192"/>
  <c r="E191"/>
  <c r="P327"/>
  <c r="P328" s="1"/>
  <c r="K289" l="1"/>
  <c r="I289"/>
  <c r="I273"/>
  <c r="E289" l="1"/>
  <c r="I230"/>
  <c r="K225"/>
  <c r="I225"/>
  <c r="K211"/>
  <c r="I211"/>
  <c r="K220"/>
  <c r="I220"/>
  <c r="K209"/>
  <c r="I209"/>
  <c r="G273" l="1"/>
  <c r="E273" s="1"/>
  <c r="G242"/>
  <c r="G221"/>
  <c r="G230"/>
  <c r="E230" s="1"/>
  <c r="G228"/>
  <c r="G225"/>
  <c r="E225" s="1"/>
  <c r="G222"/>
  <c r="G207" l="1"/>
  <c r="E207" s="1"/>
  <c r="G203"/>
  <c r="G205"/>
  <c r="G216"/>
  <c r="G211" l="1"/>
  <c r="E211" s="1"/>
  <c r="G220"/>
  <c r="E220" s="1"/>
  <c r="G218"/>
  <c r="E201" l="1"/>
  <c r="G209"/>
  <c r="E209" s="1"/>
  <c r="G189"/>
  <c r="G366" l="1"/>
  <c r="G367"/>
  <c r="G368"/>
  <c r="D62" l="1"/>
  <c r="K62"/>
  <c r="E62" s="1"/>
  <c r="D381" l="1"/>
  <c r="D379"/>
  <c r="D349"/>
  <c r="D348"/>
  <c r="D347"/>
  <c r="D33" l="1"/>
  <c r="G56"/>
  <c r="G25"/>
  <c r="G24"/>
  <c r="D267" l="1"/>
  <c r="E195" l="1"/>
  <c r="G204"/>
  <c r="G206"/>
  <c r="G208"/>
  <c r="G210"/>
  <c r="G215"/>
  <c r="G217"/>
  <c r="G219"/>
  <c r="G224"/>
  <c r="G226"/>
  <c r="G227"/>
  <c r="G229"/>
  <c r="G231"/>
  <c r="G232"/>
  <c r="G233"/>
  <c r="G234"/>
  <c r="G235"/>
  <c r="G236"/>
  <c r="G239"/>
  <c r="G240"/>
  <c r="G241"/>
  <c r="G243"/>
  <c r="G244"/>
  <c r="G248"/>
  <c r="G291"/>
  <c r="E291" s="1"/>
  <c r="G319"/>
  <c r="E319" s="1"/>
  <c r="O370" l="1"/>
  <c r="O371" s="1"/>
  <c r="D268" l="1"/>
  <c r="D239" l="1"/>
  <c r="D228" l="1"/>
  <c r="D367" l="1"/>
  <c r="D366"/>
  <c r="D226"/>
  <c r="D224" l="1"/>
  <c r="O188" l="1"/>
  <c r="G188"/>
  <c r="G327" l="1"/>
  <c r="E77"/>
  <c r="D77"/>
  <c r="P371" l="1"/>
  <c r="P372" s="1"/>
  <c r="D384"/>
  <c r="D385"/>
  <c r="D386"/>
  <c r="D387"/>
  <c r="D388"/>
  <c r="D389"/>
  <c r="D390"/>
  <c r="D391"/>
  <c r="D392"/>
  <c r="D393"/>
  <c r="D394"/>
  <c r="D395"/>
  <c r="D383"/>
  <c r="D377"/>
  <c r="D376"/>
  <c r="D368"/>
  <c r="D369"/>
  <c r="D370"/>
  <c r="D365"/>
  <c r="D362"/>
  <c r="D361"/>
  <c r="D360"/>
  <c r="D359"/>
  <c r="D357"/>
  <c r="D351"/>
  <c r="D352"/>
  <c r="D353"/>
  <c r="D354"/>
  <c r="D355"/>
  <c r="D356"/>
  <c r="D350"/>
  <c r="E347"/>
  <c r="E348"/>
  <c r="E349"/>
  <c r="D345"/>
  <c r="D346"/>
  <c r="D342"/>
  <c r="D343"/>
  <c r="D344"/>
  <c r="D341"/>
  <c r="D339"/>
  <c r="D332"/>
  <c r="D333"/>
  <c r="D334"/>
  <c r="D335"/>
  <c r="D336"/>
  <c r="D337"/>
  <c r="D338"/>
  <c r="D331"/>
  <c r="K235"/>
  <c r="D218"/>
  <c r="D217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94"/>
  <c r="D90"/>
  <c r="D91"/>
  <c r="D92"/>
  <c r="E52"/>
  <c r="E53"/>
  <c r="P373" l="1"/>
  <c r="D93"/>
  <c r="O187"/>
  <c r="O190"/>
  <c r="O189"/>
  <c r="K395"/>
  <c r="G395"/>
  <c r="K394"/>
  <c r="G394"/>
  <c r="G393"/>
  <c r="E393" s="1"/>
  <c r="K392"/>
  <c r="G392"/>
  <c r="G391"/>
  <c r="E391" s="1"/>
  <c r="K390"/>
  <c r="G390"/>
  <c r="K389"/>
  <c r="G389"/>
  <c r="G388"/>
  <c r="E388" s="1"/>
  <c r="G387"/>
  <c r="E387" s="1"/>
  <c r="G386"/>
  <c r="E386" s="1"/>
  <c r="G385"/>
  <c r="E385" s="1"/>
  <c r="G384"/>
  <c r="E384" s="1"/>
  <c r="G383"/>
  <c r="E383" s="1"/>
  <c r="G378"/>
  <c r="E378" s="1"/>
  <c r="G377"/>
  <c r="E377" s="1"/>
  <c r="G376"/>
  <c r="E376" s="1"/>
  <c r="I370"/>
  <c r="G370"/>
  <c r="K369"/>
  <c r="I369"/>
  <c r="G369"/>
  <c r="K368"/>
  <c r="I368"/>
  <c r="K367"/>
  <c r="I367"/>
  <c r="I366"/>
  <c r="I365"/>
  <c r="E365" s="1"/>
  <c r="G362"/>
  <c r="E362" s="1"/>
  <c r="G361"/>
  <c r="E361" s="1"/>
  <c r="G360"/>
  <c r="E360" s="1"/>
  <c r="G359"/>
  <c r="E359" s="1"/>
  <c r="G357"/>
  <c r="E357" s="1"/>
  <c r="G356"/>
  <c r="E356" s="1"/>
  <c r="G355"/>
  <c r="E355" s="1"/>
  <c r="G354"/>
  <c r="E354" s="1"/>
  <c r="K353"/>
  <c r="G353"/>
  <c r="G352"/>
  <c r="E352" s="1"/>
  <c r="K351"/>
  <c r="G351"/>
  <c r="G350"/>
  <c r="E350" s="1"/>
  <c r="G346"/>
  <c r="E346" s="1"/>
  <c r="G345"/>
  <c r="E345" s="1"/>
  <c r="G344"/>
  <c r="E344" s="1"/>
  <c r="G343"/>
  <c r="E343" s="1"/>
  <c r="G342"/>
  <c r="E342" s="1"/>
  <c r="G341"/>
  <c r="E341" s="1"/>
  <c r="G339"/>
  <c r="E339" s="1"/>
  <c r="G338"/>
  <c r="E338" s="1"/>
  <c r="G337"/>
  <c r="E337" s="1"/>
  <c r="G336"/>
  <c r="E336" s="1"/>
  <c r="G335"/>
  <c r="E335" s="1"/>
  <c r="G334"/>
  <c r="E334" s="1"/>
  <c r="G333"/>
  <c r="E333" s="1"/>
  <c r="G332"/>
  <c r="E332" s="1"/>
  <c r="G331"/>
  <c r="E331" s="1"/>
  <c r="D319"/>
  <c r="D317"/>
  <c r="D316"/>
  <c r="D314"/>
  <c r="D313"/>
  <c r="D308"/>
  <c r="D307"/>
  <c r="D306"/>
  <c r="D305"/>
  <c r="D304"/>
  <c r="D303"/>
  <c r="D302"/>
  <c r="D301"/>
  <c r="D300"/>
  <c r="D299"/>
  <c r="D298"/>
  <c r="D297"/>
  <c r="D296"/>
  <c r="D295"/>
  <c r="D294"/>
  <c r="D293"/>
  <c r="D286"/>
  <c r="D284"/>
  <c r="D283"/>
  <c r="D282"/>
  <c r="D274"/>
  <c r="D273"/>
  <c r="D272"/>
  <c r="D271"/>
  <c r="D270"/>
  <c r="D269"/>
  <c r="D266"/>
  <c r="D264"/>
  <c r="D263"/>
  <c r="D262"/>
  <c r="D261"/>
  <c r="D260"/>
  <c r="D259"/>
  <c r="D258"/>
  <c r="D257"/>
  <c r="D256"/>
  <c r="D255"/>
  <c r="D254"/>
  <c r="D253"/>
  <c r="D252"/>
  <c r="D250"/>
  <c r="D249"/>
  <c r="K248"/>
  <c r="I248"/>
  <c r="D248"/>
  <c r="D247"/>
  <c r="D246"/>
  <c r="D245"/>
  <c r="K244"/>
  <c r="I244"/>
  <c r="K243"/>
  <c r="I243"/>
  <c r="D243"/>
  <c r="K242"/>
  <c r="I242"/>
  <c r="D242"/>
  <c r="K241"/>
  <c r="I241"/>
  <c r="D241"/>
  <c r="K240"/>
  <c r="I240"/>
  <c r="D240"/>
  <c r="K239"/>
  <c r="I239"/>
  <c r="D238"/>
  <c r="D237"/>
  <c r="K236"/>
  <c r="I236"/>
  <c r="I235"/>
  <c r="E235" s="1"/>
  <c r="D235"/>
  <c r="K234"/>
  <c r="I234"/>
  <c r="D234"/>
  <c r="K233"/>
  <c r="I233"/>
  <c r="D233"/>
  <c r="K232"/>
  <c r="I232"/>
  <c r="D232"/>
  <c r="K231"/>
  <c r="I231"/>
  <c r="D231"/>
  <c r="D230"/>
  <c r="K229"/>
  <c r="I229"/>
  <c r="D229"/>
  <c r="K228"/>
  <c r="I228"/>
  <c r="K227"/>
  <c r="I227"/>
  <c r="D227"/>
  <c r="K226"/>
  <c r="I226"/>
  <c r="D225"/>
  <c r="K224"/>
  <c r="I224"/>
  <c r="D223"/>
  <c r="K222"/>
  <c r="I222"/>
  <c r="D222"/>
  <c r="K221"/>
  <c r="I221"/>
  <c r="D221"/>
  <c r="K219"/>
  <c r="I219"/>
  <c r="D219"/>
  <c r="K218"/>
  <c r="I218"/>
  <c r="K217"/>
  <c r="I217"/>
  <c r="K216"/>
  <c r="I216"/>
  <c r="D216"/>
  <c r="K215"/>
  <c r="I215"/>
  <c r="D215"/>
  <c r="K210"/>
  <c r="I210"/>
  <c r="D210"/>
  <c r="K208"/>
  <c r="D208"/>
  <c r="I206"/>
  <c r="E206" s="1"/>
  <c r="D206"/>
  <c r="K205"/>
  <c r="I205"/>
  <c r="D205"/>
  <c r="K204"/>
  <c r="I204"/>
  <c r="D204"/>
  <c r="K203"/>
  <c r="I203"/>
  <c r="D203"/>
  <c r="K202"/>
  <c r="I202"/>
  <c r="D202"/>
  <c r="K199"/>
  <c r="E199" s="1"/>
  <c r="D199"/>
  <c r="K197"/>
  <c r="I197"/>
  <c r="D197"/>
  <c r="K196"/>
  <c r="I196"/>
  <c r="D196"/>
  <c r="D195"/>
  <c r="I190"/>
  <c r="E190" s="1"/>
  <c r="D190"/>
  <c r="I189"/>
  <c r="E189" s="1"/>
  <c r="I188"/>
  <c r="E188" s="1"/>
  <c r="K115"/>
  <c r="K113"/>
  <c r="G113"/>
  <c r="K112"/>
  <c r="G112"/>
  <c r="K111"/>
  <c r="G111"/>
  <c r="K110"/>
  <c r="G110"/>
  <c r="K109"/>
  <c r="G109"/>
  <c r="K108"/>
  <c r="G108"/>
  <c r="K107"/>
  <c r="G107"/>
  <c r="K106"/>
  <c r="G106"/>
  <c r="K105"/>
  <c r="G105"/>
  <c r="K104"/>
  <c r="G104"/>
  <c r="K103"/>
  <c r="G103"/>
  <c r="K102"/>
  <c r="G102"/>
  <c r="K101"/>
  <c r="G101"/>
  <c r="K100"/>
  <c r="G100"/>
  <c r="K99"/>
  <c r="G99"/>
  <c r="K98"/>
  <c r="G98"/>
  <c r="K97"/>
  <c r="G97"/>
  <c r="K96"/>
  <c r="G96"/>
  <c r="K95"/>
  <c r="G95"/>
  <c r="G94"/>
  <c r="G92"/>
  <c r="E92" s="1"/>
  <c r="K91"/>
  <c r="G91"/>
  <c r="G90"/>
  <c r="E90" s="1"/>
  <c r="E76"/>
  <c r="D76"/>
  <c r="G75"/>
  <c r="D75"/>
  <c r="E75" s="1"/>
  <c r="E74"/>
  <c r="D74"/>
  <c r="E73"/>
  <c r="D73"/>
  <c r="E72"/>
  <c r="D72"/>
  <c r="E71"/>
  <c r="D71"/>
  <c r="D70"/>
  <c r="E70" s="1"/>
  <c r="E69"/>
  <c r="D69"/>
  <c r="G68"/>
  <c r="D68"/>
  <c r="G67"/>
  <c r="D67"/>
  <c r="E67" s="1"/>
  <c r="E66"/>
  <c r="D66"/>
  <c r="E65"/>
  <c r="D65"/>
  <c r="E61"/>
  <c r="D61"/>
  <c r="E60"/>
  <c r="D60"/>
  <c r="E59"/>
  <c r="D59"/>
  <c r="E58"/>
  <c r="D58"/>
  <c r="E57"/>
  <c r="D57"/>
  <c r="E56"/>
  <c r="D56"/>
  <c r="G55"/>
  <c r="E55" s="1"/>
  <c r="D55"/>
  <c r="G54"/>
  <c r="E54" s="1"/>
  <c r="D54"/>
  <c r="D53"/>
  <c r="D52"/>
  <c r="G51"/>
  <c r="E51" s="1"/>
  <c r="D51"/>
  <c r="K50"/>
  <c r="G50"/>
  <c r="D50"/>
  <c r="G49"/>
  <c r="E49" s="1"/>
  <c r="D49"/>
  <c r="G48"/>
  <c r="E48" s="1"/>
  <c r="D48"/>
  <c r="D47"/>
  <c r="G46"/>
  <c r="E46" s="1"/>
  <c r="D46"/>
  <c r="E45"/>
  <c r="D45"/>
  <c r="E44"/>
  <c r="D44"/>
  <c r="G43"/>
  <c r="E43" s="1"/>
  <c r="D43"/>
  <c r="E42"/>
  <c r="D42"/>
  <c r="K41"/>
  <c r="D41"/>
  <c r="G40"/>
  <c r="D40"/>
  <c r="E40" s="1"/>
  <c r="E39"/>
  <c r="D39"/>
  <c r="E38"/>
  <c r="D38"/>
  <c r="E37"/>
  <c r="D37"/>
  <c r="G36"/>
  <c r="E36" s="1"/>
  <c r="D36"/>
  <c r="G35"/>
  <c r="E35" s="1"/>
  <c r="D35"/>
  <c r="G34"/>
  <c r="E34" s="1"/>
  <c r="D34"/>
  <c r="E33"/>
  <c r="D32"/>
  <c r="E31"/>
  <c r="E30"/>
  <c r="G29"/>
  <c r="E29" s="1"/>
  <c r="K28"/>
  <c r="G28"/>
  <c r="K27"/>
  <c r="E26"/>
  <c r="E25"/>
  <c r="K24"/>
  <c r="G23"/>
  <c r="E23" s="1"/>
  <c r="G22"/>
  <c r="E22" s="1"/>
  <c r="G21"/>
  <c r="E21" s="1"/>
  <c r="G20"/>
  <c r="E20" s="1"/>
  <c r="G19"/>
  <c r="E19" s="1"/>
  <c r="G18"/>
  <c r="E18" s="1"/>
  <c r="G17"/>
  <c r="E17" s="1"/>
  <c r="D17"/>
  <c r="E236" l="1"/>
  <c r="O327"/>
  <c r="L184"/>
  <c r="M184"/>
  <c r="M328" s="1"/>
  <c r="M373" s="1"/>
  <c r="E244"/>
  <c r="K363"/>
  <c r="K93"/>
  <c r="K116" s="1"/>
  <c r="K184" s="1"/>
  <c r="G93"/>
  <c r="G116" s="1"/>
  <c r="E196"/>
  <c r="E215"/>
  <c r="E222"/>
  <c r="E233"/>
  <c r="E242"/>
  <c r="E202"/>
  <c r="E210"/>
  <c r="E232"/>
  <c r="E241"/>
  <c r="E197"/>
  <c r="E203"/>
  <c r="E218"/>
  <c r="E224"/>
  <c r="E234"/>
  <c r="E239"/>
  <c r="E243"/>
  <c r="E204"/>
  <c r="E208"/>
  <c r="E219"/>
  <c r="E226"/>
  <c r="E229"/>
  <c r="E231"/>
  <c r="E240"/>
  <c r="E216"/>
  <c r="E228"/>
  <c r="E248"/>
  <c r="E205"/>
  <c r="E217"/>
  <c r="E221"/>
  <c r="E227"/>
  <c r="I327"/>
  <c r="I328" s="1"/>
  <c r="K327"/>
  <c r="E368"/>
  <c r="E369"/>
  <c r="E366"/>
  <c r="E390"/>
  <c r="E395"/>
  <c r="E367"/>
  <c r="E389"/>
  <c r="E394"/>
  <c r="E353"/>
  <c r="E27"/>
  <c r="E95"/>
  <c r="E97"/>
  <c r="E99"/>
  <c r="E101"/>
  <c r="E102"/>
  <c r="E104"/>
  <c r="E106"/>
  <c r="E108"/>
  <c r="E110"/>
  <c r="E112"/>
  <c r="E115"/>
  <c r="E24"/>
  <c r="E91"/>
  <c r="E96"/>
  <c r="E98"/>
  <c r="E100"/>
  <c r="E103"/>
  <c r="E105"/>
  <c r="E107"/>
  <c r="E109"/>
  <c r="E111"/>
  <c r="E113"/>
  <c r="E351"/>
  <c r="E94"/>
  <c r="E28"/>
  <c r="E50"/>
  <c r="E370"/>
  <c r="E392"/>
  <c r="E41"/>
  <c r="I371"/>
  <c r="I372" s="1"/>
  <c r="G363"/>
  <c r="G371"/>
  <c r="K371"/>
  <c r="E93" l="1"/>
  <c r="E116" s="1"/>
  <c r="E184" s="1"/>
  <c r="G184"/>
  <c r="K328"/>
  <c r="I373"/>
  <c r="N184"/>
  <c r="E371"/>
  <c r="E327"/>
  <c r="E363"/>
  <c r="K372"/>
  <c r="G372"/>
  <c r="G328" l="1"/>
  <c r="G373" s="1"/>
  <c r="K373"/>
  <c r="E328"/>
  <c r="E372"/>
  <c r="E373" l="1"/>
  <c r="D114"/>
  <c r="L328" l="1"/>
  <c r="L373" s="1"/>
  <c r="N328"/>
  <c r="N373" s="1"/>
</calcChain>
</file>

<file path=xl/sharedStrings.xml><?xml version="1.0" encoding="utf-8"?>
<sst xmlns="http://schemas.openxmlformats.org/spreadsheetml/2006/main" count="857" uniqueCount="410">
  <si>
    <t>USD</t>
  </si>
  <si>
    <t>EUR</t>
  </si>
  <si>
    <t>№ з/п</t>
  </si>
  <si>
    <t>Назва суб'єкта господарювання</t>
  </si>
  <si>
    <t>Код валюти</t>
  </si>
  <si>
    <t>Сума простроченої заборгованості перед державою за кредитами, разом</t>
  </si>
  <si>
    <t xml:space="preserve">у тому числі, сума простроченої заборгованості перед державою: </t>
  </si>
  <si>
    <t>Надходження коштів до державного бюджету у рахунок погашення заборгованості у національній валюті</t>
  </si>
  <si>
    <t>Сума заборгованості за пенею, нарахованою на прострочену заборгованість суб'єктів господарювання у національній валюті</t>
  </si>
  <si>
    <t xml:space="preserve"> з погашення кредитів (позик) (відшкодування витрат державного бюджету)</t>
  </si>
  <si>
    <t xml:space="preserve">з плати за користування кредитами (позиками)                                                             </t>
  </si>
  <si>
    <t xml:space="preserve">з плати за надання державних гарантій та кредитів (позик)                                                                    </t>
  </si>
  <si>
    <t xml:space="preserve">в іноземній валюті                 </t>
  </si>
  <si>
    <t xml:space="preserve">у національній валюті </t>
  </si>
  <si>
    <t>за кредитами (позиками) 
за кодом бюджетної класифікації 03511630</t>
  </si>
  <si>
    <t>з плати (відсотків) 
за користування кредитами (позиками) за кодом бюджетної класифікації 24110200</t>
  </si>
  <si>
    <t>з плати за надання державних гарантій за кодом бюджетної класифікації 24110100</t>
  </si>
  <si>
    <t xml:space="preserve">Сума заборгованості </t>
  </si>
  <si>
    <t xml:space="preserve">Сплачено до державного бюджету </t>
  </si>
  <si>
    <t>Заборгованість перед державним бюджетом за кредитами, залученими під державні гарантії</t>
  </si>
  <si>
    <t>Агрофірма "Зоря" (03776310) 
(Угода від 23.10.1992 №11/02-63)</t>
  </si>
  <si>
    <t>Асоціація "Земля і люди" (19262731) 
(Угода від 22.02.1993 № 21/02-88)</t>
  </si>
  <si>
    <t>АТ "Чексіл" (04594723) 
(Угода від 26.02.1993 № 5/0810/3266(2049))</t>
  </si>
  <si>
    <t>АХК "Укрнафтопродукт" (00018201) 
(Угода від 12.08.1996 № 7)</t>
  </si>
  <si>
    <t>АТ "ЗАлК" (00194122) 
(Угода від 28.05.1997 № 14/02-145)</t>
  </si>
  <si>
    <t>ВАТ "Макіївський металургійний комбінат" (00191170) (Угода від 21.05.1992 № 5/0810/3833, угода від 23.06.1992 № 5/0810/4764, угода від 23.06.1992 № 5/0810/4765, угода від 23.06.1992 № 5/0810/4766, угода від 23.06.1992 № 5/0810/4767, угода від 21.05.1992 №5/0810/3157(3157))</t>
  </si>
  <si>
    <t>ВАТ "Оріана" (05743160) (Контракт від 13.12.1996, угода від 30.11.2001 № 101-04/24, контракт 
від 12.11.1992 (рекредитування))</t>
  </si>
  <si>
    <t>ВАТ "Текстерно" (00306650) (Угода в 10.03.1998 № 01/05-176)</t>
  </si>
  <si>
    <t>ВАТ "Текстерно" (00306650) (Угода про реструктурування від 13.10.2003 № 13000-04/87                                             (реструктуризована заборгованість)</t>
  </si>
  <si>
    <t>UAH</t>
  </si>
  <si>
    <t>ВАТ "Харківський тракторний завод" (05750295) (Угода від 19.02.1998 № 2101/25, угода від 03.12.1998 № 2101/25А)</t>
  </si>
  <si>
    <t>ВАТ "Херсонський бавовняний комбінат" (00306710) (Угода від 11.11.1997 № 01/04-159)</t>
  </si>
  <si>
    <t>ДАК "Хліб України" (20047943) 
(Угоди від 29.12.1995 № 96, від 21.07.1993 №12/02-85, від 04.03.1994 № 12/03-98)</t>
  </si>
  <si>
    <t>Державна служба лікарських засобів і виробів медичного призначення (26385015) (Угода від 12.09.1995 № 5/0810/6216 , від 24.11.1995 № 5/0810/6389, угода від 24.11.1995 № 5/0810/6390)</t>
  </si>
  <si>
    <t>ДП "ДБУНП "Повітряний експрес" (37635024) (Договір від 26.01.2015 № 13010-05/5)</t>
  </si>
  <si>
    <t>ДП "Антонов" (14307529)                               
(Київський авіаційний завод "Авіант") (Договір про реструктуризацію від 16.03.2017 №13010-05/32)</t>
  </si>
  <si>
    <t>ДП "Антонов" (14307529)                               
(Київський авіаційний завод "Авіант") 
(Договір про  від 31.12.2020 № 13010-05/279)</t>
  </si>
  <si>
    <t>ДП "Антонов" (14307529)                               
(Київський авіаційний завод "Авіант") 
(Договір про  від 30.12.2021 № 13110-05/598)</t>
  </si>
  <si>
    <t>Концерн "Украгротехсервіс" (14278466) 
(Угода від 07.10.1992 № 5/0810/3709)</t>
  </si>
  <si>
    <r>
      <t xml:space="preserve">Концерн "Украгротехсервіс" (14278466) 
 </t>
    </r>
    <r>
      <rPr>
        <i/>
        <sz val="10"/>
        <rFont val="Times New Roman"/>
        <family val="1"/>
        <charset val="204"/>
      </rPr>
      <t>Договір від 25.09.2006 №28000-04/104, 
Акт прийому-передачі від 08.08.2006 №2 (постанова КМУ від 15.03.2006 № 315)</t>
    </r>
  </si>
  <si>
    <t>ВАТ "Кіцманське РТП" (03767297) (Акт від 10.09.2001 № 071-211) (за отриману с/г техн. від Південмаш)</t>
  </si>
  <si>
    <t>ДП "НВД АФ "Наукова" НААН" (03374617) (Угода від 15.07.96 № 2101/11 )</t>
  </si>
  <si>
    <t>АТ "Лисичанськвугілля" (32359108)                                        (Договір від 23.12.2011 № 15010-02/191)</t>
  </si>
  <si>
    <t xml:space="preserve">Харківське державне авіаційне виробниче підприємство (14308894) (Договір від 30.06.2009 
№ 28010-02/78) </t>
  </si>
  <si>
    <t>Аеропорт "Бориспіль" (20572069) (Субкр. угода від 22.09.2005 № 13000-04/70)</t>
  </si>
  <si>
    <t>Київська міська державна адміністрація 
(Київська міська рада) (00022527)
(Договір від 11.03.2016 № 13010-05/38)</t>
  </si>
  <si>
    <t>Академія медичних наук (00061125)</t>
  </si>
  <si>
    <t>Державне підприємство "Укркосмос" (24381357) (Договір від 15.12.2009 № 28010-02/137)</t>
  </si>
  <si>
    <t>ПАТ НАК "Нафтогаз України" (20077720)
(Договір від 05.06.2009 № 28010-02/60)</t>
  </si>
  <si>
    <t>Державна іпотечна установа (33304730)
(Договір від 26.12.2013 №15010-03/127)</t>
  </si>
  <si>
    <t>Державна іпотечна установа (33304730)
(Договір від 11.12.2019 №13010-05/226)</t>
  </si>
  <si>
    <t>Державна іпотечна установа (33304730)
(Договір від 28.12.2019 №13010-05/285)</t>
  </si>
  <si>
    <t>Департамент енергетики, транспорту та зв'язку Вінницької міської ради (34849038) 
(Договір від 02.12.2013 №15010-03/106)</t>
  </si>
  <si>
    <t>Департамент капітального будівництва Вінницької міської ради (03084204) 
(Договір від 30.12.2013 № 15010-03/138)</t>
  </si>
  <si>
    <t xml:space="preserve">ПрАТ "Завод "Кузня на Рибальському" (14312364) (Договір № 13010-05/227 від 29.12.2017)                                                
</t>
  </si>
  <si>
    <t xml:space="preserve">ДП ДГЗП "Спецтехноекспорт" (30019335)   
(Угода від 28.12.2018 № 13010-05/248)                                      
</t>
  </si>
  <si>
    <t>ДП "НАЕК "Енергоатом" (24554661) 
(Договір №13010-05/202 від 21.12.2017)</t>
  </si>
  <si>
    <t>ПАТ «Національна енергетична компанія "Укренерго» (00100227) 
(Договір від 31.12.2020 № 13010-05/273)</t>
  </si>
  <si>
    <t>ПАТ «Національна енергетична компанія "Укренерго» (00100227) 
(Договір від 31.12.2020 № 13010-05/275)</t>
  </si>
  <si>
    <t>ПАТ «Національна енергетична компанія "Укренерго» (00100227) 
(Договір від 31.12.2020  №13010-05/277)</t>
  </si>
  <si>
    <t>ПАТ «Національна енергетична компанія "Укренерго» (00100227) 
(Договір від 31.12.2021  №13110-05/603,604)</t>
  </si>
  <si>
    <t>Українська аграрна біржа (23389377) 
(Угода від 24.07.1997 № 18/03-149, 
договір доручення від 31.07.97 (УАБ 15%))</t>
  </si>
  <si>
    <r>
      <t>Українська аграрна біржа</t>
    </r>
    <r>
      <rPr>
        <i/>
        <sz val="10"/>
        <rFont val="Times New Roman"/>
        <family val="1"/>
        <charset val="204"/>
      </rPr>
      <t xml:space="preserve"> (23389377) (реструктуризована заборгованість)</t>
    </r>
  </si>
  <si>
    <r>
      <t xml:space="preserve">Українська аграрна біржа (23389377)                                </t>
    </r>
    <r>
      <rPr>
        <i/>
        <sz val="10"/>
        <rFont val="Times New Roman"/>
        <family val="1"/>
        <charset val="204"/>
      </rPr>
      <t>Договір від 28.11.2006 №28000-04/179,                                       Акт прийому-передачі від 08.08.2006 №10 (постанова КМУ від 15.03.2006 № 315)</t>
    </r>
  </si>
  <si>
    <t>Українська аграрна біржа (23389377) (заборгованість товаровиробників, що отримали техніку за рахунок іноземного кредиту, залученого Українською аграрною біржею у рамках кредитної лінії США), у тому числі:</t>
  </si>
  <si>
    <t>-</t>
  </si>
  <si>
    <r>
      <t>Украгробіржа (ТОВ "Чаплинське"(30917617)  (</t>
    </r>
    <r>
      <rPr>
        <i/>
        <sz val="10"/>
        <rFont val="Times New Roman"/>
        <family val="1"/>
        <charset val="204"/>
      </rPr>
      <t>Угода про реструктурування від 31.12.2003 №130-04/177)</t>
    </r>
  </si>
  <si>
    <r>
      <t xml:space="preserve">Украгробіржа (ТОВ "Арсенал-Агро"(31401923)
</t>
    </r>
    <r>
      <rPr>
        <i/>
        <sz val="10"/>
        <rFont val="Times New Roman"/>
        <family val="1"/>
        <charset val="204"/>
      </rPr>
      <t>(Угода про реструктурування від 31.12.2003 №130-04/184)</t>
    </r>
  </si>
  <si>
    <r>
      <t>Украгробіржа (СПП Агрофірма "Людмила" (31853319) (</t>
    </r>
    <r>
      <rPr>
        <i/>
        <sz val="10"/>
        <rFont val="Times New Roman"/>
        <family val="1"/>
        <charset val="204"/>
      </rPr>
      <t>Угода про реструктурування  від 31.12.2003 №130-04/190)</t>
    </r>
  </si>
  <si>
    <r>
      <t xml:space="preserve">Украгробіржа (ТОВ "Ельвіра-2000"(31026469) 
</t>
    </r>
    <r>
      <rPr>
        <i/>
        <sz val="10"/>
        <rFont val="Times New Roman"/>
        <family val="1"/>
        <charset val="204"/>
      </rPr>
      <t>(Угода про реструктурування  від 31.12.2003 №130-04/164)</t>
    </r>
  </si>
  <si>
    <r>
      <t>Украгробіржа (ТОВ "Укрнафтінвестиції"
(30217347)</t>
    </r>
    <r>
      <rPr>
        <i/>
        <sz val="10"/>
        <rFont val="Times New Roman"/>
        <family val="1"/>
        <charset val="204"/>
      </rPr>
      <t>(Угода про реструктурування від 31.12.2003 №130-04/170)</t>
    </r>
  </si>
  <si>
    <r>
      <t xml:space="preserve">Украгробіржа (ТОВ "Агрохімсервіс"(30608366)
</t>
    </r>
    <r>
      <rPr>
        <i/>
        <sz val="10"/>
        <rFont val="Times New Roman"/>
        <family val="1"/>
        <charset val="204"/>
      </rPr>
      <t>(Угода про реструктурування від 31.12.2003 №130-04/178)</t>
    </r>
  </si>
  <si>
    <r>
      <t xml:space="preserve">Украгробіржа (ТОВ "Таврія-Агро"(00857723) 
</t>
    </r>
    <r>
      <rPr>
        <i/>
        <sz val="10"/>
        <rFont val="Times New Roman"/>
        <family val="1"/>
        <charset val="204"/>
      </rPr>
      <t xml:space="preserve">(Угода про реструктурування від 25.12.2003 №130-04/149) </t>
    </r>
  </si>
  <si>
    <r>
      <t xml:space="preserve">Украгробіржа (ЗАТ "Енергоресурс"(22457071) </t>
    </r>
    <r>
      <rPr>
        <i/>
        <sz val="10"/>
        <rFont val="Times New Roman"/>
        <family val="1"/>
        <charset val="204"/>
      </rPr>
      <t>(Угода про реструктурування від 31.12.2003 №130-04/160)</t>
    </r>
  </si>
  <si>
    <r>
      <t xml:space="preserve">Украгробіржа (ТОВ "Вольвіна"(23218115) 
</t>
    </r>
    <r>
      <rPr>
        <i/>
        <sz val="10"/>
        <rFont val="Times New Roman"/>
        <family val="1"/>
        <charset val="204"/>
      </rPr>
      <t>(Угода про реструктурування від 31.12.2003 №130-04/186)</t>
    </r>
  </si>
  <si>
    <r>
      <t xml:space="preserve">Украгробіржа (ТОВ "Шампань України"(00413143)
</t>
    </r>
    <r>
      <rPr>
        <i/>
        <sz val="10"/>
        <rFont val="Times New Roman"/>
        <family val="1"/>
        <charset val="204"/>
      </rPr>
      <t>(Угода про реструктурування від 31.12.2003 №130-04/188)</t>
    </r>
  </si>
  <si>
    <r>
      <t xml:space="preserve">Украгробіржа (ТОВ "Агростар" (30743355) 
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"Агростар") від 31.12.2003 №130-04/167)</t>
    </r>
  </si>
  <si>
    <r>
      <t xml:space="preserve">Украгробіржа (ТОВ "Юрчиха"(31399752)
</t>
    </r>
    <r>
      <rPr>
        <i/>
        <sz val="10"/>
        <rFont val="Times New Roman"/>
        <family val="1"/>
        <charset val="204"/>
      </rPr>
      <t>(Угода про реструктурування  від 31.12.2003 №130-04/173)</t>
    </r>
  </si>
  <si>
    <r>
      <t xml:space="preserve">Украгробіржа (ВАТ ЧРО "Агропроммеханізація"(03767038)   </t>
    </r>
    <r>
      <rPr>
        <i/>
        <sz val="10"/>
        <rFont val="Times New Roman"/>
        <family val="1"/>
        <charset val="204"/>
      </rPr>
      <t>(Угода про реструктурування від 31.12.2003  №130-04/165)</t>
    </r>
  </si>
  <si>
    <r>
      <t xml:space="preserve">Украгробіржа (ТОВ "Надіяагроком"(24915299) 
</t>
    </r>
    <r>
      <rPr>
        <i/>
        <sz val="10"/>
        <rFont val="Times New Roman"/>
        <family val="1"/>
        <charset val="204"/>
      </rPr>
      <t>(Угода про реструктурування  від 31.12.2003 №130-04/163)</t>
    </r>
  </si>
  <si>
    <r>
      <t xml:space="preserve">Украгробіржа (ТОВ "Верховина" (30708111) 
</t>
    </r>
    <r>
      <rPr>
        <i/>
        <sz val="10"/>
        <rFont val="Times New Roman"/>
        <family val="1"/>
        <charset val="204"/>
      </rPr>
      <t>(Угода про реструктурування від 31.12.2003 №130-04/155)</t>
    </r>
  </si>
  <si>
    <r>
      <t xml:space="preserve">Украгробіржа (ТОВ "Царекостянтинівська МТС" (25477542) </t>
    </r>
    <r>
      <rPr>
        <i/>
        <sz val="10"/>
        <rFont val="Times New Roman"/>
        <family val="1"/>
        <charset val="204"/>
      </rPr>
      <t>(Угода про реструктурування від 31.12.2003 №130-04/175)</t>
    </r>
  </si>
  <si>
    <r>
      <t xml:space="preserve">Украгробіржа (ПП "Югторг-М" (30495188) 
</t>
    </r>
    <r>
      <rPr>
        <i/>
        <sz val="10"/>
        <rFont val="Times New Roman"/>
        <family val="1"/>
        <charset val="204"/>
      </rPr>
      <t>(Угода про реструктурування від 25.12.2003 №130-04/146)</t>
    </r>
  </si>
  <si>
    <r>
      <t xml:space="preserve">Украгробіржа (СГ "Славутич" (30945875) 
</t>
    </r>
    <r>
      <rPr>
        <i/>
        <sz val="10"/>
        <rFont val="Times New Roman"/>
        <family val="1"/>
        <charset val="204"/>
      </rPr>
      <t>(Угода про реструктурування Украгробіржа 
(СГ "Славутич") від 31.12.2003 №130-04/191)</t>
    </r>
  </si>
  <si>
    <r>
      <t>Украгробіржа (ВАТ "Іванівське РТП" (03755035) 
(</t>
    </r>
    <r>
      <rPr>
        <i/>
        <sz val="10"/>
        <rFont val="Times New Roman"/>
        <family val="1"/>
        <charset val="204"/>
      </rPr>
      <t xml:space="preserve">Угода про реструктурування  від 31.12.03 №130-04/169) </t>
    </r>
  </si>
  <si>
    <r>
      <t xml:space="preserve">Украгробіржа (ТОВ "Жовтнева МТС" (25052558)  </t>
    </r>
    <r>
      <rPr>
        <i/>
        <sz val="10"/>
        <rFont val="Times New Roman"/>
        <family val="1"/>
        <charset val="204"/>
      </rPr>
      <t>(Угода про реструктурування від 31.12.2003 №130-04/168)</t>
    </r>
  </si>
  <si>
    <r>
      <t xml:space="preserve">Украгробіржа (ТОВ "Агрофірма"Мир-Сем і К" (21351637) </t>
    </r>
    <r>
      <rPr>
        <i/>
        <sz val="10"/>
        <rFont val="Times New Roman"/>
        <family val="1"/>
        <charset val="204"/>
      </rPr>
      <t>(Угода про реструктурування від 31.12.2003 №130-04/176)</t>
    </r>
  </si>
  <si>
    <r>
      <t xml:space="preserve">Украгробіржа (ВАТ Кам'янське під-во "Агрохім" (05491534)   </t>
    </r>
    <r>
      <rPr>
        <i/>
        <sz val="10"/>
        <rFont val="Times New Roman"/>
        <family val="1"/>
        <charset val="204"/>
      </rPr>
      <t>(Угода про реструктурування  від 31.12.2003 №130-04/174)</t>
    </r>
  </si>
  <si>
    <t>Усього по кредитах, залучених під державні гарантії:</t>
  </si>
  <si>
    <t>х</t>
  </si>
  <si>
    <t xml:space="preserve">Заборгованість перед державним бюджетом за кредитами, залученими державою </t>
  </si>
  <si>
    <r>
      <t xml:space="preserve">ЛМКП "Львівводоканал" (03348471)
</t>
    </r>
    <r>
      <rPr>
        <i/>
        <sz val="10"/>
        <rFont val="Times New Roman"/>
        <family val="1"/>
        <charset val="204"/>
      </rPr>
      <t>(Субкредитна угода від 28.12.2001 № 101-04/29)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(солідарна відповідальність з Львівською міською радою)</t>
    </r>
  </si>
  <si>
    <r>
      <t xml:space="preserve">Львівська міська рада  (04055896)
</t>
    </r>
    <r>
      <rPr>
        <i/>
        <sz val="10"/>
        <rFont val="Times New Roman"/>
        <family val="1"/>
        <charset val="204"/>
      </rPr>
      <t>(Договір гарантії від 28.12.2001 № 101-04/30)</t>
    </r>
  </si>
  <si>
    <t>АТ "Укрексімбанк" (00032112)  (Позика № 8727, Договір від 26.06.2017 №13010-05/77) **</t>
  </si>
  <si>
    <t>ПАТ "Укрексімбанк" (00032112) (Угода № 9254, Дод. договір від 07.06.2021№ 1/13010-05/77-1) **</t>
  </si>
  <si>
    <t>ПАТ "Мегабанк" (09804119) (Фін угода від 24.12.2017 FI №82.844, Угода субф від 29.09.2017 №13010-05/122)</t>
  </si>
  <si>
    <t>КП "Житомирводоканал" (03344065) МБРР
(Угода від 30.11.2014 № 13010-05/92)</t>
  </si>
  <si>
    <t>КП "Житомирводоканал" (03344065) ФЧТ
(Угода від 20.11.2014 № 13010-05/91)</t>
  </si>
  <si>
    <t>ОКВП "Дніпро-Кіровоград"  (03346822)  МБРР
(Угода від 20.11.2014 № 13010-05/97)</t>
  </si>
  <si>
    <t>ОКВП "Дніпро-Кіровоград" (03346822) ФЧТ
(Угода від 20.11.2014 № 13010-05/98)</t>
  </si>
  <si>
    <t>КП "Тернопільводоканал" (03353845) МБРР
(Угода від 20.11.2014 № 13010-05/95)</t>
  </si>
  <si>
    <t>КП "Тернопільводоканал" (03353845) ФЧТ
(Угода від 20.11.2014 № 13010-05/96)</t>
  </si>
  <si>
    <t xml:space="preserve">КП "Тернопільміськкомуненерго"(14034534)МБРР
(Договір про субкр. від 18.08.2016 № 13010-05/79) </t>
  </si>
  <si>
    <t xml:space="preserve">КП "Тернопільміськкомуненерго" (14034534) ФЧТ
(Договір про субкр. від 18.08.2016 № 13010-05/80)  </t>
  </si>
  <si>
    <t>КП "Харківводоканал" (03361715) МБРР
(Угода від 20.11.2014 № 13010-05/94)</t>
  </si>
  <si>
    <t>КП "Харківводоканал" (03361715) ФЧТ
(Угода від 20.11.2014 № 13010-05/93)</t>
  </si>
  <si>
    <t>КП "Харківські теплові мережі" (31557119) МБРР
(Угода від 20.11.2014 № 13010-05/103)</t>
  </si>
  <si>
    <t>КП "Харківські теплові мережі" (31557119) ФЧТ
(Угода від 20.11.2014 № 13010-05/104)</t>
  </si>
  <si>
    <t>МКП "Херсонтеплоенерго" (31653320) МБРР
(Угода від 20.11.2014 № 13010-05/105)</t>
  </si>
  <si>
    <t>МКП "Херсонтеплоенерго" (31653320) ФЧТ
(Угода від 21.11.2014 № 13010-05/106)</t>
  </si>
  <si>
    <t>ПРАТ "АК "Київводоканал" (03327664) МБРР
(Угода від 04.12.2014 № 13010-05/128)</t>
  </si>
  <si>
    <t>ПРАТ "АК "Київводоканал" (03327664)  ФЧТ
(Угода від 04.12.2014 № 13010-05/129)</t>
  </si>
  <si>
    <r>
      <t xml:space="preserve">КП "Водопостачання" м. Вознесенська  (33321803)
</t>
    </r>
    <r>
      <rPr>
        <i/>
        <sz val="10"/>
        <rFont val="Times New Roman"/>
        <family val="1"/>
        <charset val="204"/>
      </rPr>
      <t>(Угода від 13.08.2010 № 28010-02/97)</t>
    </r>
  </si>
  <si>
    <r>
      <t xml:space="preserve">Балтська міська рада  (04056954)
</t>
    </r>
    <r>
      <rPr>
        <i/>
        <sz val="10"/>
        <rFont val="Times New Roman"/>
        <family val="1"/>
        <charset val="204"/>
      </rPr>
      <t>(Угода від 01.02.2010 № 1/193)</t>
    </r>
  </si>
  <si>
    <r>
      <t>ПАТ "Укргідроенерго" (20588716) (Угода №</t>
    </r>
    <r>
      <rPr>
        <b/>
        <sz val="10"/>
        <color rgb="FF000000"/>
        <rFont val="Times New Roman"/>
        <family val="1"/>
        <charset val="204"/>
      </rPr>
      <t>9284</t>
    </r>
    <r>
      <rPr>
        <sz val="10"/>
        <color rgb="FF000000"/>
        <rFont val="Times New Roman"/>
        <family val="1"/>
        <charset val="204"/>
      </rPr>
      <t>, 
 договір від 10.09.2021 № 13010-05/422) **</t>
    </r>
  </si>
  <si>
    <r>
      <t xml:space="preserve">ПРАТ "Укргідроенерго" (20588716)  ЄБРР
(Угода від 29.09.2011 № </t>
    </r>
    <r>
      <rPr>
        <b/>
        <sz val="10"/>
        <rFont val="Times New Roman"/>
        <family val="1"/>
        <charset val="204"/>
      </rPr>
      <t>40518</t>
    </r>
    <r>
      <rPr>
        <sz val="10"/>
        <rFont val="Times New Roman"/>
        <family val="1"/>
        <charset val="204"/>
      </rPr>
      <t>, 
Субкредитна угода від 16.05.2012 № 15010-03/56)</t>
    </r>
  </si>
  <si>
    <r>
      <t xml:space="preserve">ПРАТ "Укргідроенерго" (20588716)  ЄБРР **
(Угода від 30.12.2015 № </t>
    </r>
    <r>
      <rPr>
        <b/>
        <sz val="10"/>
        <rFont val="Times New Roman"/>
        <family val="1"/>
        <charset val="204"/>
      </rPr>
      <t>47947</t>
    </r>
    <r>
      <rPr>
        <sz val="10"/>
        <rFont val="Times New Roman"/>
        <family val="1"/>
        <charset val="204"/>
      </rPr>
      <t>, 
Субкредитна угода від 30.12.2015 № 13010-05/171)</t>
    </r>
  </si>
  <si>
    <r>
      <t xml:space="preserve">ПАТ "Донбасенерго" (23343582)   ЄБРР
</t>
    </r>
    <r>
      <rPr>
        <i/>
        <sz val="10"/>
        <rFont val="Times New Roman"/>
        <family val="1"/>
        <charset val="204"/>
      </rPr>
      <t>(Угода від 11.12.1996 № 497)</t>
    </r>
  </si>
  <si>
    <t>КП "Дніпропетровський метрополітен" (21927215) (Дніпр. міська рада) ЄІБ (Кред. угода від 25.10.2013  № 81.423, Субкр.угода від 27.06.2014 №13010-05/57)</t>
  </si>
  <si>
    <r>
      <t xml:space="preserve">КП "Харківський метрополітен" (04805918)
(Кредитна угода від 11.12.2017 № </t>
    </r>
    <r>
      <rPr>
        <b/>
        <sz val="10"/>
        <rFont val="Times New Roman"/>
        <family val="1"/>
        <charset val="204"/>
      </rPr>
      <t>46411</t>
    </r>
    <r>
      <rPr>
        <sz val="10"/>
        <rFont val="Times New Roman"/>
        <family val="1"/>
        <charset val="204"/>
      </rPr>
      <t>) 
Угода від 27.09.2019 № 13010-05/153</t>
    </r>
  </si>
  <si>
    <r>
      <t xml:space="preserve">АТ "Українська залізниця" (40075815) ЄБРР **
(Кредитна угода від 30.12.2017 № </t>
    </r>
    <r>
      <rPr>
        <b/>
        <sz val="10"/>
        <rFont val="Times New Roman"/>
        <family val="1"/>
        <charset val="204"/>
      </rPr>
      <t>45782</t>
    </r>
    <r>
      <rPr>
        <sz val="10"/>
        <rFont val="Times New Roman"/>
        <family val="1"/>
        <charset val="204"/>
      </rPr>
      <t>, Договір від 22.06.2020 № 13010-05/125, Гар.угода від 30.12.2017)</t>
    </r>
  </si>
  <si>
    <r>
      <t xml:space="preserve">АТ "Укрзалізниця" (40075815)  ЄІБ **
(Фін.угода від 07.05.2014 № </t>
    </r>
    <r>
      <rPr>
        <b/>
        <sz val="10"/>
        <rFont val="Times New Roman"/>
        <family val="1"/>
        <charset val="204"/>
      </rPr>
      <t>81.421</t>
    </r>
    <r>
      <rPr>
        <sz val="10"/>
        <rFont val="Times New Roman"/>
        <family val="1"/>
        <charset val="204"/>
      </rPr>
      <t>, 
дог. від 17.07.2014 № 13010-05/62)</t>
    </r>
  </si>
  <si>
    <r>
      <t xml:space="preserve">ДП "НАЕК "Енергоатом" (24584661) ЄБРР **
(Угода № </t>
    </r>
    <r>
      <rPr>
        <b/>
        <sz val="10"/>
        <rFont val="Times New Roman"/>
        <family val="1"/>
        <charset val="204"/>
      </rPr>
      <t>42086</t>
    </r>
    <r>
      <rPr>
        <sz val="10"/>
        <rFont val="Times New Roman"/>
        <family val="1"/>
        <charset val="204"/>
      </rPr>
      <t>,  №13010-05/109 від 20.11.2014)</t>
    </r>
  </si>
  <si>
    <t>ДП "НАЕК "Енергоатом" (24584661) ЄСАЕ
№ 13010-05/95 від 18.09.2015</t>
  </si>
  <si>
    <t>АТ “Вест файнест енд кредит банк" (34575675) (Фінансова угода від 28.12.2015 № 85.055, Угода про субфінансув. від 24.12.2021 № 13110-05/586)</t>
  </si>
  <si>
    <t>Львів КП"Зелене місто" 
(ЄІБ  Дог. від 05.10.2022 №13010-05/155)</t>
  </si>
  <si>
    <t>ПАТ "НЕК "Укренерго" (00100227) КфВ
(Кредитна угода від 30.12.2011
(Субк.уг.від 10.07.2012 № 15010-03/77)</t>
  </si>
  <si>
    <r>
      <t xml:space="preserve">ПАТ "НЕК "Укренерго"  ** ЄБРР
(Кредитна угода від 30.07.2019 № </t>
    </r>
    <r>
      <rPr>
        <b/>
        <sz val="10"/>
        <rFont val="Times New Roman"/>
        <family val="1"/>
        <charset val="204"/>
      </rPr>
      <t>49235</t>
    </r>
    <r>
      <rPr>
        <sz val="10"/>
        <rFont val="Times New Roman"/>
        <family val="1"/>
        <charset val="204"/>
      </rPr>
      <t>, 
Договір від 16.06.2020  № 13010-05/123)</t>
    </r>
  </si>
  <si>
    <t>ПАТ "НЕК "Укренерго" **
КфВ від 30.12.2022 № 13110-05/193</t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</si>
  <si>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позики від 29.12.2012 № 15010-03/154)</t>
    </r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</si>
  <si>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субкред. від 14.05.2013 № 15010-03/56)</t>
    </r>
  </si>
  <si>
    <t>Фонд розвитку підприємництва (21662099) КфВ 
(Договір субкр. від 16.11.2022 № 13110-05/166)</t>
  </si>
  <si>
    <t>КП "Одесміськелектротранс"
(ЄІБ 85.103  Дог.№13010-05/167)</t>
  </si>
  <si>
    <t>Усього по кредитах, залучених державою:</t>
  </si>
  <si>
    <t>Разом прострочена заборгованість перед державою за кредитами, залученими державою та під державні гарантії:</t>
  </si>
  <si>
    <t>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</si>
  <si>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 xml:space="preserve">Відкрите акціонерне сільськогосподарське, риболовецько-промислове, торгово-підприємницьке товариство "Агрофірма Славутич" (02798255) (Угода від 29.07.97 № 2101/22 ) </t>
  </si>
  <si>
    <t>ВАТ "Сілур" (00191046) (Угода від 31.03.1993 
№ 5/0810/4976)</t>
  </si>
  <si>
    <t>ЗАТ "Стальметиз" ім. Ф.Е.Дзержинського (00191276) (Угода від 31.03.1993 №5/0810/4788)</t>
  </si>
  <si>
    <t>АТ "Епос - Холдінг" (00307052) (Угода від 26.02.1993 
№ 5/0810/3266(1049))</t>
  </si>
  <si>
    <t>ВАТ "Львівагрореммашпостач" (00913597) (Угода від 02.05.1997 № 2101/15)</t>
  </si>
  <si>
    <t>ВАТ "Надвірнянський лісокомбінат" (00274358) (Угода від 27.10.1994 № 5/0810/5625)</t>
  </si>
  <si>
    <t>ВНО "Укрптахопром" (00858792) (Угода від 15.10.1996 № 7/04-113)</t>
  </si>
  <si>
    <t>ЗАТ "Світанок</t>
  </si>
  <si>
    <t>ЗАТ “Сумикамволь” (00308117) (Угода від 26.02.1993 № 5/0810/3266(5049))</t>
  </si>
  <si>
    <t>КП "Фірма Маріам - А" (22915852) (Угода від 18.09.1996 № 23)</t>
  </si>
  <si>
    <t>КПДТФ "Дніпрянка" (00307164) 
(Угода від 26.02.1993 № 5/0810/3266(3049))</t>
  </si>
  <si>
    <t>АТ "Кріопром" (03001885)</t>
  </si>
  <si>
    <t>ТОВ "Кріогенні технології" (25388413) (Угода від 10.09.1998 № 22-04/8)</t>
  </si>
  <si>
    <t>ТОВ "Харківська Регіональна Лізінгова компанія" (25186388) с/г техн. (Південмаш)</t>
  </si>
  <si>
    <t>ТОВ "Харківська Регіональна Лізінгова компанія" (25186388) с/г техн.(ХТЗ)</t>
  </si>
  <si>
    <t>ПФ "Софія Київська" (21465430) (Угода від 25.03.1992 № 5/0810/6594)</t>
  </si>
  <si>
    <t>СП "Ратай" (19343180) (Угода від 06.03.1996 № 4)</t>
  </si>
  <si>
    <t>СП "Укрінтерцукор"(20036069) (Угода від 25.03.1992 № 5/0810/5694, угода від 19.01.1995 № 76-ВК)</t>
  </si>
  <si>
    <t>КП Фірма “Атон”, Транснаціональна корпорація "Атон" (02752767) (Угода від 27.02.1992)</t>
  </si>
  <si>
    <t>ХК "Реле та автоматика" (00214853) 
(Угода від 11.12.1992 № 5/0810/5149 (5155))</t>
  </si>
  <si>
    <t>Корпорація "Украгропромбіржа" (16286412) 
(Угода від 26.03.1996 №18/01-122, угода від 23.03.1996 (15-% кредит)</t>
  </si>
  <si>
    <t>УЗТФ "Біомед" (13672422) (Угода від 08.04.1993 № 5/0810/4000, угода від 08.04.1993 № 5/0810/4624, угода від 08.04.1993 № 5/0810/4636, угода від 14.04.1993 № 5/0810/4740, угода від 25.06.1993 № 5/0810/5098, угода від 13.04.1993 № 5/0810/5235, угода від 21.03.1993 № 5/0810/5676)</t>
  </si>
  <si>
    <t xml:space="preserve">Інженерно - технічний центр "Сумиагротранс" </t>
  </si>
  <si>
    <t>34 020 783,75*</t>
  </si>
  <si>
    <t xml:space="preserve">Інженерно-технічний центр "Сумиоблагротехсервіс", </t>
  </si>
  <si>
    <t>Міжрайонний торговий будинок "Агротехсервіс"</t>
  </si>
  <si>
    <r>
      <t xml:space="preserve">ЗАТ "Одеська кукурудза" (22457303)
</t>
    </r>
    <r>
      <rPr>
        <i/>
        <sz val="10"/>
        <rFont val="Times New Roman"/>
        <family val="1"/>
        <charset val="204"/>
      </rPr>
      <t>(Позика МБРР від 28.09.1995 № 3891,
Договір про надання субкредиту від 04.07.1996)</t>
    </r>
  </si>
  <si>
    <r>
      <t xml:space="preserve">ВАТ АБ "Донвуглекомбанк" (09804355)
</t>
    </r>
    <r>
      <rPr>
        <i/>
        <sz val="10"/>
        <rFont val="Times New Roman"/>
        <family val="1"/>
        <charset val="204"/>
      </rPr>
      <t>(Позика МБРР від 11.07.1996 № 4016)</t>
    </r>
  </si>
  <si>
    <r>
      <t xml:space="preserve">ЗАТ "Гібрид-С" (22154040)
</t>
    </r>
    <r>
      <rPr>
        <i/>
        <sz val="10"/>
        <rFont val="Times New Roman"/>
        <family val="1"/>
        <charset val="204"/>
      </rPr>
      <t>(Договір про надання субкредиту від 04.07.1996)</t>
    </r>
  </si>
  <si>
    <r>
      <t>КП "Городок" м. Балта</t>
    </r>
    <r>
      <rPr>
        <i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(34982517)</t>
    </r>
    <r>
      <rPr>
        <i/>
        <sz val="10"/>
        <rFont val="Times New Roman"/>
        <family val="1"/>
        <charset val="204"/>
      </rPr>
      <t xml:space="preserve">
(Договір від 29.12.2009 № 28010-02/145) (солідарна відповідальність з Балтською міською радою)</t>
    </r>
  </si>
  <si>
    <r>
      <t xml:space="preserve">ЗАТ "Ворскла" (22593472)
</t>
    </r>
    <r>
      <rPr>
        <i/>
        <sz val="10"/>
        <rFont val="Times New Roman"/>
        <family val="1"/>
        <charset val="204"/>
      </rPr>
      <t xml:space="preserve">(Угода від 28.09.1995  № 3891) </t>
    </r>
  </si>
  <si>
    <t>Разом 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</si>
  <si>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>Довідково:</t>
  </si>
  <si>
    <t>* - заборгованість підприємств, по яких проведено державну реєстрацію припинення юридичної особи в результаті її ліквідації, відображено в сумі заборгованості підприємств, що мають солідарну відповідальність з ними.</t>
  </si>
  <si>
    <t>*</t>
  </si>
  <si>
    <r>
      <t xml:space="preserve">АТ "Агросоюз" (23238321) </t>
    </r>
    <r>
      <rPr>
        <i/>
        <sz val="10"/>
        <rFont val="Times New Roman"/>
        <family val="1"/>
        <charset val="204"/>
      </rPr>
      <t>(солідарна відповідальність з Київською обласною державною адміністрацією)</t>
    </r>
  </si>
  <si>
    <r>
      <t xml:space="preserve">ТОВ ФІРМА «Геснерія-Центр» (23374387)                                        </t>
    </r>
    <r>
      <rPr>
        <i/>
        <sz val="10"/>
        <rFont val="Times New Roman"/>
        <family val="1"/>
        <charset val="204"/>
      </rPr>
      <t>(солідарна відповідальність з ВАТ  Укрімпекс" )</t>
    </r>
  </si>
  <si>
    <r>
      <t xml:space="preserve">ТОВ НВК ФІРМА "Геснерія ЛТД" (19087423)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</si>
  <si>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АТЗТ "Асоціація дитячого харчування" (24427476)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</si>
  <si>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 ВАТ "Херсонський консервний завод дитячого харчування ім. 8 березня" (05529573)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</si>
  <si>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>ВАТ "Луганський облагротехсервіс" (00914616)</t>
    </r>
    <r>
      <rPr>
        <i/>
        <sz val="10"/>
        <rFont val="Times New Roman"/>
        <family val="1"/>
        <charset val="204"/>
      </rPr>
      <t xml:space="preserve"> (солідарна відповідальність з Луганською обласною державною адміністрацією)</t>
    </r>
  </si>
  <si>
    <r>
      <t xml:space="preserve">ВАТ Фірма "Агромашсервіскомплект" (20408967)  </t>
    </r>
    <r>
      <rPr>
        <i/>
        <sz val="10"/>
        <rFont val="Times New Roman"/>
        <family val="1"/>
        <charset val="204"/>
      </rPr>
      <t>(солідарна відповідальність з Житомирською обласною державною адміністрацією)</t>
    </r>
  </si>
  <si>
    <r>
      <t xml:space="preserve">ТОВ "Надіяагроком" </t>
    </r>
    <r>
      <rPr>
        <i/>
        <sz val="10"/>
        <rFont val="Times New Roman"/>
        <family val="1"/>
        <charset val="204"/>
      </rPr>
      <t>(Угода про реструктурування Украгробіржа (ТОВ "Надіяагроком") від 31.12.2003 №130-04/163)</t>
    </r>
  </si>
  <si>
    <r>
      <t>ТОВ "Верховина"</t>
    </r>
    <r>
      <rPr>
        <i/>
        <sz val="10"/>
        <rFont val="Times New Roman"/>
        <family val="1"/>
        <charset val="204"/>
      </rPr>
      <t>(Угода про реструктурування Украгробіржа (ТОВ "Верховина") від 31.12.2003 №130-04/155)</t>
    </r>
  </si>
  <si>
    <r>
      <t xml:space="preserve">ВАТ Кам'янське під-во "Агрохім"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(ВАТ Кам'янське під-во "Агрохім") від 31.12.2003 №130-04/174)</t>
    </r>
  </si>
  <si>
    <t>** - кредит, залучений під державну гарантію.</t>
  </si>
  <si>
    <t>ЗАТВЕРДЖЕНО</t>
  </si>
  <si>
    <t>Наказ Міністерства фінансів України</t>
  </si>
  <si>
    <t>від 30.01.2018 № 41</t>
  </si>
  <si>
    <r>
      <t xml:space="preserve">ПП "Югторг-М" </t>
    </r>
    <r>
      <rPr>
        <i/>
        <sz val="10"/>
        <rFont val="Times New Roman"/>
        <family val="1"/>
        <charset val="204"/>
      </rPr>
      <t>(Угода про реструктурування Украгробіржа  (ПП "Югторг-М") від 25.12.2003 №130-04/146)</t>
    </r>
  </si>
  <si>
    <r>
      <t xml:space="preserve">СГ "Славутич" </t>
    </r>
    <r>
      <rPr>
        <i/>
        <sz val="10"/>
        <rFont val="Times New Roman"/>
        <family val="1"/>
        <charset val="204"/>
      </rPr>
      <t>( Угода про реструктурування Украгробіржа (СГ "Славутич") від 31.12.2003 №130-04/191)</t>
    </r>
  </si>
  <si>
    <r>
      <t>ВАТ "Іванівське РТП" (</t>
    </r>
    <r>
      <rPr>
        <i/>
        <sz val="10"/>
        <rFont val="Times New Roman"/>
        <family val="1"/>
        <charset val="204"/>
      </rPr>
      <t xml:space="preserve">Угода про реструктурування Украгробіржа від 31.12.03 №130-04/169) </t>
    </r>
  </si>
  <si>
    <r>
      <t xml:space="preserve">ТОВ "Жовтнева МТС" </t>
    </r>
    <r>
      <rPr>
        <i/>
        <sz val="10"/>
        <rFont val="Times New Roman"/>
        <family val="1"/>
        <charset val="204"/>
      </rPr>
      <t>(Угода про реструктурування Украгробіржа (ТОВ "Жовтнева МТС") від 31.12.2003 №130-04/168)</t>
    </r>
  </si>
  <si>
    <r>
      <t xml:space="preserve">ТОВ "Агрофірма "Мир-Сем і К" 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"Агрофірма "Мир-Сем і К") від 31.12.2003 №130-04/176)</t>
    </r>
  </si>
  <si>
    <r>
      <t xml:space="preserve">ТОВ "Юрчиха"(31399752) </t>
    </r>
    <r>
      <rPr>
        <i/>
        <sz val="10"/>
        <rFont val="Times New Roman"/>
        <family val="1"/>
        <charset val="204"/>
      </rPr>
      <t>(Угода про реструктурування Украгробіржа (ТОВ "Юрчиха") від 31.12.2003 №130-04/173)</t>
    </r>
  </si>
  <si>
    <t>КП "Муніципальна компанія поводження з відходами" ХМР (30990215) МБРР (Угода від 20.11.2014 № №13010-05/90)</t>
  </si>
  <si>
    <t>КП "Муніципальна компанія поводження з відходами" ХМР (30990215) ФЧТ (Угода від 20.11.2014 № 13010-05/89)</t>
  </si>
  <si>
    <r>
      <t xml:space="preserve">ПАТ "Укргідроенерго" (20588716) (Угода TF0B </t>
    </r>
    <r>
      <rPr>
        <b/>
        <sz val="10"/>
        <rFont val="Times New Roman"/>
        <family val="1"/>
        <charset val="204"/>
      </rPr>
      <t>5994</t>
    </r>
    <r>
      <rPr>
        <sz val="10"/>
        <rFont val="Times New Roman"/>
        <family val="1"/>
        <charset val="204"/>
      </rPr>
      <t>, 
договір від 10.09.2021 № 13010-05/421) **</t>
    </r>
  </si>
  <si>
    <t>ПАТ "НЕК "Укренерго" **
Фінансова угода від 24.05.2018 № 87.554, 
Договір про погашення від 24.06.2020 №13010-05/128)</t>
  </si>
  <si>
    <r>
      <t xml:space="preserve">ПАТ "НЕК "Укренерго"ЄБРР,
(Кредитна угода від 13.12.2022 № </t>
    </r>
    <r>
      <rPr>
        <b/>
        <sz val="10"/>
        <rFont val="Times New Roman"/>
        <family val="1"/>
        <charset val="204"/>
      </rPr>
      <t>54138</t>
    </r>
    <r>
      <rPr>
        <sz val="10"/>
        <rFont val="Times New Roman"/>
        <family val="1"/>
        <charset val="204"/>
      </rPr>
      <t xml:space="preserve">, 
Договір погашення від 30.12.2022 №13110-05/194 </t>
    </r>
  </si>
  <si>
    <t xml:space="preserve">АТ "Укрзалізниця"(Фінансова угода від 19.12.2016 № 81.843) (Субкред. договір від 27.11.2023 №13110-05/210) </t>
  </si>
  <si>
    <t>АТ «Укрзалізниця» (Угода від 09.06.2023 № 51450, 
Дог. про порядок погашення від 23.11.2023 № 13110-05/208)</t>
  </si>
  <si>
    <t>Державне агентство відновлення та розвитку інфраструктури України (Держагенство України) (ЄДРПОУ 37641918) Субкредитний договор від 08.09.2023 № 13110-05/130</t>
  </si>
  <si>
    <r>
      <t xml:space="preserve">ВАТ "Прикарпатський меблевий комбінат" (00274312) </t>
    </r>
    <r>
      <rPr>
        <i/>
        <sz val="10"/>
        <rFont val="Times New Roman"/>
        <family val="1"/>
        <charset val="204"/>
      </rPr>
      <t>(солідарна відповідальність з 
ЛПО "Прикарпатліс", ХК "Прикарпатліс", 
ВАТ "Івано-Франківська меблева фабрика")</t>
    </r>
  </si>
  <si>
    <r>
      <t xml:space="preserve">ВАТ "Івано-Франківська меблева фабрика" (00274329)  
</t>
    </r>
    <r>
      <rPr>
        <i/>
        <sz val="10"/>
        <rFont val="Times New Roman"/>
        <family val="1"/>
        <charset val="204"/>
      </rPr>
      <t>(солідарна відповідальність з 
ЛПО "Прикарпатліс", ХК "Прикарпатліс", 
ВАТ "Прикарпатський меблевий комбінат")</t>
    </r>
  </si>
  <si>
    <r>
      <t xml:space="preserve">ВАТ "Агропромінвест" (23935236) - (Угода від 20.09.1996 № 2101/20) </t>
    </r>
    <r>
      <rPr>
        <i/>
        <sz val="10"/>
        <rFont val="Times New Roman"/>
        <family val="1"/>
        <charset val="204"/>
      </rPr>
      <t>солідарна відповідальність з</t>
    </r>
  </si>
  <si>
    <t>УО "Укрфармація" (02012409)                                                          (Угода від 09.08.1994)</t>
  </si>
  <si>
    <t>*** - уточнення сум заборгованості КП "Вінницяміськтеплоенерго" (Угода від 20.11.2014 №13010-05/100) згідно з листом МФУ від 19.04.2024 № 19040-08-5/12816</t>
  </si>
  <si>
    <t>Концерн радіомовлення, радіозв'язку та телебачення  (01190043)
(Договір від 28.12.2021 №13110-05/588)</t>
  </si>
  <si>
    <t>КП "Дніпропетровський метрополітен" (21927215) (Дніпропетровська МР, (26510514))   ЄБРР (Кред.уг.від 27.07.2012  № 41614, Суб.уг. 21.12.2012 №15010-03/138)</t>
  </si>
  <si>
    <t>ПАТ НАК"Нафтогаз України" (20077720) ** (Договір від 23.09.2022 № 13110-05/149, Кр.угода від 14.06.2022 № 53626, Дог.гарантії від 07.09.2022)</t>
  </si>
  <si>
    <t>ДП "Агентство з реструктуризації заборг. підприємств агропромислового комплексу" (32491316) (Уг.від 21.07.1993 (Головхлібопродукт) (lim 93), уг.від 04.03.1994 № 94 (Головкомбікорм) (lim 94), уг.від 29.12.1995 (взаємозалік), від 29.12.1995 (Хліб України lim 96)</t>
  </si>
  <si>
    <t>Державне агентство резерву України (37472392) (Уг.про уступку права вимоги від 03.12.2003 № 130-04/111 (Украгропромбіржа), уг.про уступку права вимоги від 28.11.2003 № 130-04/108 (Украгробіржа), уг.про уступку права вимоги від 28.11.2003 № 130-04/109 (Украгротехсервіс))</t>
  </si>
  <si>
    <t xml:space="preserve">Концерн "Південриба" (00473017), (Угода від 15.07.1994 № 17/01-97) АТ "Південриббуд" </t>
  </si>
  <si>
    <r>
      <t xml:space="preserve">Спільне українсько-американське підприємство в формі ТОВ "Корпорація "Агродон" (23117880) </t>
    </r>
    <r>
      <rPr>
        <i/>
        <sz val="10"/>
        <rFont val="Times New Roman"/>
        <family val="1"/>
        <charset val="204"/>
      </rPr>
      <t>Дог.від 25.09.2006 №28000-04/102, Акт прийому-передачі від 11.08.2006 №3 (ПКМУ від 15.03.2006 № 315)</t>
    </r>
  </si>
  <si>
    <r>
      <t xml:space="preserve">Луганська обласна державна адміністрація (00022450) (Угода від 22.05.1997 № 2101/10) </t>
    </r>
    <r>
      <rPr>
        <i/>
        <sz val="10"/>
        <rFont val="Times New Roman"/>
        <family val="1"/>
        <charset val="204"/>
      </rPr>
      <t>(солідарна відповідальність з ВАТ "Луганський облагротехсервіс")</t>
    </r>
  </si>
  <si>
    <t>ПАТ "Державна продовольчо-зернова корпорація України" (37243279) (Договір від 28.12.2012 № 15010-03/147)</t>
  </si>
  <si>
    <r>
      <t xml:space="preserve">ЗАТ "Світанок" 
</t>
    </r>
    <r>
      <rPr>
        <i/>
        <sz val="10"/>
        <rFont val="Times New Roman"/>
        <family val="1"/>
        <charset val="204"/>
      </rPr>
      <t>(солідарна відповідальність за ВАТ "Агропромінвест" )</t>
    </r>
  </si>
  <si>
    <t>GBP</t>
  </si>
  <si>
    <t>Кам'янська міськрада, (платтить Деп.фін.), Позика 81.425, Дог.від 24.11.2021 №13110-05/532</t>
  </si>
  <si>
    <t>Запорізька міськрада, Деп.фін., позика 81.425, Дог.від 04.11.2019 №13010-05/181</t>
  </si>
  <si>
    <t>КП ІАЦ "Волиньенергософт",  Дог.від 28.09.2023 № 13110-05/136</t>
  </si>
  <si>
    <t>Мінфін (АТ АКБ "Львів",09801546)  (Фінансова угода від 28.12.2015 № 85.055, Угода про субфінансування від 21.08.2020 № 13010-05/161)</t>
  </si>
  <si>
    <t>Мінфін (ПАТ "МТБ БАНК", 21650966) Фін.угода від 28.12.2015 № 85.055, Угода про субфінансув. від 21.08.2020 № 13110-05/30)</t>
  </si>
  <si>
    <t>Тернопільська міська рада (02316055) (Фінансова угода від 23.07.2015 № 81.425, Угода про передачу коштів від 11.12.2018 №13010-05/197)</t>
  </si>
  <si>
    <t>КП "Теплоенерго" Лозівської міської ради (38076191) (Фінансова угода від 23.07.2015 № 81.425, Угода про перед.коштів від 16.10.2020 №13010-05/199)</t>
  </si>
  <si>
    <t>КП "Чернівціводоканал" (03361780) КфВ
(Кредитна угода від 06.02.2015, Субкредитний договір від 22.12.2015 № 13010-05/157)</t>
  </si>
  <si>
    <r>
      <t xml:space="preserve">Державне агентство автомобільних доріг України (Укравтодор, 37641918)  МБРР  (Угода від 22.12.2015 №13010-05/155 , позика від 19.11.2015 № </t>
    </r>
    <r>
      <rPr>
        <b/>
        <sz val="10"/>
        <rFont val="Times New Roman"/>
        <family val="1"/>
        <charset val="204"/>
      </rPr>
      <t>8549</t>
    </r>
    <r>
      <rPr>
        <sz val="10"/>
        <rFont val="Times New Roman"/>
        <family val="1"/>
        <charset val="204"/>
      </rPr>
      <t>)</t>
    </r>
  </si>
  <si>
    <r>
      <t xml:space="preserve">Державне агентство автомобільних доріг України (Укравтодор, 37641918)  МБРР </t>
    </r>
    <r>
      <rPr>
        <i/>
        <sz val="10"/>
        <rFont val="Times New Roman"/>
        <family val="1"/>
        <charset val="204"/>
      </rPr>
      <t xml:space="preserve">(Позика № </t>
    </r>
    <r>
      <rPr>
        <b/>
        <i/>
        <sz val="10"/>
        <rFont val="Times New Roman"/>
        <family val="1"/>
        <charset val="204"/>
      </rPr>
      <t>8195</t>
    </r>
    <r>
      <rPr>
        <i/>
        <sz val="10"/>
        <rFont val="Times New Roman"/>
        <family val="1"/>
        <charset val="204"/>
      </rPr>
      <t xml:space="preserve"> від 11.10.2012,  угода № 15010-03/98 від 11.10.2012)</t>
    </r>
  </si>
  <si>
    <t>НЕК Укренерго, ЄБРР 54649 Дог. вiд 15.12.2023 №13110-05/278</t>
  </si>
  <si>
    <t>Департамент ФЕІ Сумська МР, ЄІБ, Дог.від 28.12.2018 №13010-05/251</t>
  </si>
  <si>
    <r>
      <t xml:space="preserve">ПРАТ "Укргідроенерго" (20588716)  ЄІБ 
(Угода від 21.09.2012 № </t>
    </r>
    <r>
      <rPr>
        <b/>
        <sz val="10"/>
        <rFont val="Times New Roman"/>
        <family val="1"/>
        <charset val="204"/>
      </rPr>
      <t>31.177</t>
    </r>
    <r>
      <rPr>
        <sz val="10"/>
        <rFont val="Times New Roman"/>
        <family val="1"/>
        <charset val="204"/>
      </rPr>
      <t>, 
Субкредитна угода від 12.12.2012 № 15010-03/130)</t>
    </r>
  </si>
  <si>
    <r>
      <t xml:space="preserve">Державне агентство автомобільних доріг України (Укравтодор, 37641918)  МБРР (Позика № </t>
    </r>
    <r>
      <rPr>
        <b/>
        <sz val="10"/>
        <rFont val="Times New Roman"/>
        <family val="1"/>
        <charset val="204"/>
      </rPr>
      <t>7677</t>
    </r>
    <r>
      <rPr>
        <sz val="10"/>
        <rFont val="Times New Roman"/>
        <family val="1"/>
        <charset val="204"/>
      </rPr>
      <t xml:space="preserve"> від 21.04.2009, угода № 28010-02/40 від 17.04.2009) </t>
    </r>
  </si>
  <si>
    <r>
      <t xml:space="preserve"> Державне агентство автомобільних доріг України (Укравтодор, 37641918) ЄБРР (Позика від 18.12.2020  № </t>
    </r>
    <r>
      <rPr>
        <b/>
        <sz val="10"/>
        <rFont val="Times New Roman"/>
        <family val="1"/>
        <charset val="204"/>
      </rPr>
      <t>50831</t>
    </r>
    <r>
      <rPr>
        <sz val="10"/>
        <rFont val="Times New Roman"/>
        <family val="1"/>
        <charset val="204"/>
      </rPr>
      <t xml:space="preserve">, Субкредитна угода від 02.11.2021 №13110-05/466) </t>
    </r>
  </si>
  <si>
    <r>
      <t xml:space="preserve">ПАТ "НЕК "Укренерго" (00100227) (Позика від 09.11.2007 № </t>
    </r>
    <r>
      <rPr>
        <b/>
        <sz val="10"/>
        <rFont val="Times New Roman"/>
        <family val="1"/>
        <charset val="204"/>
      </rPr>
      <t>4868,</t>
    </r>
    <r>
      <rPr>
        <sz val="10"/>
        <rFont val="Times New Roman"/>
        <family val="1"/>
        <charset val="204"/>
      </rPr>
      <t xml:space="preserve"> Угода від 23.08.2007 № 28000-04/123)</t>
    </r>
  </si>
  <si>
    <r>
      <t xml:space="preserve">ПАТ "НЕК "Укренерго" (00100227) КфВ
(Кредитна угода від 10.10.2016 № </t>
    </r>
    <r>
      <rPr>
        <b/>
        <sz val="10"/>
        <rFont val="Times New Roman"/>
        <family val="1"/>
        <charset val="204"/>
      </rPr>
      <t>27406</t>
    </r>
    <r>
      <rPr>
        <sz val="10"/>
        <rFont val="Times New Roman"/>
        <family val="1"/>
        <charset val="204"/>
      </rPr>
      <t xml:space="preserve">
(Субк.уг.від 21.03.2017 № 13010-05/41)</t>
    </r>
  </si>
  <si>
    <r>
      <t>Житомирська обласна державна адміністрація (00022489) (Угода від 28.05.1997 № F2101/12)
(</t>
    </r>
    <r>
      <rPr>
        <i/>
        <sz val="10"/>
        <rFont val="Times New Roman"/>
        <family val="1"/>
        <charset val="204"/>
      </rPr>
      <t>солідарна відповід. з ВАТ Фірма"Агромашсервіскомплект"</t>
    </r>
    <r>
      <rPr>
        <sz val="10"/>
        <rFont val="Times New Roman"/>
        <family val="1"/>
        <charset val="204"/>
      </rPr>
      <t>)</t>
    </r>
  </si>
  <si>
    <r>
      <t>ДЛП "Прикарпатліс", (05424822) (Угода від 27.10.1994 № 5/0810/5622, від 25.11.1994 № 02/50-100 (</t>
    </r>
    <r>
      <rPr>
        <i/>
        <sz val="10"/>
        <rFont val="Times New Roman"/>
        <family val="1"/>
        <charset val="204"/>
      </rPr>
      <t>солідарна відповідальність з ХК "Прикарпатліс", ВАТ "Прикарпатський меблевий комбінат" та  ВАТ "Івано-Франківська меблева фабрика" )</t>
    </r>
  </si>
  <si>
    <r>
      <t xml:space="preserve">ХК "Прикарпатліс" (22185572) (Угода від 27.10.1994 № 5/0810/5622) </t>
    </r>
    <r>
      <rPr>
        <i/>
        <sz val="10"/>
        <rFont val="Times New Roman"/>
        <family val="1"/>
        <charset val="204"/>
      </rPr>
      <t>(солідарна відповідальність з ЛПО "Прикарпатліс", ВАТ "Прикарпатський меблевий комбінат" та  ВАТ "Івано-Франківська меблева фабрика" )</t>
    </r>
  </si>
  <si>
    <r>
      <t xml:space="preserve">ПАТ "Укртрансгаз" (30019801)
</t>
    </r>
    <r>
      <rPr>
        <i/>
        <sz val="10"/>
        <rFont val="Times New Roman"/>
        <family val="1"/>
        <charset val="204"/>
      </rPr>
      <t xml:space="preserve">(Договір від 11.12.2012 № 15010-03/127) </t>
    </r>
  </si>
  <si>
    <r>
      <t xml:space="preserve">Фонд розвитку підприємництва (21662099) 
</t>
    </r>
    <r>
      <rPr>
        <i/>
        <sz val="10"/>
        <rFont val="Times New Roman"/>
        <family val="1"/>
        <charset val="204"/>
      </rPr>
      <t>(Угода від 11.10.2006 № 28000-04/150 )</t>
    </r>
  </si>
  <si>
    <r>
      <t xml:space="preserve">ПАТ "КБ "Надра" (20025456)
</t>
    </r>
    <r>
      <rPr>
        <i/>
        <sz val="10"/>
        <rFont val="Times New Roman"/>
        <family val="1"/>
        <charset val="204"/>
      </rPr>
      <t>(Угода від 22.06.2007 № 28000-04/99)</t>
    </r>
  </si>
  <si>
    <r>
      <t xml:space="preserve">ПАТ "КБ "Надра" (20025456)
</t>
    </r>
    <r>
      <rPr>
        <i/>
        <sz val="10"/>
        <rFont val="Times New Roman"/>
        <family val="1"/>
        <charset val="204"/>
      </rPr>
      <t>(Угода від 09.12.1998 № 22-04/27)</t>
    </r>
  </si>
  <si>
    <r>
      <t xml:space="preserve">АТ "Укрексімбанк" (00032112)
</t>
    </r>
    <r>
      <rPr>
        <i/>
        <sz val="10"/>
        <rFont val="Times New Roman"/>
        <family val="1"/>
        <charset val="204"/>
      </rPr>
      <t>(Договір від 10.06.2011 № 15010-02/110)</t>
    </r>
  </si>
  <si>
    <r>
      <t xml:space="preserve">ОКП"Миколаївоблтеплоенерго" (31319242) МБРР
</t>
    </r>
    <r>
      <rPr>
        <i/>
        <sz val="10"/>
        <rFont val="Times New Roman"/>
        <family val="1"/>
        <charset val="204"/>
      </rPr>
      <t xml:space="preserve">(Договір від 28.11.2014 № 13010-05/107) </t>
    </r>
  </si>
  <si>
    <r>
      <t xml:space="preserve">ОКП "Миколаївоблтеплоенерго" (31319242) ФЧТ
</t>
    </r>
    <r>
      <rPr>
        <i/>
        <sz val="10"/>
        <rFont val="Times New Roman"/>
        <family val="1"/>
        <charset val="204"/>
      </rPr>
      <t>(Договір від 28.11.2014 № 13010-05/108)</t>
    </r>
    <r>
      <rPr>
        <sz val="10"/>
        <rFont val="Times New Roman"/>
        <family val="1"/>
        <charset val="204"/>
      </rPr>
      <t xml:space="preserve"> </t>
    </r>
  </si>
  <si>
    <r>
      <t xml:space="preserve">КП ВМР "Вінницяміськтеплоенерго" (33126849)
</t>
    </r>
    <r>
      <rPr>
        <i/>
        <sz val="10"/>
        <rFont val="Times New Roman"/>
        <family val="1"/>
        <charset val="204"/>
      </rPr>
      <t xml:space="preserve">(Угода від 20.11.2014 № 13010-05/99) </t>
    </r>
    <r>
      <rPr>
        <sz val="10"/>
        <rFont val="Times New Roman"/>
        <family val="1"/>
        <charset val="204"/>
      </rPr>
      <t>МБРР</t>
    </r>
  </si>
  <si>
    <r>
      <t xml:space="preserve">КП ВМР "Вінницяміськтеплоенерго" (33126849) </t>
    </r>
    <r>
      <rPr>
        <i/>
        <sz val="10"/>
        <rFont val="Times New Roman"/>
        <family val="1"/>
        <charset val="204"/>
      </rPr>
      <t xml:space="preserve">(Уг. від 20.11.2014 №13010-05/100) </t>
    </r>
    <r>
      <rPr>
        <sz val="10"/>
        <rFont val="Times New Roman"/>
        <family val="1"/>
        <charset val="204"/>
      </rPr>
      <t>ФЧТ   ***</t>
    </r>
  </si>
  <si>
    <r>
      <t xml:space="preserve">КП "Дніпротеплоенерго" ДОР (30982775)  МБРР
</t>
    </r>
    <r>
      <rPr>
        <i/>
        <sz val="10"/>
        <rFont val="Times New Roman"/>
        <family val="1"/>
        <charset val="204"/>
      </rPr>
      <t>(Угода від 28.11.2014 № 13010-05/121)</t>
    </r>
  </si>
  <si>
    <r>
      <t xml:space="preserve">КП "Дніпротеплоенерго" ДОР (30982775)  ФЧТ
</t>
    </r>
    <r>
      <rPr>
        <i/>
        <sz val="10"/>
        <rFont val="Times New Roman"/>
        <family val="1"/>
        <charset val="204"/>
      </rPr>
      <t>(Угода від 28.11.2014 № 13010-05/122)</t>
    </r>
  </si>
  <si>
    <r>
      <t xml:space="preserve">КП "Харківводоканал" (03361715) </t>
    </r>
    <r>
      <rPr>
        <b/>
        <i/>
        <sz val="10"/>
        <rFont val="Times New Roman"/>
        <family val="1"/>
        <charset val="204"/>
      </rPr>
      <t xml:space="preserve">                                                        </t>
    </r>
    <r>
      <rPr>
        <i/>
        <sz val="10"/>
        <rFont val="Times New Roman"/>
        <family val="1"/>
        <charset val="204"/>
      </rPr>
      <t xml:space="preserve">(Угода від 29.12.2009 № 28010-02/147) </t>
    </r>
  </si>
  <si>
    <r>
      <t xml:space="preserve">КП "Міськтепловоденергія" (36588183)
м. Камянець-Подільський  МБРР
</t>
    </r>
    <r>
      <rPr>
        <i/>
        <sz val="10"/>
        <rFont val="Times New Roman"/>
        <family val="1"/>
        <charset val="204"/>
      </rPr>
      <t>(Угода від 20.11.2014 № 13010-05/102)</t>
    </r>
  </si>
  <si>
    <r>
      <t xml:space="preserve">КП "Міськтепловоденергія" (36588183)
м. Камянець-Подільський   ФЧТ
</t>
    </r>
    <r>
      <rPr>
        <i/>
        <sz val="10"/>
        <rFont val="Times New Roman"/>
        <family val="1"/>
        <charset val="204"/>
      </rPr>
      <t>(Угода від 20.11.2014 № 13010-05/101)</t>
    </r>
  </si>
  <si>
    <r>
      <t xml:space="preserve">КВП "Краматорський водоканал" (05524251)
</t>
    </r>
    <r>
      <rPr>
        <i/>
        <sz val="10"/>
        <rFont val="Times New Roman"/>
        <family val="1"/>
        <charset val="204"/>
      </rPr>
      <t>(Угода від 04.12.2014 № 13010-05/127)</t>
    </r>
  </si>
  <si>
    <r>
      <t xml:space="preserve">КП "Вінницяоблводоканал" (03339012) МБРР
</t>
    </r>
    <r>
      <rPr>
        <i/>
        <sz val="10"/>
        <rFont val="Times New Roman"/>
        <family val="1"/>
        <charset val="204"/>
      </rPr>
      <t xml:space="preserve">(Договір про субкред. від 28.02.2017 № 13010-05/25) </t>
    </r>
  </si>
  <si>
    <r>
      <t xml:space="preserve">КП "Вінницяоблводоканал" (03339012) ФЧТ
</t>
    </r>
    <r>
      <rPr>
        <i/>
        <sz val="10"/>
        <rFont val="Times New Roman"/>
        <family val="1"/>
        <charset val="204"/>
      </rPr>
      <t xml:space="preserve">(Договір про субкр. від 28.02.2017 № 13010-05/26) </t>
    </r>
  </si>
  <si>
    <t xml:space="preserve">Підпр-во "Нововолинськводоканал"(13353837) МБРР (Договір про субкр. від 03.05.2017 № 13010-05/68) </t>
  </si>
  <si>
    <r>
      <t xml:space="preserve">КП "Коломияводоканал" (32148690) МБРР
</t>
    </r>
    <r>
      <rPr>
        <i/>
        <sz val="10"/>
        <rFont val="Times New Roman"/>
        <family val="1"/>
        <charset val="204"/>
      </rPr>
      <t xml:space="preserve">(Договір про субкр. від 28.02.2017 №13010-05/24) </t>
    </r>
  </si>
  <si>
    <r>
      <t xml:space="preserve">КП "Коломияводоканал" (32148690) 
</t>
    </r>
    <r>
      <rPr>
        <i/>
        <sz val="10"/>
        <rFont val="Times New Roman"/>
        <family val="1"/>
        <charset val="204"/>
      </rPr>
      <t>(Угода від 16.10.2009 №28010-02/111)</t>
    </r>
  </si>
  <si>
    <r>
      <t xml:space="preserve">КП "Черкасиводоканал" (03357168) МБРР
</t>
    </r>
    <r>
      <rPr>
        <i/>
        <sz val="10"/>
        <rFont val="Times New Roman"/>
        <family val="1"/>
        <charset val="204"/>
      </rPr>
      <t>(Угода від 17.06.2015 № 13010-05/63)</t>
    </r>
  </si>
  <si>
    <r>
      <t xml:space="preserve">КП "Черкасиводоканал" (03357168) 
</t>
    </r>
    <r>
      <rPr>
        <i/>
        <sz val="10"/>
        <rFont val="Times New Roman"/>
        <family val="1"/>
        <charset val="204"/>
      </rPr>
      <t xml:space="preserve">(Угода від 29.12.2009 № 28010-02/144) </t>
    </r>
  </si>
  <si>
    <r>
      <t xml:space="preserve">КП "Словміськводоканал"  (35420080)
</t>
    </r>
    <r>
      <rPr>
        <i/>
        <sz val="10"/>
        <rFont val="Times New Roman"/>
        <family val="1"/>
        <charset val="204"/>
      </rPr>
      <t>(Угода від 29.12.2009 № 28010-02/148)</t>
    </r>
  </si>
  <si>
    <r>
      <t xml:space="preserve">КП "Дрогобичводоканал" ДМР (03348910)
</t>
    </r>
    <r>
      <rPr>
        <i/>
        <sz val="10"/>
        <rFont val="Times New Roman"/>
        <family val="1"/>
        <charset val="204"/>
      </rPr>
      <t>(Угода від 29.12.2009 № 28010-02/146)</t>
    </r>
  </si>
  <si>
    <r>
      <t xml:space="preserve">Дрогобицька міська рада (04055972)
</t>
    </r>
    <r>
      <rPr>
        <i/>
        <sz val="10"/>
        <rFont val="Times New Roman"/>
        <family val="1"/>
        <charset val="204"/>
      </rPr>
      <t>(Угода від 27.01.2010 № 3-30/543)</t>
    </r>
  </si>
  <si>
    <r>
      <t xml:space="preserve">КП"Івано-Франківськводоекотехпром" (32360815) 
</t>
    </r>
    <r>
      <rPr>
        <i/>
        <sz val="10"/>
        <rFont val="Times New Roman"/>
        <family val="1"/>
        <charset val="204"/>
      </rPr>
      <t>(Угода від 10.12.2007 № 28000-04/207)</t>
    </r>
  </si>
  <si>
    <r>
      <t xml:space="preserve">КП"Івано-Франківськводоекотехпром" (32360815) 
</t>
    </r>
    <r>
      <rPr>
        <i/>
        <sz val="10"/>
        <rFont val="Times New Roman"/>
        <family val="1"/>
        <charset val="204"/>
      </rPr>
      <t>(Угода від  14.09.2010 № 28010-02/108)</t>
    </r>
  </si>
  <si>
    <r>
      <t xml:space="preserve">КП "Водотеплосервіс"(м.Калуш) (32364207)
</t>
    </r>
    <r>
      <rPr>
        <i/>
        <sz val="10"/>
        <rFont val="Times New Roman"/>
        <family val="1"/>
        <charset val="204"/>
      </rPr>
      <t xml:space="preserve">(Угода від 16.10.2009 № 28010-02/110) </t>
    </r>
  </si>
  <si>
    <r>
      <t xml:space="preserve">КП ВКГ"Бориспільводоканал" (20578712)        </t>
    </r>
    <r>
      <rPr>
        <i/>
        <sz val="10"/>
        <rFont val="Times New Roman"/>
        <family val="1"/>
        <charset val="204"/>
      </rPr>
      <t xml:space="preserve">                              (Угода від 12.02.2010 № 28010-02/22)</t>
    </r>
  </si>
  <si>
    <t>КП Звягельської МР "Звягельводоканал" (Новоград-Волинської міської ради "Виробниче управління ВКГ")  (03343806) (Угода від 12.02.2010 № 28010-02/20)</t>
  </si>
  <si>
    <r>
      <t>КП "Міський водоканал" м. Нова Каховка (32218122)
(</t>
    </r>
    <r>
      <rPr>
        <i/>
        <sz val="10"/>
        <rFont val="Times New Roman"/>
        <family val="1"/>
        <charset val="204"/>
      </rPr>
      <t>від 12.02.2010 № 28010-02/19)</t>
    </r>
  </si>
  <si>
    <r>
      <t xml:space="preserve">КП "Служба єдиного замовника" Кам"янець-Подільської міської ради  (31344855)  </t>
    </r>
    <r>
      <rPr>
        <i/>
        <sz val="10"/>
        <rFont val="Times New Roman"/>
        <family val="1"/>
        <charset val="204"/>
      </rPr>
      <t xml:space="preserve">(Угода від 12.02.2010 № 28010-02/21) </t>
    </r>
  </si>
  <si>
    <r>
      <t xml:space="preserve">КП "Чернігівводоканал" (03358222)                                   
</t>
    </r>
    <r>
      <rPr>
        <i/>
        <sz val="10"/>
        <rFont val="Times New Roman"/>
        <family val="1"/>
        <charset val="204"/>
      </rPr>
      <t>(Угода від 10.12.2007 № 28000-04/205)</t>
    </r>
  </si>
  <si>
    <r>
      <t xml:space="preserve">КП "Чернігівводоканал" (03358222)                                
</t>
    </r>
    <r>
      <rPr>
        <i/>
        <sz val="10"/>
        <rFont val="Times New Roman"/>
        <family val="1"/>
        <charset val="204"/>
      </rPr>
      <t>(Угода від 28.10.2009 № 28010-02/117)</t>
    </r>
  </si>
  <si>
    <r>
      <t xml:space="preserve">КП "Кременчукводоканал" (03361655)
</t>
    </r>
    <r>
      <rPr>
        <i/>
        <sz val="10"/>
        <rFont val="Times New Roman"/>
        <family val="1"/>
        <charset val="204"/>
      </rPr>
      <t>(Угода від 27.01.2010 № 28010-02/11)</t>
    </r>
  </si>
  <si>
    <r>
      <t xml:space="preserve">Вознесенська міська рада (38016400)
</t>
    </r>
    <r>
      <rPr>
        <i/>
        <sz val="10"/>
        <rFont val="Times New Roman"/>
        <family val="1"/>
        <charset val="204"/>
      </rPr>
      <t>(Угода від 29.12.2009 № 16)</t>
    </r>
  </si>
  <si>
    <r>
      <t xml:space="preserve">КП"Агенство програм розвитку Одеси" (34381156) 
Угода </t>
    </r>
    <r>
      <rPr>
        <i/>
        <sz val="10"/>
        <rFont val="Times New Roman"/>
        <family val="1"/>
        <charset val="204"/>
      </rPr>
      <t>№28010-02/116 від 28.10.2009</t>
    </r>
  </si>
  <si>
    <r>
      <t xml:space="preserve">КП"Агенство програм розвитку Одеси" (34381156)  
</t>
    </r>
    <r>
      <rPr>
        <i/>
        <sz val="10"/>
        <rFont val="Times New Roman"/>
        <family val="1"/>
        <charset val="204"/>
      </rPr>
      <t>№28000-04/206 від 10.12.2007</t>
    </r>
  </si>
  <si>
    <r>
      <t xml:space="preserve">Виконавчий комітет Первомайської міської ради  
</t>
    </r>
    <r>
      <rPr>
        <i/>
        <sz val="10"/>
        <rFont val="Times New Roman"/>
        <family val="1"/>
        <charset val="204"/>
      </rPr>
      <t xml:space="preserve">(Угода від 18.08.2008 № 28020-02/115)  </t>
    </r>
    <r>
      <rPr>
        <sz val="10"/>
        <rFont val="Times New Roman"/>
        <family val="1"/>
        <charset val="204"/>
      </rPr>
      <t xml:space="preserve">(04051968) </t>
    </r>
  </si>
  <si>
    <r>
      <t xml:space="preserve">ПРАТ "Укргідроенерго" (20588716)
</t>
    </r>
    <r>
      <rPr>
        <i/>
        <sz val="10"/>
        <rFont val="Times New Roman"/>
        <family val="1"/>
        <charset val="204"/>
      </rPr>
      <t xml:space="preserve">(№ </t>
    </r>
    <r>
      <rPr>
        <b/>
        <i/>
        <sz val="10"/>
        <rFont val="Times New Roman"/>
        <family val="1"/>
        <charset val="204"/>
      </rPr>
      <t>4795</t>
    </r>
    <r>
      <rPr>
        <i/>
        <sz val="10"/>
        <rFont val="Times New Roman"/>
        <family val="1"/>
        <charset val="204"/>
      </rPr>
      <t xml:space="preserve"> від 19.09.2005, від 07.11.2005 № 28000-04/80) </t>
    </r>
    <r>
      <rPr>
        <i/>
        <sz val="10"/>
        <color rgb="FF0070C0"/>
        <rFont val="Times New Roman"/>
        <family val="1"/>
        <charset val="204"/>
      </rPr>
      <t>****</t>
    </r>
  </si>
  <si>
    <r>
      <t xml:space="preserve">ПАТ "Донбасенерго" (23343582)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</si>
  <si>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Дніпроенерго" (00130872)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</si>
  <si>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</si>
  <si>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10"/>
        <rFont val="Times New Roman"/>
        <family val="1"/>
        <charset val="204"/>
      </rPr>
      <t>ЄБРР (Кредитна угода від 06.10.2000  № 885, Субкр.угода від 20.12.2000 №10-04/60)</t>
    </r>
  </si>
  <si>
    <r>
      <t xml:space="preserve">ПАТ "Центренерго"  (22927045)
</t>
    </r>
    <r>
      <rPr>
        <i/>
        <sz val="10"/>
        <rFont val="Times New Roman"/>
        <family val="1"/>
        <charset val="204"/>
      </rPr>
      <t>(Позика МБРР від 01.11.1996 № 4098)</t>
    </r>
  </si>
  <si>
    <t>МКП «Миколаївводоканал» (31448144) ЄІБ
(Угода від 02.02.2010 № 25.474, 
Субкр. угода №28010-02/125 від 22.10.2010)</t>
  </si>
  <si>
    <t>Луцька міська рада (34745204) 
(Фінансова угода від 11.11.2016 № 85.103, Угода про передачу коштів позики № 13010-05/252)</t>
  </si>
  <si>
    <t>КП Луцькводоканал
(ЄІБ 81.425 Дог.№13110-05/168/1)</t>
  </si>
  <si>
    <t>КП Сумської МР "Електроавтотранс"(03328540) 
(Фінансова угода від 11.11.2016 № 85.103, 
Угода про передачу коштів позики № 13010-05/259)</t>
  </si>
  <si>
    <r>
      <t>КП "Тролейбусне депо № 3"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м.Харків(37765993) (Фінансова угода від 11.11.2016 № 85.103, Угода про передачу коштів позики № 13010-05/276)</t>
    </r>
  </si>
  <si>
    <t>ЛКП "Львівелектротранс" (03328406) (Фінансова угода від 11.11.2016 № 85.103, Угода про передачу коштів позики від 12.12.2019 № 13010-05/230)</t>
  </si>
  <si>
    <t>КП "Київпастранс" (31725604)
(Фінансова угода від 11.11.2016 № 85.103, Угода про передачу коштів позикивід 22.02.2019 № 13010-05/21)</t>
  </si>
  <si>
    <t>Мінфін (АТ"Банк Альянс"(14360506))(Фінансова угода від 28.12.2015 № 85.055, Угода про субфінансування від 23.07.2020 № 13010-05/148)</t>
  </si>
  <si>
    <r>
      <t xml:space="preserve">Державне агентство автомобільних доріг України (Укравтодор, 37641918) (Позика від 17.12.2020 № </t>
    </r>
    <r>
      <rPr>
        <b/>
        <sz val="10"/>
        <rFont val="Times New Roman"/>
        <family val="1"/>
        <charset val="204"/>
      </rPr>
      <t>9175</t>
    </r>
    <r>
      <rPr>
        <sz val="10"/>
        <rFont val="Times New Roman"/>
        <family val="1"/>
        <charset val="204"/>
      </rPr>
      <t>, угода № 13110-05/28 від 18.02.2021)</t>
    </r>
  </si>
  <si>
    <r>
      <t xml:space="preserve"> Державне агентство автомобільних доріг України (Укравтодор, 37641918)  ЄБРР (Договір № 28010-02/9 від 20.01.2011, угода від 26.11.2010 № </t>
    </r>
    <r>
      <rPr>
        <b/>
        <sz val="10"/>
        <rFont val="Times New Roman"/>
        <family val="1"/>
        <charset val="204"/>
      </rPr>
      <t>40185</t>
    </r>
    <r>
      <rPr>
        <sz val="10"/>
        <rFont val="Times New Roman"/>
        <family val="1"/>
        <charset val="204"/>
      </rPr>
      <t>)</t>
    </r>
  </si>
  <si>
    <r>
      <t xml:space="preserve"> Державне агентство автомобільних доріг України (Укравтодор, 37641918) ЄІБ (Позика.від 27.05.2011 № </t>
    </r>
    <r>
      <rPr>
        <b/>
        <sz val="10"/>
        <rFont val="Times New Roman"/>
        <family val="1"/>
        <charset val="204"/>
      </rPr>
      <t>26131</t>
    </r>
    <r>
      <rPr>
        <sz val="10"/>
        <rFont val="Times New Roman"/>
        <family val="1"/>
        <charset val="204"/>
      </rPr>
      <t xml:space="preserve">/26132, угода №15010-02/121 від 06.07.2011) 
</t>
    </r>
  </si>
  <si>
    <r>
      <t>ПАТ "НЕК "Укренерго" (00100227)(Позика №</t>
    </r>
    <r>
      <rPr>
        <b/>
        <sz val="10"/>
        <rFont val="Times New Roman"/>
        <family val="1"/>
        <charset val="204"/>
      </rPr>
      <t>8462</t>
    </r>
    <r>
      <rPr>
        <sz val="10"/>
        <rFont val="Times New Roman"/>
        <family val="1"/>
        <charset val="204"/>
      </rPr>
      <t>-UA, Договір від 25.05.2015 № 13010-05/53)</t>
    </r>
  </si>
  <si>
    <r>
      <t xml:space="preserve">ПАТ "НЕК "Укренерго" (00100227) ФЧТ (Позика TF </t>
    </r>
    <r>
      <rPr>
        <b/>
        <sz val="10"/>
        <rFont val="Times New Roman"/>
        <family val="1"/>
        <charset val="204"/>
      </rPr>
      <t>017661</t>
    </r>
    <r>
      <rPr>
        <sz val="10"/>
        <rFont val="Times New Roman"/>
        <family val="1"/>
        <charset val="204"/>
      </rPr>
      <t>, Договір від 25.05.2015 № 13010-05/54)</t>
    </r>
  </si>
  <si>
    <r>
      <t xml:space="preserve">ПАТ "НЕК "Укренерго" (00100227) ЄБРР (Кредитна угода від 19.10.2010 № </t>
    </r>
    <r>
      <rPr>
        <b/>
        <sz val="10"/>
        <rFont val="Times New Roman"/>
        <family val="1"/>
        <charset val="204"/>
      </rPr>
      <t>40147</t>
    </r>
    <r>
      <rPr>
        <sz val="10"/>
        <rFont val="Times New Roman"/>
        <family val="1"/>
        <charset val="204"/>
      </rPr>
      <t>, субкр.уг. від 18.11.2010 №28010-02/169)</t>
    </r>
  </si>
  <si>
    <r>
      <t xml:space="preserve">ПАТ "НЕК "Укренерго" (00100227) ЄІБ 
</t>
    </r>
    <r>
      <rPr>
        <i/>
        <sz val="10"/>
        <rFont val="Times New Roman"/>
        <family val="1"/>
        <charset val="204"/>
      </rPr>
      <t xml:space="preserve">(Фінанс. уг від 16.09.2011 № </t>
    </r>
    <r>
      <rPr>
        <b/>
        <i/>
        <sz val="10"/>
        <rFont val="Times New Roman"/>
        <family val="1"/>
        <charset val="204"/>
      </rPr>
      <t>31.143</t>
    </r>
    <r>
      <rPr>
        <i/>
        <sz val="10"/>
        <rFont val="Times New Roman"/>
        <family val="1"/>
        <charset val="204"/>
      </rPr>
      <t>, 
субкр.уг. від 02.07.2013 №15010-03/75)</t>
    </r>
  </si>
  <si>
    <t>АТ "Укрпошта"  (21560045) ** ЄБРР
(Кредитний договір від 16.11.2020 № 51975, 
Договір від 16.11.2020 № 13010-05/205)</t>
  </si>
  <si>
    <t xml:space="preserve">ПРАТ "УкрЕСКО"   (20077482)
(Угода від 21.10.2005 № 28000-04/77-1) </t>
  </si>
  <si>
    <r>
      <t xml:space="preserve">ВАТ "Сумиоблагротехсервіс" (13996834), (Угода від 28.05.1997№ 2101/17), </t>
    </r>
    <r>
      <rPr>
        <i/>
        <sz val="10"/>
        <rFont val="Times New Roman"/>
        <family val="1"/>
        <charset val="204"/>
      </rPr>
      <t xml:space="preserve">солідарна відповідальність з </t>
    </r>
    <r>
      <rPr>
        <sz val="10"/>
        <rFont val="Times New Roman"/>
        <family val="1"/>
        <charset val="204"/>
      </rPr>
      <t xml:space="preserve">Сумська облдержадміністрація </t>
    </r>
    <r>
      <rPr>
        <i/>
        <sz val="10"/>
        <rFont val="Times New Roman"/>
        <family val="1"/>
        <charset val="204"/>
      </rPr>
      <t>(гарант),</t>
    </r>
  </si>
  <si>
    <r>
      <t>ПАТ "Кредитпромбанк" (21666051)</t>
    </r>
    <r>
      <rPr>
        <i/>
        <sz val="10"/>
        <rFont val="Times New Roman"/>
        <family val="1"/>
        <charset val="204"/>
      </rPr>
      <t xml:space="preserve">
(Угода від 22.06.2007 № 28000-04/98)</t>
    </r>
  </si>
  <si>
    <r>
      <t xml:space="preserve"> Державне агентство автомобільних доріг України (Укравтодор, 37641918) ЄІБ (Фін.уг.від 30.07.2007 № </t>
    </r>
    <r>
      <rPr>
        <b/>
        <sz val="10"/>
        <rFont val="Times New Roman"/>
        <family val="1"/>
        <charset val="204"/>
      </rPr>
      <t>24062</t>
    </r>
    <r>
      <rPr>
        <sz val="10"/>
        <rFont val="Times New Roman"/>
        <family val="1"/>
        <charset val="204"/>
      </rPr>
      <t>, Субкредитна угода від 18.12.2007 № 28000-04/217)</t>
    </r>
  </si>
  <si>
    <t>дол</t>
  </si>
  <si>
    <t>Украгробіржа (ТОВ "Вольвіна"(23218115) 
(Угода про реструктурування від 31.12.2003 №130-04/186)</t>
  </si>
  <si>
    <t>ВАТ "Украгротех" (24258915) (Угода від 28.05.1997               № 2101/13)</t>
  </si>
  <si>
    <t>Укрексімбанк (Агентська угода 85.055 між МФУ та АТ "Укрексімбанк"), Угода від 30.01.2019 №13010-05/5</t>
  </si>
  <si>
    <t>Украгробіржа (ТОВ "Вольвіна"(23218115) ліквідовано
(Угода про реструктурування від 31.12.2003 №130-04/186)</t>
  </si>
  <si>
    <t xml:space="preserve">Звіт про прострочену заборгованість суб'єктів господарювання перед державою за кредитами (позиками), залученими під державні гарантії </t>
  </si>
  <si>
    <r>
      <t xml:space="preserve">Одиниця виміру: </t>
    </r>
    <r>
      <rPr>
        <i/>
        <sz val="10"/>
        <rFont val="Arial"/>
        <family val="2"/>
        <charset val="204"/>
      </rPr>
      <t xml:space="preserve">грн коп </t>
    </r>
  </si>
  <si>
    <t>Спільно українсько-французьке підприємство "Дако" (21386883), (Угода від 12.11.1997 № 27-/01-158) ВСП Агрофірма "Вікторія" СУФП "Дако", ВСП Агрофірма "Уманська МТС" СУФП "Дако", ВСП Агрофірма "Вереміївська машино-технологічна станція" СУФП "Дако", ВСП Агрофірма "Лівобережна" СУФП "Дако", ВСП Агрофірма "Світанок" СУФП "Дако"</t>
  </si>
  <si>
    <t>Голова Державної казначейської служби України</t>
  </si>
  <si>
    <r>
      <t xml:space="preserve">ВАТ"Херсонський бавовняний комбінат"(00306710)  </t>
    </r>
    <r>
      <rPr>
        <i/>
        <sz val="10"/>
        <rFont val="Times New Roman"/>
        <family val="1"/>
        <charset val="204"/>
      </rPr>
      <t xml:space="preserve">Дог. від 25.09.2006 №28000-04/113, Акт прийому-передачі від 27.09.2006 №4 (ПКМУ від 15.03.2006 № 315)
</t>
    </r>
  </si>
  <si>
    <r>
      <t xml:space="preserve">ВАТ "Укрімпекс" (00027269) 
(Угода від 18.05.1999) </t>
    </r>
    <r>
      <rPr>
        <i/>
        <sz val="10"/>
        <rFont val="Times New Roman"/>
        <family val="1"/>
        <charset val="204"/>
      </rPr>
      <t>(солідарна відповідальність з ООО "Геснерія-Центр",  ТОВ "Геснерія ЛТД", АТЗТ "Асоціація дитячого харчування",  
ВАТ "Херсонський завод дитячого харчування ім. 8 березня")</t>
    </r>
  </si>
  <si>
    <t>РАБОЧИЙ</t>
  </si>
  <si>
    <t>Разом прострочена заборгованість перед державним бюджетом за кредитами залученими державою та під державні гарантії та суб’єктів господарювання перед державним бюджетом за кредитами, залученими під державну гарантію на порфельній основі, у розрізі банків -кредиторів:</t>
  </si>
  <si>
    <t xml:space="preserve">ТОВ "Південьавтобуд"(ЄДРПОУ 42125202) Договір про погашення заборговансть від 18.12.2024 № 13110-05/302 (гарантія від 18.12.2024 №13110-05/303) </t>
  </si>
  <si>
    <t>Казене підприємство "Науково-виробничий комплекс "ІСКРА"(ЄДРПОУ 14313866) Договір від 29.12.2023 
№ 13110-05/281</t>
  </si>
  <si>
    <t xml:space="preserve">ПАТ Науково-виробниче обєднення "Практика"(ЄДРПОУ 24733539) Договір про погашення заборговансть
 від 29.11.2024 № 13110-05/284 </t>
  </si>
  <si>
    <t>ТОВ "45 експериментальний механічний завод"(ЄДРПОУ 08341806) Договір про погашення заборговансть 
від 29.11.2024 № 13110-05/285</t>
  </si>
  <si>
    <t xml:space="preserve">ТОВ "Харківський автомобільний завод"(ЄДРПОУ 07934846)Дог. від 19.12.2024 № 13110-05/313 </t>
  </si>
  <si>
    <t>ДП "Харківське конструкторське бюро з   машинобудування ім.О.О.Морозова"(ЄДРПОУ 14310299)
Договір від 30.12.2024 № 13110-05/330</t>
  </si>
  <si>
    <t>ТОВ "Миколаївський бронетанковий завод"
(ДП "МБЗ") Договір від 27.12.2024 №13110-05/326</t>
  </si>
  <si>
    <t>ТОВ "НДІ РС "КВАНТ-РАДІОЛОКАЦІЯ"
(ТОВ  "НДІРЛС "Квант-радіолокація")
Договір від 30.12.2024 №13110-05/328</t>
  </si>
  <si>
    <t>ТОВ "СПЕЦБУДМАШ" (ЄДРПОУ 01354485) Договір 
від 30.12.2024 № 13110-05/335</t>
  </si>
  <si>
    <t>ДП "Харківський бронетанковий завод"
(ТОВ "Харківський БТЗ")
 Договір від 31.12.2024 №13110-05/338</t>
  </si>
  <si>
    <t>ДП "Харківське конструкторське бюро з   машинобудування ім.О.О.Морозова"(ЄДРПОУ 14310299)
Договір від 31.12.2024 № 13110-05/340</t>
  </si>
  <si>
    <t>ДП "Харківське конструкторське бюро з машинобудування ім. О.О. Морозова"( 14310299) 
Договір від 29.12.2023 №13110-05/279</t>
  </si>
  <si>
    <t>ТОВ "Протект Інжиніринг" (ЄДРПОУ 39560464)
Договір від 30.12.2024 № 13110-05/332</t>
  </si>
  <si>
    <t>ДП ВО "Південмаш" ім.О.М. Макарова (14308368) (Угода від 26.05.1998, Додаткова угода від 14.07.2001 № 7)</t>
  </si>
  <si>
    <r>
      <t xml:space="preserve">ПАТ "НЕК "Укренерго"  (00100227)  ЄІБ (Рівненська АЕС - Київська) (Позика від 08.10.2008 № </t>
    </r>
    <r>
      <rPr>
        <b/>
        <sz val="10"/>
        <rFont val="Times New Roman"/>
        <family val="1"/>
        <charset val="204"/>
      </rPr>
      <t>24.668</t>
    </r>
    <r>
      <rPr>
        <sz val="10"/>
        <rFont val="Times New Roman"/>
        <family val="1"/>
        <charset val="204"/>
      </rPr>
      <t>, Угода від 08.10.2008 №28020-02/128)</t>
    </r>
  </si>
  <si>
    <t>ПАТ Укргідроенерго (ЄДРПОУ 20588716), позика 54753, Дог.від 16.02.2024 №13110-05/54</t>
  </si>
  <si>
    <t>НАК "Нафтогаз України", дог.від 16.07.2024 №13110-05/190</t>
  </si>
  <si>
    <t>Усього:</t>
  </si>
  <si>
    <t>Суб'єкти господарювання 
АТ "Полтава-Банк" (09807595) 
(Договір про надання держгарантії на портфельній основі  від 05.04.2022 № 13110-05/57)</t>
  </si>
  <si>
    <t>Суб'єкти господарювання 
АТ "Полтава-Банк" (09807595) 
(Договір про надання держгарантії на портфельній основі  від 10.07.2024 № 13110-05/177)</t>
  </si>
  <si>
    <t>Суб'єкти господарювання 
АТ "АСВІО БАНК" (09809192) 
(Договір про надання держгарантії на портфельній основі від 05.04.2022 №13110-05/54)</t>
  </si>
  <si>
    <t>Суб'єкти господарювання 
АТ “Державний ощадний банк” (00032129) 
(Договір про надання держгарантії на портфельній основі від 28.12.2022 № 13110-05/74)</t>
  </si>
  <si>
    <t>Суб'єкти господарювання 
АТ “Державний ощадний банк”(00032129) 
(Договір про надання держгарантії на портфельній основі від 03.12.2021 № 13110-05/560)</t>
  </si>
  <si>
    <t xml:space="preserve">Суб'єкти господарювання 
АТ “Державний ощадний банк (00032129) (Договір про надання держгарантії на портфельній основі від 15.08.2024 № 13010-05/210) </t>
  </si>
  <si>
    <t xml:space="preserve">Суб'єкти господарювання 
АТ “Державний ощадний банк (00032129) (Договір про надання держгарантії на портфельній основі від 31.12.2020 № 13010-05/271) </t>
  </si>
  <si>
    <t>Разом прострочена заборгованість перед державним бюджетом за кредитами, залученими під державні гарантії:</t>
  </si>
  <si>
    <t>Суб'єкти господарювання 
АТ "Банк Альянс" (14360506) (Договір про надання держгарантії на портфельній основі  від 03.12.2021 №13110-05/556)</t>
  </si>
  <si>
    <t>Суб'єкти господарювання 
АТ "Банк Альянс" (14360506)                                 
(Договір про надання держгарантії на портфельній основі  від 04.04.2022 №13110-05/45)</t>
  </si>
  <si>
    <t>Суб'єкти господарювання 
АТ "Банк Альянс" (14360506)                                 
(Договір про надання держгарантії на портфельній основі  від 10.07.2024 №13110-05/181)</t>
  </si>
  <si>
    <t>Суб'єкти господарювання 
АТ «АГРОПРОСПЕРІС БАНК»  (35590956)       
(Договір про надання держгарантії на портфельній основі  від 31.03.2022 №13110-05/44)</t>
  </si>
  <si>
    <t>Суб'єкти господарювання 
АТ «КРЕДІ АГРІКОЛЬ БАНК»(14361575)           
(Договір про надання держгарантії на портфельній основі  від 04.04.2022 №13110-05/46)</t>
  </si>
  <si>
    <t>Суб'єкти господарювання 
АТ «КРЕДІ АГРІКОЛЬ БАНК»(14361575)           
(Договір про надання держгарантії на портфельній основі  від 10.07.2024 №13110-05/180)</t>
  </si>
  <si>
    <t>Суб'єкти господарювання 
АТ АКБ "Львів"(09801546) (Договір про надання держгарантії на портфельній основі 
від 14.07.2023 №13110-05/105)</t>
  </si>
  <si>
    <t>Суб'єкти господарювання 
АТ АКБ "Львів"(09801546)  (Договір про надання держгарантії на портфельній основі 
від 31.03.2022 №13110-05/41)</t>
  </si>
  <si>
    <t>Суб'єкти господарювання 
АТ “Піреус банк МКБ” (20034231) (Договір про надання держгарантії на портфельній основі 
від 03.12.2021 №13110-05/562)</t>
  </si>
  <si>
    <t>Суб'єкти господарювання 
АТ “Піреус банк МКБ” (20034231) (Договір про надання держгарантії на портфельній основі 
від 04.07.2023 №13110-05/98</t>
  </si>
  <si>
    <t>Суб'єкти господарювання 
АТ “Піреус банк МКБ” (20034231) (Договір про надання держгарантії на портфельній основі
від 10.07.2024 №13110-05/179</t>
  </si>
  <si>
    <t>Суб'єкти господарювання 
АТ “ТАСКОМБАНК” (09806443)                          
(Договір про надання держгарантії на портфельній основі  від 03.12.2021 №13110-05/563)</t>
  </si>
  <si>
    <t>Суб'єкти господарювання 
АТ "ПроКредит Банк" (21677333)             
(Договір про надання держгарантії на портфельній основі  від 04.04.2022 №13110-05/49)</t>
  </si>
  <si>
    <t>Суб'єкти господарювання 
АТ "ПроКредит Банк" (21677333)                 
(Договір про надання держгарантії на портфельній основі  від 04.07.2023 №13110-05/94)</t>
  </si>
  <si>
    <t>Суб'єкти господарювання 
АТ "ПроКредит Банк" (21677333)                 
(Договір про надання держгарантії на портфельній основі  від 10.07.2024 №13110-05/175)</t>
  </si>
  <si>
    <t>Суб'єкти господарювання 
АТ "Райффайзен Банк" (14305909)                       
(Договір про надання держгарантії на портфельній основі 
від 04.04.2022 №13110-05/52)</t>
  </si>
  <si>
    <t>Суб'єкти господарювання 
АТ «БАНК КРЕДИТ ДНІПРО»(14352406)            
(Договір про надання держгарантії на портфельній основі 
від 04.04.2022 №13110-05/53)</t>
  </si>
  <si>
    <t>Суб'єкти господарювання 
АТ «БАНК КРЕДИТ ДНІПРО»(14352406) 
(Договір про надання держгарантії на портфельній основі 
від 04.07.2023 №13110-05/93)</t>
  </si>
  <si>
    <t>Суб'єкти господарювання 
АТ «БАНК КРЕДИТ ДНІПРО»(14352406)
(Договір про надання держгарантії на портфельній основі
від 05.07.2024 №13110-05/166)</t>
  </si>
  <si>
    <t>Суб'єкти господарювання 
АТ «КРЕДОБАНК» (09807862)
(Договір про надання держгарантії на портфельній основі
від 04.04.2022 №13110-05/47)</t>
  </si>
  <si>
    <t>Суб'єкти господарювання 
ПАТ “Банк Восток” (26237202)                          
(Договір про надання держгарантії на портфельній основі   від 31.03.2022 №13110-05/43)</t>
  </si>
  <si>
    <t>Суб'єкти господарювання 
ПАТ “Банк Восток” (26237202)                          
(Договір про надання держгарантії на портфельній основі
 від 05.07.2024 №13110-05/169)</t>
  </si>
  <si>
    <t>Суб'єкти господарювання 
ПАТ "МТБ БАНК" (21650966)                           
(Договір про надання держгарантії на портфельній основі
 від 31.03.2022 №13110-05/42)</t>
  </si>
  <si>
    <t>Суб'єкти господарювання 
ПАТ "МТБ БАНК"(21650966)                            
(Договір про надання держгарантії на портфельній основі
від 04.07.2023 №13110-05/96)</t>
  </si>
  <si>
    <t>Суб'єкти господарювання 
ПАТ "МТБ БАНК"(21650966)
(Договір про надання держгарантії на портфельній основі 
від 03.12.2021  №13110-05/552)</t>
  </si>
  <si>
    <t>Суб'єкти господарювання 
ПАТ "МТБ БАНК"(21650966)
(Договір про надання держгарантії на портфельній основі 
від 05.07.2024 №13110-05/167)</t>
  </si>
  <si>
    <t>Суб'єкти господарювання 
ПАТ "ПУМБ"(14282829) 
(Договір про надання держгарантії на портфельній основі 
від 10.07.2024 №13110-05/165)</t>
  </si>
  <si>
    <t>Суб'єкти господарювання
ПАТ "ПУМБ"(14282829) 
(Договір про надання держгарантії на портфельній основі
 від 04.07.2023 №13110-05/51)</t>
  </si>
  <si>
    <t>Суб'єкти господарювання 
ПАТ "ПУМБ"(14282829)
(Договір про надання держгарантії на портфельній основі 
від 04.07.2023 №13110-05/97)</t>
  </si>
  <si>
    <t>Суб'єкти господарювання 
ПАТ АБ «Південний»(20953647)
(Договір про надання держгарантії на портфельній основі 
від 29.03.2022 №13110-05/40)</t>
  </si>
  <si>
    <t>Суб'єкти господарювання 
ПАТ АБ «Південний» (20953647)
 (Договір про надання держгарантії на портфельній основі 
від 10.07.2024 №13110-05/182)</t>
  </si>
  <si>
    <t>Суб'єкти господарювання 
АТ "Банк "Український капітал» (22868414) 
(Договір про надання держгарантії на портфельній основі 
від 13.05.2022 №13110-05/76)</t>
  </si>
  <si>
    <t>Суб'єкти господарювання 
АТ "Банк інвестиційний та заощаджень" (33695095)
(Договір про надання держгарантії на портфельній основі 
від 24.05.2022 №13110-05/83)</t>
  </si>
  <si>
    <t>Суб'єкти господарювання 
АТ "Банк інвестиційний та заощаджень"(33695095)
(Договір про надання держгарантії на портфельній основі 
від 10.07.2024 №13110-05/176)</t>
  </si>
  <si>
    <t>Суб'єкти господарювання 
АТ  Східно-Українский"Банк "ГРАНТ» (14070197)
(Договір про надання держгарантії на портфельній основі 
від 13.05.2022 №13110-05/77)</t>
  </si>
  <si>
    <t>Суб'єкти господарювання 
АТ  "Вест файнест енд кредит банк"(34575675)
(Договір про надання держгарантії на портфельній основі 
від 03.12.2021 №13110-05/558)</t>
  </si>
  <si>
    <t>Суб'єкти господарювання 
АТ  "Вест файнест енд кредит банк"(34575675)
 (Договір про надання держгарантії на портфельній основі
 від 05.07.2024 №13110-05/168)</t>
  </si>
  <si>
    <t>Суб'єкти господарювання 
АТ "КІБ"  (21580639)
(Договір про надання держгарантії на портфельній основі 
від 03.12.2021 №13110-05/561)</t>
  </si>
  <si>
    <t>Суб'єкти господарювання 
АТ "КІБ"  (21580639)
(Договір про надання держгарантії на портфельній основі 
від 10.07.2024 №13110-05/178)</t>
  </si>
  <si>
    <t>Суб'єкти господарювання 
АТ "МІБ"  (35810511)
 (Договір про надання держгарантії на портфельній основі 
від 04.04.2022 №13110-05/48)</t>
  </si>
  <si>
    <t>Суб'єкти господарювання 
АТ "МетаБанк»(20496061)
(Договір про надання держгарантії на портфельній основі 
від 24.05.2022 №13110-05/82)</t>
  </si>
  <si>
    <t>Суб'єкти господарювання 
АТ "Правекс Банк" (14360920)                       
(Договір про надання держгарантії на портфельній основі  від 30.05.2022 №13110-05/88)</t>
  </si>
  <si>
    <t>Суб'єкти господарювання 
АТ "Сенс Банк" (ЄДРПОУ 23494714)
(Договір про надання держгарантії на портфельній основі 
від 05.07.2024 №13110-05/164)</t>
  </si>
  <si>
    <t>Суб'єкти господарювання 
АТ "ОТП БАНК" (21685166) 
(Договір про надання держгарантії на портфельній основі
 від 31.12.2020 №13010-05/262)</t>
  </si>
  <si>
    <t>Суб'єкти господарювання 
АТ "ОТП БАНК" (21685166) 
(Договір про надання держгарантії на портфельній основі
 від 03.12.2021 №13110-05/557)</t>
  </si>
  <si>
    <t>Суб'єкти господарювання 
АТ "ОТП БАНК" (21685166) 
(Договір про надання держгарантії на портфельній основі 
від 05.04.2022 №13110-05/58)</t>
  </si>
  <si>
    <t>Суб'єкти господарювання 
АТ КБ "Приватбанк" (14360570) 
(Договір про надання держгарантії на портфельній основі 
від 05.04.2022 № 13110-05/55)</t>
  </si>
  <si>
    <t>Суб'єкти господарювання 
АТ КБ "Приватбанк" (14360570) 
(Договір про надання держгарантії на портфельній основі 
від 31.12.2020 № 13110-05/269)</t>
  </si>
  <si>
    <t>Суб'єкти господарювання 
АТ КБ "Приватбанк" (14360570) 
(Договір про надання держгарантії на портфельній основі 
від 03.12.2021 № 13110-05/554)</t>
  </si>
  <si>
    <t>Суб'єкти господарювання 
АТ КБ "Приватбанк" (14360570) 
(Договір про надання держгарантії на портфельній основі 
від 04.07.2023 № 13110-05/95)</t>
  </si>
  <si>
    <t>Суб'єкти господарювання 
ПАТ КБ "Укргазбанк"(23697280)
(Договір про надання держгарантії на портфельній основі /Угода від 03.12.2021 №13110-05/553</t>
  </si>
  <si>
    <t>Суб'єкти господарювання 
ПАТ АБ "Укргазбанк"(23697280)
(Договір про надання держгарантії на портфельній основі /Угода від 04.04.2022 №13110-05/50)</t>
  </si>
  <si>
    <t>Суб'єкти господарювання 
ПАТ АБ "Укргазбанк"(23697280) 
(Договір про надання держгарантії на портфельній основі /
Угода від 31.12.2020 №13010-05/270)</t>
  </si>
  <si>
    <t>Суб'єкти господарювання 
ПАТ АБ "Укргазбанк" (23697280)
(Договір про надання держгарантії на портфельній основі
від 21.08.2023 №13110-05/123)</t>
  </si>
  <si>
    <t>Суб'єкти господарювання 
АТ "Укрексімбанк" (00032112) 
Договір про надання держгарантії на портфельній основі
 від 31.12.2020 № 13010-05/263)</t>
  </si>
  <si>
    <t>Суб'єкти господарювання 
АТ "Укрексімбанк" (00032112) 
Договір про надання держгарантії на портфельній основі
від 03.12.2021 № 13110-05/555)</t>
  </si>
  <si>
    <t>Суб'єкти господарювання 
АТ "Укрексімбанк" (00032112) 
Договір про надання держгарантії на портфельній основі 
від 04.07.2023 № 13110-05/92)</t>
  </si>
  <si>
    <t>Суб'єкти господарювання 
АТ "Укрексімбанк" (00032112) 
Договір про надання держгарантії на портфельній основі
від 05.04.2022 № 13110-05/56)</t>
  </si>
  <si>
    <t>Усього по кредитах, залучених під державні гарантії на порфельній основі:</t>
  </si>
  <si>
    <t>Заборгованість суб’єктів господарювання перед державним бюджетом за кредитами, залученими під державну гарантію на порфельній основі, у розрізі банків-кредиторів</t>
  </si>
  <si>
    <t>Періодичність: квартальна</t>
  </si>
  <si>
    <t>cтаном на 01.07.2025 року</t>
  </si>
  <si>
    <r>
      <t xml:space="preserve">АТ "Агросоюз" (23238321) </t>
    </r>
    <r>
      <rPr>
        <sz val="10"/>
        <rFont val="Times New Roman"/>
        <family val="1"/>
        <charset val="204"/>
      </rPr>
      <t xml:space="preserve">(Угода від 27.03.97 № 2101/14) </t>
    </r>
    <r>
      <rPr>
        <i/>
        <sz val="10"/>
        <rFont val="Times New Roman"/>
        <family val="1"/>
        <charset val="204"/>
      </rPr>
      <t>солідарна відповідальність з Київська обласна державна адміністрація (не визнана ВСУ)</t>
    </r>
  </si>
  <si>
    <r>
      <t>ТОВ "Царекостянтинівська МТС"</t>
    </r>
    <r>
      <rPr>
        <i/>
        <sz val="10"/>
        <rFont val="Times New Roman"/>
        <family val="1"/>
        <charset val="204"/>
      </rPr>
      <t>(Угода про реструктурування Украгробіржа (ТОВ "Царекостянтинівська МТС") від 31.12.2003 №130-04/175)</t>
    </r>
  </si>
  <si>
    <t>КП ДніпровськоїМР "Міськсвітло"(03341598), ЄІБ 81.425, Дог.від 28.12.2018 №13010-05/253</t>
  </si>
  <si>
    <t>КП Івано-Фр.МР "Електроавтотранс"(00432426), ЄІБ 85.103, Дог.від 29.12.2020 №13010-05/261</t>
  </si>
  <si>
    <t xml:space="preserve">Миколаївська МР (ЄДРПОУ 02315854), Департамент ФЕІ, ЄІБ 85.103, Дог.від 16.12.2020 №13010-05/227 </t>
  </si>
  <si>
    <t>КП "Київпастранс" (31725604)
(Фінансова угода від 11.11.2016 № 85.103, Угода про передачу коштів позикивід 22.02.2019 № 13010-05/22)</t>
  </si>
  <si>
    <t>КП "Чернівціводоканал" (03361780) КфВ
(Кредитна угода від 06.02.2015, Субкредитний договір від 14.05.2024 №13010-05/130)</t>
  </si>
  <si>
    <r>
      <t xml:space="preserve">АТ "Укрексімбанк" (00032112),  ЄІБ, Позика від 24.12.2017 FI № 82.844, Мінфін, 
 Угода від 14.12.2015 №13010-05/147
</t>
    </r>
    <r>
      <rPr>
        <sz val="8"/>
        <rFont val="Times New Roman"/>
        <family val="1"/>
        <charset val="204"/>
      </rPr>
      <t>Довідково:
АТ АКБ "Львів" (Уг. від 10.04.2020 № 13010-05/91), 
АТ ВЕСТ Файненс енд Кредит Банк (Уг.від 08.11.17 № 13010-05/145), 
Банк Альянс (Уг. від 23.07.2020 №13010-05/149), 
АТ ТАСКОМ Банк (Уг. від 26.07.2019 №13010-05/113)
ПАТ МТБ БАНК (Уг.від19.02.2021 №13010-05/29)</t>
    </r>
  </si>
  <si>
    <r>
      <t xml:space="preserve">АТ "Імексбанк" (20971504)
</t>
    </r>
    <r>
      <rPr>
        <i/>
        <sz val="10"/>
        <rFont val="Times New Roman"/>
        <family val="1"/>
        <charset val="204"/>
      </rPr>
      <t>(Угода від 25.09.2008 №28020-02/122)</t>
    </r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</si>
</sst>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sz val="11"/>
      <name val="Times New Roman"/>
      <family val="1"/>
    </font>
    <font>
      <b/>
      <sz val="16"/>
      <name val="Arial Cyr"/>
      <charset val="204"/>
    </font>
    <font>
      <sz val="1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 wrapText="1"/>
    </xf>
  </cellStyleXfs>
  <cellXfs count="241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top" wrapText="1"/>
    </xf>
    <xf numFmtId="0" fontId="8" fillId="0" borderId="0" xfId="0" applyFont="1" applyFill="1"/>
    <xf numFmtId="0" fontId="1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8" fillId="0" borderId="0" xfId="0" applyFont="1" applyFill="1" applyBorder="1"/>
    <xf numFmtId="4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Border="1"/>
    <xf numFmtId="0" fontId="10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/>
    <xf numFmtId="0" fontId="3" fillId="0" borderId="0" xfId="0" applyFont="1" applyFill="1"/>
    <xf numFmtId="4" fontId="11" fillId="0" borderId="0" xfId="0" applyNumberFormat="1" applyFont="1" applyFill="1"/>
    <xf numFmtId="0" fontId="3" fillId="0" borderId="2" xfId="0" applyFont="1" applyFill="1" applyBorder="1" applyAlignment="1">
      <alignment horizontal="center"/>
    </xf>
    <xf numFmtId="0" fontId="11" fillId="2" borderId="0" xfId="0" applyFont="1" applyFill="1"/>
    <xf numFmtId="4" fontId="10" fillId="0" borderId="0" xfId="0" applyNumberFormat="1" applyFont="1" applyFill="1" applyBorder="1"/>
    <xf numFmtId="0" fontId="10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0" fillId="0" borderId="0" xfId="0" applyNumberFormat="1" applyFont="1" applyFill="1"/>
    <xf numFmtId="4" fontId="10" fillId="0" borderId="0" xfId="0" applyNumberFormat="1" applyFont="1" applyFill="1" applyAlignment="1"/>
    <xf numFmtId="0" fontId="10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4" fontId="3" fillId="0" borderId="0" xfId="0" applyNumberFormat="1" applyFont="1" applyFill="1"/>
    <xf numFmtId="0" fontId="1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0" fillId="0" borderId="0" xfId="0" applyFont="1" applyFill="1"/>
    <xf numFmtId="4" fontId="21" fillId="0" borderId="0" xfId="0" applyNumberFormat="1" applyFont="1" applyFill="1"/>
    <xf numFmtId="4" fontId="20" fillId="0" borderId="0" xfId="0" applyNumberFormat="1" applyFont="1" applyFill="1" applyAlignment="1"/>
    <xf numFmtId="0" fontId="22" fillId="0" borderId="0" xfId="0" applyFont="1" applyFill="1" applyAlignment="1">
      <alignment wrapText="1"/>
    </xf>
    <xf numFmtId="0" fontId="19" fillId="2" borderId="0" xfId="0" applyFont="1" applyFill="1" applyBorder="1"/>
    <xf numFmtId="0" fontId="24" fillId="2" borderId="0" xfId="0" applyFont="1" applyFill="1" applyBorder="1"/>
    <xf numFmtId="0" fontId="0" fillId="0" borderId="0" xfId="0" applyFill="1" applyBorder="1"/>
    <xf numFmtId="0" fontId="17" fillId="2" borderId="0" xfId="0" applyFont="1" applyFill="1" applyBorder="1"/>
    <xf numFmtId="0" fontId="26" fillId="2" borderId="0" xfId="0" applyFont="1" applyFill="1" applyBorder="1"/>
    <xf numFmtId="0" fontId="18" fillId="0" borderId="0" xfId="0" applyFont="1" applyFill="1" applyBorder="1"/>
    <xf numFmtId="0" fontId="27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5" fillId="0" borderId="0" xfId="0" applyFont="1" applyFill="1" applyBorder="1"/>
    <xf numFmtId="0" fontId="35" fillId="2" borderId="0" xfId="0" applyFont="1" applyFill="1" applyBorder="1"/>
    <xf numFmtId="0" fontId="36" fillId="0" borderId="0" xfId="0" applyFont="1" applyFill="1" applyBorder="1"/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8" fillId="0" borderId="0" xfId="0" applyFont="1" applyFill="1"/>
    <xf numFmtId="4" fontId="39" fillId="0" borderId="0" xfId="0" applyNumberFormat="1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4" fontId="40" fillId="2" borderId="0" xfId="0" applyNumberFormat="1" applyFont="1" applyFill="1" applyBorder="1" applyAlignment="1">
      <alignment horizontal="right" vertical="center"/>
    </xf>
    <xf numFmtId="0" fontId="40" fillId="2" borderId="0" xfId="0" applyFont="1" applyFill="1" applyBorder="1"/>
    <xf numFmtId="4" fontId="41" fillId="2" borderId="0" xfId="0" applyNumberFormat="1" applyFont="1" applyFill="1" applyBorder="1" applyAlignment="1">
      <alignment horizontal="right" vertical="center"/>
    </xf>
    <xf numFmtId="0" fontId="41" fillId="2" borderId="0" xfId="0" applyFont="1" applyFill="1" applyBorder="1"/>
    <xf numFmtId="4" fontId="37" fillId="0" borderId="0" xfId="0" applyNumberFormat="1" applyFont="1" applyFill="1" applyAlignment="1">
      <alignment horizontal="right" vertical="center"/>
    </xf>
    <xf numFmtId="0" fontId="37" fillId="0" borderId="0" xfId="0" applyFont="1" applyFill="1" applyAlignment="1">
      <alignment vertical="center"/>
    </xf>
    <xf numFmtId="4" fontId="37" fillId="0" borderId="0" xfId="0" applyNumberFormat="1" applyFont="1" applyFill="1" applyAlignment="1">
      <alignment vertical="center"/>
    </xf>
    <xf numFmtId="4" fontId="39" fillId="0" borderId="0" xfId="0" applyNumberFormat="1" applyFont="1" applyFill="1" applyBorder="1" applyAlignment="1">
      <alignment vertical="center"/>
    </xf>
    <xf numFmtId="4" fontId="39" fillId="0" borderId="0" xfId="0" applyNumberFormat="1" applyFont="1" applyFill="1" applyAlignment="1">
      <alignment horizontal="right" vertical="center"/>
    </xf>
    <xf numFmtId="0" fontId="39" fillId="0" borderId="0" xfId="0" applyFont="1" applyFill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/>
    </xf>
    <xf numFmtId="4" fontId="14" fillId="5" borderId="2" xfId="0" applyNumberFormat="1" applyFont="1" applyFill="1" applyBorder="1" applyAlignment="1">
      <alignment horizontal="right" vertical="center"/>
    </xf>
    <xf numFmtId="4" fontId="14" fillId="3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36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36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4" fontId="35" fillId="0" borderId="0" xfId="0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vertical="center"/>
    </xf>
    <xf numFmtId="4" fontId="36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" fontId="2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4" fontId="36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top"/>
    </xf>
    <xf numFmtId="4" fontId="36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top"/>
    </xf>
    <xf numFmtId="0" fontId="38" fillId="0" borderId="0" xfId="0" applyFont="1" applyFill="1" applyAlignment="1">
      <alignment vertical="top"/>
    </xf>
    <xf numFmtId="4" fontId="38" fillId="0" borderId="0" xfId="0" applyNumberFormat="1" applyFont="1" applyFill="1" applyAlignment="1">
      <alignment vertical="top"/>
    </xf>
    <xf numFmtId="4" fontId="38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0" fontId="20" fillId="0" borderId="0" xfId="0" applyFont="1" applyFill="1" applyAlignment="1">
      <alignment vertical="top" wrapText="1"/>
    </xf>
    <xf numFmtId="4" fontId="20" fillId="0" borderId="0" xfId="0" applyNumberFormat="1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4" fontId="20" fillId="0" borderId="0" xfId="0" applyNumberFormat="1" applyFont="1" applyFill="1" applyBorder="1" applyAlignment="1">
      <alignment vertical="top"/>
    </xf>
    <xf numFmtId="4" fontId="36" fillId="0" borderId="4" xfId="0" applyNumberFormat="1" applyFont="1" applyFill="1" applyBorder="1" applyAlignment="1">
      <alignment vertical="center"/>
    </xf>
    <xf numFmtId="49" fontId="36" fillId="0" borderId="2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6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righ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25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36" fillId="0" borderId="4" xfId="0" applyNumberFormat="1" applyFont="1" applyFill="1" applyBorder="1" applyAlignment="1">
      <alignment horizontal="right" vertical="center"/>
    </xf>
    <xf numFmtId="4" fontId="36" fillId="0" borderId="5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" fontId="15" fillId="4" borderId="6" xfId="0" applyNumberFormat="1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0" fontId="42" fillId="0" borderId="2" xfId="0" applyFont="1" applyBorder="1"/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A408"/>
  <sheetViews>
    <sheetView tabSelected="1" zoomScale="70" zoomScaleNormal="70" workbookViewId="0">
      <selection activeCell="D12" sqref="D12:D14"/>
    </sheetView>
  </sheetViews>
  <sheetFormatPr defaultColWidth="9.140625" defaultRowHeight="15.75"/>
  <cols>
    <col min="1" max="1" width="5.42578125" style="4" customWidth="1"/>
    <col min="2" max="2" width="51.42578125" style="13" customWidth="1"/>
    <col min="3" max="3" width="6.5703125" style="119" customWidth="1"/>
    <col min="4" max="4" width="18.42578125" style="4" customWidth="1"/>
    <col min="5" max="5" width="22" style="4" customWidth="1"/>
    <col min="6" max="6" width="19.5703125" style="4" customWidth="1"/>
    <col min="7" max="7" width="23" style="4" customWidth="1"/>
    <col min="8" max="8" width="18.140625" style="4" customWidth="1"/>
    <col min="9" max="9" width="20.42578125" style="4" customWidth="1"/>
    <col min="10" max="10" width="16" style="4" customWidth="1"/>
    <col min="11" max="11" width="18" style="9" customWidth="1"/>
    <col min="12" max="12" width="19.28515625" style="9" customWidth="1"/>
    <col min="13" max="13" width="25.42578125" style="9" customWidth="1"/>
    <col min="14" max="14" width="16.5703125" style="9" customWidth="1"/>
    <col min="15" max="15" width="22.5703125" style="9" customWidth="1"/>
    <col min="16" max="16" width="24.5703125" style="9" customWidth="1"/>
    <col min="17" max="17" width="22.7109375" style="80" hidden="1" customWidth="1"/>
    <col min="18" max="18" width="25.140625" style="81" hidden="1" customWidth="1"/>
    <col min="19" max="19" width="24.7109375" style="14" hidden="1" customWidth="1"/>
    <col min="20" max="21" width="9.140625" style="14" hidden="1" customWidth="1"/>
    <col min="22" max="23" width="9.140625" style="14" customWidth="1"/>
    <col min="24" max="24" width="36" style="14" customWidth="1"/>
    <col min="25" max="25" width="9.140625" style="15" customWidth="1"/>
    <col min="26" max="27" width="9.140625" style="14" customWidth="1"/>
    <col min="28" max="16384" width="9.140625" style="10"/>
  </cols>
  <sheetData>
    <row r="1" spans="1:27" ht="14.25" customHeight="1">
      <c r="A1" s="7"/>
      <c r="B1" s="18"/>
      <c r="C1" s="120"/>
      <c r="D1" s="7"/>
      <c r="E1" s="7"/>
      <c r="N1" s="51" t="s">
        <v>182</v>
      </c>
      <c r="O1" s="52"/>
      <c r="P1" s="39"/>
    </row>
    <row r="2" spans="1:27" s="17" customFormat="1" ht="13.5" customHeight="1">
      <c r="A2" s="157" t="s">
        <v>0</v>
      </c>
      <c r="B2" s="169">
        <v>41.640900000000002</v>
      </c>
      <c r="C2" s="120"/>
      <c r="D2" s="7"/>
      <c r="E2" s="7"/>
      <c r="F2" s="158"/>
      <c r="G2" s="159"/>
      <c r="H2" s="7"/>
      <c r="I2" s="7"/>
      <c r="J2" s="7"/>
      <c r="K2" s="9"/>
      <c r="L2" s="9"/>
      <c r="M2" s="9"/>
      <c r="N2" s="51" t="s">
        <v>183</v>
      </c>
      <c r="O2" s="53"/>
      <c r="P2" s="40"/>
      <c r="Q2" s="80"/>
      <c r="R2" s="81"/>
      <c r="S2" s="14"/>
      <c r="T2" s="14"/>
      <c r="U2" s="14"/>
      <c r="V2" s="14"/>
      <c r="W2" s="14"/>
      <c r="X2" s="14"/>
      <c r="Y2" s="15"/>
      <c r="Z2" s="14"/>
      <c r="AA2" s="14"/>
    </row>
    <row r="3" spans="1:27" s="17" customFormat="1">
      <c r="A3" s="157" t="s">
        <v>1</v>
      </c>
      <c r="B3" s="169">
        <v>48.782299999999999</v>
      </c>
      <c r="C3" s="120"/>
      <c r="D3" s="206"/>
      <c r="E3" s="206"/>
      <c r="F3" s="158"/>
      <c r="G3" s="160" t="s">
        <v>311</v>
      </c>
      <c r="H3" s="7"/>
      <c r="I3" s="7"/>
      <c r="J3" s="7"/>
      <c r="K3" s="9"/>
      <c r="L3" s="9"/>
      <c r="M3" s="9"/>
      <c r="N3" s="51" t="s">
        <v>184</v>
      </c>
      <c r="O3" s="54"/>
      <c r="P3" s="41"/>
      <c r="Q3" s="80"/>
      <c r="R3" s="81"/>
      <c r="S3" s="14"/>
      <c r="T3" s="14"/>
      <c r="U3" s="14"/>
      <c r="V3" s="14"/>
      <c r="W3" s="14"/>
      <c r="X3" s="14"/>
      <c r="Y3" s="15"/>
      <c r="Z3" s="14"/>
      <c r="AA3" s="14"/>
    </row>
    <row r="4" spans="1:27" s="17" customFormat="1">
      <c r="A4" s="161"/>
      <c r="B4" s="162"/>
      <c r="C4" s="127"/>
      <c r="D4" s="163"/>
      <c r="E4" s="163"/>
      <c r="F4" s="158"/>
      <c r="G4" s="159"/>
      <c r="H4" s="7"/>
      <c r="I4" s="7"/>
      <c r="J4" s="7"/>
      <c r="K4" s="9"/>
      <c r="L4" s="9"/>
      <c r="M4" s="9"/>
      <c r="N4" s="51"/>
      <c r="O4" s="54"/>
      <c r="P4" s="41"/>
      <c r="Q4" s="80"/>
      <c r="R4" s="81"/>
      <c r="S4" s="14"/>
      <c r="T4" s="14"/>
      <c r="U4" s="14"/>
      <c r="V4" s="14"/>
      <c r="W4" s="14"/>
      <c r="X4" s="14"/>
      <c r="Y4" s="15"/>
      <c r="Z4" s="14"/>
      <c r="AA4" s="14"/>
    </row>
    <row r="5" spans="1:27" s="17" customFormat="1" ht="17.45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80"/>
      <c r="R5" s="81"/>
      <c r="S5" s="14"/>
      <c r="T5" s="14"/>
      <c r="U5" s="14"/>
      <c r="V5" s="14"/>
      <c r="W5" s="14"/>
      <c r="X5" s="14"/>
      <c r="Y5" s="15"/>
      <c r="Z5" s="14"/>
      <c r="AA5" s="14"/>
    </row>
    <row r="6" spans="1:27" s="57" customFormat="1" ht="19.5" customHeight="1">
      <c r="A6" s="208" t="s">
        <v>305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82"/>
      <c r="R6" s="83"/>
      <c r="S6" s="56"/>
      <c r="T6" s="55"/>
      <c r="U6" s="55"/>
      <c r="V6" s="55"/>
      <c r="W6" s="55"/>
      <c r="X6" s="55"/>
      <c r="Y6" s="55"/>
    </row>
    <row r="7" spans="1:27" s="60" customFormat="1" ht="18" customHeight="1">
      <c r="A7" s="211" t="s">
        <v>400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84"/>
      <c r="R7" s="85"/>
      <c r="S7" s="59"/>
      <c r="T7" s="58"/>
      <c r="U7" s="58"/>
      <c r="V7" s="58"/>
      <c r="W7" s="58"/>
      <c r="X7" s="58"/>
      <c r="Y7" s="58"/>
    </row>
    <row r="8" spans="1:27" s="57" customFormat="1" ht="15.75" customHeight="1">
      <c r="A8" s="61" t="s">
        <v>399</v>
      </c>
      <c r="B8" s="62"/>
      <c r="C8" s="63"/>
      <c r="D8" s="49"/>
      <c r="E8" s="64"/>
      <c r="F8" s="64"/>
      <c r="G8" s="64"/>
      <c r="H8" s="64"/>
      <c r="I8" s="64"/>
      <c r="J8" s="64"/>
      <c r="K8" s="64"/>
      <c r="L8" s="64"/>
      <c r="M8" s="64"/>
      <c r="O8" s="65"/>
      <c r="Q8" s="82"/>
      <c r="R8" s="83"/>
      <c r="S8" s="56"/>
      <c r="T8" s="55"/>
      <c r="U8" s="55"/>
      <c r="V8" s="55"/>
      <c r="W8" s="55"/>
      <c r="X8" s="55"/>
      <c r="Y8" s="55"/>
    </row>
    <row r="9" spans="1:27" s="57" customFormat="1" ht="15" customHeight="1">
      <c r="A9" s="61" t="s">
        <v>306</v>
      </c>
      <c r="B9" s="66"/>
      <c r="C9" s="12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  <c r="P9" s="68"/>
      <c r="Q9" s="82"/>
      <c r="R9" s="83"/>
      <c r="S9" s="56"/>
      <c r="T9" s="55"/>
      <c r="U9" s="55"/>
      <c r="V9" s="55"/>
      <c r="W9" s="55"/>
      <c r="X9" s="55"/>
      <c r="Y9" s="55"/>
    </row>
    <row r="10" spans="1:27" s="17" customFormat="1" ht="15.75" customHeight="1">
      <c r="A10" s="209" t="s">
        <v>2</v>
      </c>
      <c r="B10" s="209" t="s">
        <v>3</v>
      </c>
      <c r="C10" s="210" t="s">
        <v>4</v>
      </c>
      <c r="D10" s="209" t="s">
        <v>5</v>
      </c>
      <c r="E10" s="209"/>
      <c r="F10" s="209" t="s">
        <v>6</v>
      </c>
      <c r="G10" s="209"/>
      <c r="H10" s="209"/>
      <c r="I10" s="209"/>
      <c r="J10" s="209"/>
      <c r="K10" s="209"/>
      <c r="L10" s="209" t="s">
        <v>7</v>
      </c>
      <c r="M10" s="209"/>
      <c r="N10" s="209"/>
      <c r="O10" s="209" t="s">
        <v>8</v>
      </c>
      <c r="P10" s="209"/>
      <c r="Q10" s="80"/>
      <c r="R10" s="81"/>
      <c r="S10" s="14"/>
      <c r="T10" s="14"/>
      <c r="U10" s="14"/>
      <c r="V10" s="14"/>
      <c r="W10" s="14"/>
      <c r="X10" s="14"/>
      <c r="Y10" s="15"/>
      <c r="Z10" s="14"/>
      <c r="AA10" s="14"/>
    </row>
    <row r="11" spans="1:27" s="17" customFormat="1" ht="48" customHeight="1">
      <c r="A11" s="209"/>
      <c r="B11" s="209"/>
      <c r="C11" s="210"/>
      <c r="D11" s="209"/>
      <c r="E11" s="209"/>
      <c r="F11" s="209" t="s">
        <v>9</v>
      </c>
      <c r="G11" s="209"/>
      <c r="H11" s="209" t="s">
        <v>10</v>
      </c>
      <c r="I11" s="209"/>
      <c r="J11" s="209" t="s">
        <v>11</v>
      </c>
      <c r="K11" s="209"/>
      <c r="L11" s="209"/>
      <c r="M11" s="209"/>
      <c r="N11" s="209"/>
      <c r="O11" s="209"/>
      <c r="P11" s="209"/>
      <c r="Q11" s="80"/>
      <c r="R11" s="81"/>
      <c r="S11" s="14"/>
      <c r="T11" s="14"/>
      <c r="U11" s="14"/>
      <c r="V11" s="14"/>
      <c r="W11" s="14"/>
      <c r="X11" s="14"/>
      <c r="Y11" s="15"/>
      <c r="Z11" s="14"/>
      <c r="AA11" s="14"/>
    </row>
    <row r="12" spans="1:27" s="17" customFormat="1" ht="28.5" customHeight="1">
      <c r="A12" s="209"/>
      <c r="B12" s="209"/>
      <c r="C12" s="210"/>
      <c r="D12" s="209" t="s">
        <v>12</v>
      </c>
      <c r="E12" s="209" t="s">
        <v>13</v>
      </c>
      <c r="F12" s="209" t="s">
        <v>12</v>
      </c>
      <c r="G12" s="209" t="s">
        <v>13</v>
      </c>
      <c r="H12" s="209" t="s">
        <v>12</v>
      </c>
      <c r="I12" s="209" t="s">
        <v>13</v>
      </c>
      <c r="J12" s="209" t="s">
        <v>12</v>
      </c>
      <c r="K12" s="209" t="s">
        <v>13</v>
      </c>
      <c r="L12" s="209" t="s">
        <v>14</v>
      </c>
      <c r="M12" s="209" t="s">
        <v>15</v>
      </c>
      <c r="N12" s="209" t="s">
        <v>16</v>
      </c>
      <c r="O12" s="209" t="s">
        <v>17</v>
      </c>
      <c r="P12" s="209" t="s">
        <v>18</v>
      </c>
      <c r="Q12" s="80"/>
      <c r="R12" s="81"/>
      <c r="S12" s="14"/>
      <c r="T12" s="14"/>
      <c r="U12" s="14"/>
      <c r="V12" s="14"/>
      <c r="W12" s="14"/>
      <c r="X12" s="14"/>
      <c r="Y12" s="15"/>
      <c r="Z12" s="14"/>
      <c r="AA12" s="14"/>
    </row>
    <row r="13" spans="1:27" s="17" customFormat="1" ht="24.75" customHeight="1">
      <c r="A13" s="209"/>
      <c r="B13" s="209"/>
      <c r="C13" s="210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80"/>
      <c r="R13" s="81"/>
      <c r="S13" s="14"/>
      <c r="T13" s="14"/>
      <c r="U13" s="14"/>
      <c r="V13" s="14"/>
      <c r="W13" s="14"/>
      <c r="X13" s="14"/>
      <c r="Y13" s="15"/>
      <c r="Z13" s="14"/>
      <c r="AA13" s="14"/>
    </row>
    <row r="14" spans="1:27" s="17" customFormat="1" ht="57" customHeight="1">
      <c r="A14" s="209"/>
      <c r="B14" s="209"/>
      <c r="C14" s="210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80"/>
      <c r="R14" s="81"/>
      <c r="S14" s="14"/>
      <c r="T14" s="14"/>
      <c r="U14" s="14"/>
      <c r="V14" s="14"/>
      <c r="W14" s="14"/>
      <c r="X14" s="14"/>
      <c r="Y14" s="15"/>
      <c r="Z14" s="14"/>
      <c r="AA14" s="14"/>
    </row>
    <row r="15" spans="1:27" s="17" customFormat="1" ht="11.25" customHeight="1">
      <c r="A15" s="42">
        <v>1</v>
      </c>
      <c r="B15" s="42">
        <v>2</v>
      </c>
      <c r="C15" s="42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44">
        <v>11</v>
      </c>
      <c r="L15" s="44">
        <v>12</v>
      </c>
      <c r="M15" s="44">
        <v>13</v>
      </c>
      <c r="N15" s="44">
        <v>14</v>
      </c>
      <c r="O15" s="44">
        <v>15</v>
      </c>
      <c r="P15" s="44">
        <v>16</v>
      </c>
      <c r="Q15" s="80"/>
      <c r="R15" s="81"/>
      <c r="S15" s="14"/>
      <c r="T15" s="14"/>
      <c r="U15" s="14"/>
      <c r="V15" s="14"/>
      <c r="W15" s="14"/>
      <c r="X15" s="14"/>
      <c r="Y15" s="15"/>
      <c r="Z15" s="14"/>
      <c r="AA15" s="14"/>
    </row>
    <row r="16" spans="1:27" s="72" customFormat="1" ht="29.25" customHeight="1">
      <c r="A16" s="223" t="s">
        <v>19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80"/>
      <c r="R16" s="81"/>
      <c r="S16" s="70"/>
      <c r="T16" s="70"/>
      <c r="U16" s="70"/>
      <c r="V16" s="70"/>
      <c r="W16" s="70"/>
      <c r="X16" s="70"/>
      <c r="Y16" s="71"/>
      <c r="Z16" s="70"/>
      <c r="AA16" s="70"/>
    </row>
    <row r="17" spans="1:27" s="17" customFormat="1" ht="41.45" customHeight="1">
      <c r="A17" s="29">
        <v>1</v>
      </c>
      <c r="B17" s="30" t="s">
        <v>20</v>
      </c>
      <c r="C17" s="117" t="s">
        <v>1</v>
      </c>
      <c r="D17" s="94">
        <f>F17+H17+J17</f>
        <v>6059920.4800000004</v>
      </c>
      <c r="E17" s="95">
        <f t="shared" ref="D17:E71" si="0">G17+I17+K17</f>
        <v>295616858.82999998</v>
      </c>
      <c r="F17" s="95">
        <v>6059920.4800000004</v>
      </c>
      <c r="G17" s="149">
        <f>ROUND(F17*B3,2)</f>
        <v>295616858.82999998</v>
      </c>
      <c r="H17" s="95">
        <v>0</v>
      </c>
      <c r="I17" s="95">
        <v>0</v>
      </c>
      <c r="J17" s="95">
        <v>0</v>
      </c>
      <c r="K17" s="95">
        <v>0</v>
      </c>
      <c r="L17" s="135">
        <v>0</v>
      </c>
      <c r="M17" s="135">
        <v>0</v>
      </c>
      <c r="N17" s="135">
        <v>0</v>
      </c>
      <c r="O17" s="135">
        <v>16602698.890000001</v>
      </c>
      <c r="P17" s="95">
        <v>0</v>
      </c>
      <c r="Q17" s="80"/>
      <c r="R17" s="81"/>
      <c r="S17" s="14"/>
      <c r="T17" s="14"/>
      <c r="U17" s="14"/>
      <c r="V17" s="14"/>
      <c r="W17" s="14"/>
      <c r="X17" s="14"/>
      <c r="Y17" s="14"/>
      <c r="Z17" s="14"/>
      <c r="AA17" s="14"/>
    </row>
    <row r="18" spans="1:27" s="17" customFormat="1" ht="41.45" customHeight="1">
      <c r="A18" s="29">
        <v>2</v>
      </c>
      <c r="B18" s="30" t="s">
        <v>21</v>
      </c>
      <c r="C18" s="117" t="s">
        <v>0</v>
      </c>
      <c r="D18" s="94">
        <f t="shared" ref="D18:D31" si="1">F18+H18+J18</f>
        <v>54897444.68</v>
      </c>
      <c r="E18" s="95">
        <f t="shared" si="0"/>
        <v>2285979004.1799998</v>
      </c>
      <c r="F18" s="95">
        <v>54897444.68</v>
      </c>
      <c r="G18" s="149">
        <f>ROUND(F18*B2,2)</f>
        <v>2285979004.1799998</v>
      </c>
      <c r="H18" s="95">
        <v>0</v>
      </c>
      <c r="I18" s="95">
        <v>0</v>
      </c>
      <c r="J18" s="95">
        <v>0</v>
      </c>
      <c r="K18" s="95">
        <v>0</v>
      </c>
      <c r="L18" s="135">
        <v>0</v>
      </c>
      <c r="M18" s="135">
        <v>0</v>
      </c>
      <c r="N18" s="135">
        <v>0</v>
      </c>
      <c r="O18" s="135">
        <v>488564577.61000001</v>
      </c>
      <c r="P18" s="95">
        <v>0</v>
      </c>
      <c r="Q18" s="80"/>
      <c r="R18" s="81"/>
      <c r="S18" s="14"/>
      <c r="T18" s="14"/>
      <c r="U18" s="14"/>
      <c r="V18" s="14"/>
      <c r="W18" s="14"/>
      <c r="X18" s="14"/>
      <c r="Y18" s="14"/>
      <c r="Z18" s="14"/>
      <c r="AA18" s="14"/>
    </row>
    <row r="19" spans="1:27" s="17" customFormat="1" ht="41.45" customHeight="1">
      <c r="A19" s="29">
        <v>3</v>
      </c>
      <c r="B19" s="30" t="s">
        <v>22</v>
      </c>
      <c r="C19" s="117" t="s">
        <v>1</v>
      </c>
      <c r="D19" s="94">
        <f t="shared" si="1"/>
        <v>7567980.7800000003</v>
      </c>
      <c r="E19" s="95">
        <f t="shared" si="0"/>
        <v>369183508.80000001</v>
      </c>
      <c r="F19" s="95">
        <v>7567980.7800000003</v>
      </c>
      <c r="G19" s="149">
        <f>ROUND(F19*B3,2)</f>
        <v>369183508.80000001</v>
      </c>
      <c r="H19" s="95">
        <v>0</v>
      </c>
      <c r="I19" s="95">
        <v>0</v>
      </c>
      <c r="J19" s="95">
        <v>0</v>
      </c>
      <c r="K19" s="95">
        <v>0</v>
      </c>
      <c r="L19" s="135">
        <v>0</v>
      </c>
      <c r="M19" s="135">
        <v>0</v>
      </c>
      <c r="N19" s="135">
        <v>0</v>
      </c>
      <c r="O19" s="135">
        <v>64477909.479999997</v>
      </c>
      <c r="P19" s="95">
        <v>0</v>
      </c>
      <c r="Q19" s="80"/>
      <c r="R19" s="81"/>
      <c r="S19" s="14"/>
      <c r="T19" s="14"/>
      <c r="U19" s="14"/>
      <c r="V19" s="14"/>
      <c r="W19" s="14"/>
      <c r="X19" s="14"/>
      <c r="Y19" s="14"/>
      <c r="Z19" s="14"/>
      <c r="AA19" s="14"/>
    </row>
    <row r="20" spans="1:27" s="17" customFormat="1" ht="41.45" customHeight="1">
      <c r="A20" s="29">
        <v>4</v>
      </c>
      <c r="B20" s="30" t="s">
        <v>23</v>
      </c>
      <c r="C20" s="117" t="s">
        <v>0</v>
      </c>
      <c r="D20" s="94">
        <f t="shared" si="1"/>
        <v>17041897.23</v>
      </c>
      <c r="E20" s="95">
        <f t="shared" si="0"/>
        <v>709639938.36000001</v>
      </c>
      <c r="F20" s="95">
        <v>17041897.23</v>
      </c>
      <c r="G20" s="149">
        <f>ROUND(F20*B2,2)</f>
        <v>709639938.36000001</v>
      </c>
      <c r="H20" s="95">
        <v>0</v>
      </c>
      <c r="I20" s="95">
        <v>0</v>
      </c>
      <c r="J20" s="95">
        <v>0</v>
      </c>
      <c r="K20" s="95">
        <v>0</v>
      </c>
      <c r="L20" s="135">
        <v>0</v>
      </c>
      <c r="M20" s="135">
        <v>0</v>
      </c>
      <c r="N20" s="135">
        <v>0</v>
      </c>
      <c r="O20" s="135">
        <v>211672676.90000001</v>
      </c>
      <c r="P20" s="95">
        <v>0</v>
      </c>
      <c r="Q20" s="80"/>
      <c r="R20" s="81"/>
      <c r="S20" s="14"/>
      <c r="T20" s="14"/>
      <c r="U20" s="14"/>
      <c r="V20" s="14"/>
      <c r="W20" s="14"/>
      <c r="X20" s="14"/>
      <c r="Y20" s="14"/>
      <c r="Z20" s="14"/>
      <c r="AA20" s="14"/>
    </row>
    <row r="21" spans="1:27" s="17" customFormat="1" ht="41.45" customHeight="1">
      <c r="A21" s="29">
        <v>5</v>
      </c>
      <c r="B21" s="30" t="s">
        <v>24</v>
      </c>
      <c r="C21" s="117" t="s">
        <v>0</v>
      </c>
      <c r="D21" s="94">
        <f t="shared" si="1"/>
        <v>78341785.129999995</v>
      </c>
      <c r="E21" s="95">
        <f t="shared" si="0"/>
        <v>3262222440.4200001</v>
      </c>
      <c r="F21" s="95">
        <v>78341785.129999995</v>
      </c>
      <c r="G21" s="149">
        <f>ROUND(F21*B2,2)</f>
        <v>3262222440.4200001</v>
      </c>
      <c r="H21" s="95">
        <v>0</v>
      </c>
      <c r="I21" s="95">
        <v>0</v>
      </c>
      <c r="J21" s="95">
        <v>0</v>
      </c>
      <c r="K21" s="95">
        <v>0</v>
      </c>
      <c r="L21" s="135">
        <v>0</v>
      </c>
      <c r="M21" s="135">
        <v>0</v>
      </c>
      <c r="N21" s="135">
        <v>0</v>
      </c>
      <c r="O21" s="135">
        <v>577046325.96000004</v>
      </c>
      <c r="P21" s="95">
        <v>0</v>
      </c>
      <c r="Q21" s="80"/>
      <c r="R21" s="81"/>
      <c r="S21" s="14"/>
      <c r="T21" s="14"/>
      <c r="U21" s="14"/>
      <c r="V21" s="14"/>
      <c r="W21" s="14"/>
      <c r="X21" s="14"/>
      <c r="Y21" s="14"/>
      <c r="Z21" s="14"/>
      <c r="AA21" s="14"/>
    </row>
    <row r="22" spans="1:27" s="17" customFormat="1" ht="79.900000000000006" customHeight="1">
      <c r="A22" s="29">
        <v>6</v>
      </c>
      <c r="B22" s="30" t="s">
        <v>25</v>
      </c>
      <c r="C22" s="117" t="s">
        <v>1</v>
      </c>
      <c r="D22" s="94">
        <f t="shared" si="1"/>
        <v>133129804.64</v>
      </c>
      <c r="E22" s="95">
        <f t="shared" si="0"/>
        <v>6494378068.8900003</v>
      </c>
      <c r="F22" s="95">
        <v>133129804.64</v>
      </c>
      <c r="G22" s="149">
        <f>ROUND(F22*B3,2)</f>
        <v>6494378068.8900003</v>
      </c>
      <c r="H22" s="95">
        <v>0</v>
      </c>
      <c r="I22" s="95">
        <v>0</v>
      </c>
      <c r="J22" s="95">
        <v>0</v>
      </c>
      <c r="K22" s="95">
        <v>0</v>
      </c>
      <c r="L22" s="135">
        <v>0</v>
      </c>
      <c r="M22" s="135">
        <v>0</v>
      </c>
      <c r="N22" s="135">
        <v>0</v>
      </c>
      <c r="O22" s="135">
        <v>749334187</v>
      </c>
      <c r="P22" s="95">
        <v>0</v>
      </c>
      <c r="Q22" s="80"/>
      <c r="R22" s="81"/>
      <c r="S22" s="14"/>
      <c r="T22" s="14"/>
      <c r="U22" s="14"/>
      <c r="V22" s="14"/>
      <c r="W22" s="14"/>
      <c r="X22" s="14"/>
      <c r="Y22" s="14"/>
      <c r="Z22" s="14"/>
      <c r="AA22" s="14"/>
    </row>
    <row r="23" spans="1:27" s="17" customFormat="1" ht="47.45" customHeight="1">
      <c r="A23" s="29">
        <v>7</v>
      </c>
      <c r="B23" s="30" t="s">
        <v>26</v>
      </c>
      <c r="C23" s="117" t="s">
        <v>1</v>
      </c>
      <c r="D23" s="94">
        <f t="shared" si="1"/>
        <v>170337552.91</v>
      </c>
      <c r="E23" s="95">
        <f t="shared" si="0"/>
        <v>8309457607.3199997</v>
      </c>
      <c r="F23" s="95">
        <v>170337552.91</v>
      </c>
      <c r="G23" s="149">
        <f>ROUND(F23*B3,2)</f>
        <v>8309457607.3199997</v>
      </c>
      <c r="H23" s="95">
        <v>0</v>
      </c>
      <c r="I23" s="95">
        <v>0</v>
      </c>
      <c r="J23" s="95">
        <v>0</v>
      </c>
      <c r="K23" s="95">
        <v>0</v>
      </c>
      <c r="L23" s="135">
        <v>0</v>
      </c>
      <c r="M23" s="135">
        <v>0</v>
      </c>
      <c r="N23" s="135">
        <v>0</v>
      </c>
      <c r="O23" s="135">
        <v>249480699.81</v>
      </c>
      <c r="P23" s="95">
        <v>0</v>
      </c>
      <c r="Q23" s="80"/>
      <c r="R23" s="81"/>
      <c r="S23" s="14"/>
      <c r="T23" s="14"/>
      <c r="U23" s="14"/>
      <c r="V23" s="14"/>
      <c r="W23" s="14"/>
      <c r="X23" s="14"/>
      <c r="Y23" s="14"/>
      <c r="Z23" s="14"/>
      <c r="AA23" s="14"/>
    </row>
    <row r="24" spans="1:27" s="21" customFormat="1" ht="43.9" customHeight="1">
      <c r="A24" s="201">
        <v>8</v>
      </c>
      <c r="B24" s="30" t="s">
        <v>27</v>
      </c>
      <c r="C24" s="117" t="s">
        <v>0</v>
      </c>
      <c r="D24" s="94">
        <f t="shared" si="1"/>
        <v>5558721.8100000005</v>
      </c>
      <c r="E24" s="95">
        <f t="shared" si="0"/>
        <v>231470179.02000001</v>
      </c>
      <c r="F24" s="95">
        <v>4863557.7300000004</v>
      </c>
      <c r="G24" s="149">
        <f>ROUND(F24*B2,2)</f>
        <v>202522921.08000001</v>
      </c>
      <c r="H24" s="95">
        <v>0</v>
      </c>
      <c r="I24" s="95">
        <v>0</v>
      </c>
      <c r="J24" s="95">
        <v>695164.08</v>
      </c>
      <c r="K24" s="95">
        <f>ROUND(J24*B2,2)</f>
        <v>28947257.940000001</v>
      </c>
      <c r="L24" s="135">
        <v>0</v>
      </c>
      <c r="M24" s="135">
        <v>0</v>
      </c>
      <c r="N24" s="135">
        <v>0</v>
      </c>
      <c r="O24" s="135">
        <v>327179290.17000002</v>
      </c>
      <c r="P24" s="95">
        <v>0</v>
      </c>
      <c r="Q24" s="80"/>
      <c r="R24" s="81"/>
      <c r="S24" s="20"/>
      <c r="T24" s="20"/>
      <c r="U24" s="20"/>
      <c r="V24" s="20"/>
      <c r="W24" s="20"/>
      <c r="X24" s="20"/>
      <c r="Y24" s="20"/>
      <c r="Z24" s="20"/>
      <c r="AA24" s="20"/>
    </row>
    <row r="25" spans="1:27" s="17" customFormat="1" ht="49.9" customHeight="1">
      <c r="A25" s="201"/>
      <c r="B25" s="30" t="s">
        <v>28</v>
      </c>
      <c r="C25" s="117" t="s">
        <v>0</v>
      </c>
      <c r="D25" s="94">
        <f t="shared" si="1"/>
        <v>674608.03</v>
      </c>
      <c r="E25" s="95">
        <f t="shared" si="0"/>
        <v>28091285.52</v>
      </c>
      <c r="F25" s="95">
        <v>674608.03</v>
      </c>
      <c r="G25" s="149">
        <f>ROUND(F25*B2,2)</f>
        <v>28091285.52</v>
      </c>
      <c r="H25" s="95">
        <v>0</v>
      </c>
      <c r="I25" s="95">
        <v>0</v>
      </c>
      <c r="J25" s="95">
        <v>0</v>
      </c>
      <c r="K25" s="95">
        <v>0</v>
      </c>
      <c r="L25" s="135">
        <v>0</v>
      </c>
      <c r="M25" s="135">
        <v>0</v>
      </c>
      <c r="N25" s="135">
        <v>0</v>
      </c>
      <c r="O25" s="135">
        <v>45512527.609999999</v>
      </c>
      <c r="P25" s="95">
        <v>0</v>
      </c>
      <c r="Q25" s="80"/>
      <c r="R25" s="81"/>
      <c r="S25" s="14"/>
      <c r="T25" s="14"/>
      <c r="U25" s="14"/>
      <c r="V25" s="14"/>
      <c r="W25" s="14"/>
      <c r="X25" s="14"/>
      <c r="Y25" s="14"/>
      <c r="Z25" s="14"/>
      <c r="AA25" s="14"/>
    </row>
    <row r="26" spans="1:27" s="17" customFormat="1" ht="79.900000000000006" customHeight="1">
      <c r="A26" s="29">
        <v>9</v>
      </c>
      <c r="B26" s="74" t="s">
        <v>310</v>
      </c>
      <c r="C26" s="117" t="s">
        <v>29</v>
      </c>
      <c r="D26" s="94">
        <f>F26+H26+J26</f>
        <v>8057220.71</v>
      </c>
      <c r="E26" s="95">
        <f t="shared" si="0"/>
        <v>8057220.71</v>
      </c>
      <c r="F26" s="95">
        <v>8057220.71</v>
      </c>
      <c r="G26" s="152">
        <v>8057220.71</v>
      </c>
      <c r="H26" s="95">
        <v>0</v>
      </c>
      <c r="I26" s="95">
        <v>0</v>
      </c>
      <c r="J26" s="95">
        <v>0</v>
      </c>
      <c r="K26" s="95">
        <v>0</v>
      </c>
      <c r="L26" s="135">
        <v>0</v>
      </c>
      <c r="M26" s="135">
        <v>0</v>
      </c>
      <c r="N26" s="135">
        <v>0</v>
      </c>
      <c r="O26" s="135">
        <v>11329562.380000001</v>
      </c>
      <c r="P26" s="95">
        <v>0</v>
      </c>
      <c r="Q26" s="80"/>
      <c r="R26" s="81"/>
      <c r="S26" s="14"/>
      <c r="T26" s="14"/>
      <c r="U26" s="14"/>
      <c r="V26" s="14"/>
      <c r="W26" s="14"/>
      <c r="X26" s="14"/>
      <c r="Y26" s="14"/>
      <c r="Z26" s="14"/>
      <c r="AA26" s="14"/>
    </row>
    <row r="27" spans="1:27" s="17" customFormat="1" ht="47.45" customHeight="1">
      <c r="A27" s="29">
        <v>10</v>
      </c>
      <c r="B27" s="30" t="s">
        <v>30</v>
      </c>
      <c r="C27" s="117" t="s">
        <v>1</v>
      </c>
      <c r="D27" s="94">
        <f t="shared" si="1"/>
        <v>16048822.68</v>
      </c>
      <c r="E27" s="95">
        <f t="shared" si="0"/>
        <v>782898482.63</v>
      </c>
      <c r="F27" s="95">
        <v>15209289.32</v>
      </c>
      <c r="G27" s="152">
        <f>ROUND(F27*B3,2)</f>
        <v>741944114.39999998</v>
      </c>
      <c r="H27" s="95">
        <v>0</v>
      </c>
      <c r="I27" s="95">
        <v>0</v>
      </c>
      <c r="J27" s="95">
        <v>839533.36</v>
      </c>
      <c r="K27" s="95">
        <f>ROUND(J27*B3,2)</f>
        <v>40954368.229999997</v>
      </c>
      <c r="L27" s="135">
        <v>0</v>
      </c>
      <c r="M27" s="135">
        <v>0</v>
      </c>
      <c r="N27" s="135">
        <v>0</v>
      </c>
      <c r="O27" s="135">
        <v>1117756069.0999999</v>
      </c>
      <c r="P27" s="95">
        <v>0</v>
      </c>
      <c r="Q27" s="80"/>
      <c r="R27" s="81"/>
      <c r="S27" s="14"/>
      <c r="T27" s="14"/>
      <c r="U27" s="14"/>
      <c r="V27" s="14"/>
      <c r="W27" s="14"/>
      <c r="X27" s="14"/>
      <c r="Y27" s="14"/>
      <c r="Z27" s="14"/>
      <c r="AA27" s="14"/>
    </row>
    <row r="28" spans="1:27" s="17" customFormat="1" ht="39" customHeight="1">
      <c r="A28" s="212">
        <v>11</v>
      </c>
      <c r="B28" s="30" t="s">
        <v>31</v>
      </c>
      <c r="C28" s="117" t="s">
        <v>0</v>
      </c>
      <c r="D28" s="94">
        <f t="shared" si="1"/>
        <v>8764669.6999999993</v>
      </c>
      <c r="E28" s="95">
        <f t="shared" si="0"/>
        <v>364968734.50999999</v>
      </c>
      <c r="F28" s="95">
        <v>7737725.29</v>
      </c>
      <c r="G28" s="152">
        <f>ROUND(F28*B2,2)</f>
        <v>322205845.02999997</v>
      </c>
      <c r="H28" s="95">
        <v>0</v>
      </c>
      <c r="I28" s="95">
        <v>0</v>
      </c>
      <c r="J28" s="95">
        <v>1026944.41</v>
      </c>
      <c r="K28" s="95">
        <f>ROUND(J28*B2,2)</f>
        <v>42762889.479999997</v>
      </c>
      <c r="L28" s="135">
        <v>0</v>
      </c>
      <c r="M28" s="135">
        <v>0</v>
      </c>
      <c r="N28" s="135">
        <v>0</v>
      </c>
      <c r="O28" s="135">
        <v>280066648.19999999</v>
      </c>
      <c r="P28" s="95">
        <v>0</v>
      </c>
      <c r="Q28" s="80"/>
      <c r="R28" s="81"/>
      <c r="S28" s="14"/>
      <c r="T28" s="14"/>
      <c r="U28" s="14"/>
      <c r="V28" s="14"/>
      <c r="W28" s="14"/>
      <c r="X28" s="14"/>
      <c r="Y28" s="14"/>
      <c r="Z28" s="14"/>
      <c r="AA28" s="14"/>
    </row>
    <row r="29" spans="1:27" s="21" customFormat="1" ht="46.5" customHeight="1">
      <c r="A29" s="214"/>
      <c r="B29" s="74" t="s">
        <v>309</v>
      </c>
      <c r="C29" s="117" t="s">
        <v>0</v>
      </c>
      <c r="D29" s="94">
        <f t="shared" si="1"/>
        <v>1006897.92</v>
      </c>
      <c r="E29" s="95">
        <f t="shared" si="0"/>
        <v>41928135.600000001</v>
      </c>
      <c r="F29" s="95">
        <v>1006897.92</v>
      </c>
      <c r="G29" s="152">
        <f>ROUND(F29*B2,2)</f>
        <v>41928135.600000001</v>
      </c>
      <c r="H29" s="95">
        <v>0</v>
      </c>
      <c r="I29" s="95">
        <v>0</v>
      </c>
      <c r="J29" s="95">
        <v>0</v>
      </c>
      <c r="K29" s="95">
        <v>0</v>
      </c>
      <c r="L29" s="135">
        <v>0</v>
      </c>
      <c r="M29" s="135">
        <v>0</v>
      </c>
      <c r="N29" s="135">
        <v>0</v>
      </c>
      <c r="O29" s="135">
        <v>0</v>
      </c>
      <c r="P29" s="95">
        <v>0</v>
      </c>
      <c r="Q29" s="80"/>
      <c r="R29" s="81"/>
      <c r="S29" s="20"/>
      <c r="T29" s="20"/>
      <c r="U29" s="20"/>
      <c r="V29" s="20"/>
      <c r="W29" s="20"/>
      <c r="X29" s="20"/>
      <c r="Y29" s="20"/>
      <c r="Z29" s="20"/>
      <c r="AA29" s="20"/>
    </row>
    <row r="30" spans="1:27" s="17" customFormat="1" ht="51" customHeight="1">
      <c r="A30" s="29">
        <v>12</v>
      </c>
      <c r="B30" s="30" t="s">
        <v>32</v>
      </c>
      <c r="C30" s="117" t="s">
        <v>0</v>
      </c>
      <c r="D30" s="94">
        <f t="shared" si="1"/>
        <v>27414494.239999998</v>
      </c>
      <c r="E30" s="95">
        <f t="shared" si="0"/>
        <v>1141564213.2</v>
      </c>
      <c r="F30" s="95">
        <v>27414494.239999998</v>
      </c>
      <c r="G30" s="152">
        <f>ROUND(F30*B2,2)</f>
        <v>1141564213.2</v>
      </c>
      <c r="H30" s="95">
        <v>0</v>
      </c>
      <c r="I30" s="95">
        <v>0</v>
      </c>
      <c r="J30" s="95">
        <v>0</v>
      </c>
      <c r="K30" s="95">
        <v>0</v>
      </c>
      <c r="L30" s="135">
        <v>0</v>
      </c>
      <c r="M30" s="135">
        <v>0</v>
      </c>
      <c r="N30" s="135">
        <v>0</v>
      </c>
      <c r="O30" s="135">
        <v>278495295.39999998</v>
      </c>
      <c r="P30" s="95">
        <v>0</v>
      </c>
      <c r="Q30" s="80"/>
      <c r="R30" s="81"/>
      <c r="S30" s="14"/>
      <c r="T30" s="14"/>
      <c r="U30" s="14"/>
      <c r="V30" s="14"/>
      <c r="W30" s="14"/>
      <c r="X30" s="14"/>
      <c r="Y30" s="14"/>
      <c r="Z30" s="14"/>
      <c r="AA30" s="14"/>
    </row>
    <row r="31" spans="1:27" s="17" customFormat="1" ht="79.900000000000006" customHeight="1">
      <c r="A31" s="29">
        <v>13</v>
      </c>
      <c r="B31" s="30" t="s">
        <v>207</v>
      </c>
      <c r="C31" s="117" t="s">
        <v>0</v>
      </c>
      <c r="D31" s="94">
        <f t="shared" si="1"/>
        <v>73541714.989999995</v>
      </c>
      <c r="E31" s="95">
        <f t="shared" si="0"/>
        <v>3062343199.7400002</v>
      </c>
      <c r="F31" s="95">
        <v>73541714.989999995</v>
      </c>
      <c r="G31" s="152">
        <f>ROUND(F31*B2,2)+0.01</f>
        <v>3062343199.7400002</v>
      </c>
      <c r="H31" s="95">
        <v>0</v>
      </c>
      <c r="I31" s="95">
        <v>0</v>
      </c>
      <c r="J31" s="95">
        <v>0</v>
      </c>
      <c r="K31" s="95">
        <v>0</v>
      </c>
      <c r="L31" s="135">
        <v>0</v>
      </c>
      <c r="M31" s="135">
        <v>0</v>
      </c>
      <c r="N31" s="135">
        <v>0</v>
      </c>
      <c r="O31" s="135">
        <v>290125389.38999999</v>
      </c>
      <c r="P31" s="95">
        <v>0</v>
      </c>
      <c r="Q31" s="80"/>
      <c r="R31" s="89"/>
      <c r="S31" s="14"/>
      <c r="T31" s="14"/>
      <c r="U31" s="14"/>
      <c r="V31" s="14"/>
      <c r="W31" s="14"/>
      <c r="X31" s="14"/>
      <c r="Y31" s="14"/>
      <c r="Z31" s="14"/>
      <c r="AA31" s="14"/>
    </row>
    <row r="32" spans="1:27" s="17" customFormat="1" ht="58.15" customHeight="1">
      <c r="A32" s="29">
        <v>14</v>
      </c>
      <c r="B32" s="30" t="s">
        <v>33</v>
      </c>
      <c r="C32" s="117" t="s">
        <v>1</v>
      </c>
      <c r="D32" s="95">
        <f t="shared" si="0"/>
        <v>29438487.109999999</v>
      </c>
      <c r="E32" s="149">
        <f t="shared" si="0"/>
        <v>1436077109.75</v>
      </c>
      <c r="F32" s="95">
        <v>29438487.109999999</v>
      </c>
      <c r="G32" s="152">
        <f>ROUND(F32*B3,2)</f>
        <v>1436077109.75</v>
      </c>
      <c r="H32" s="95">
        <v>0</v>
      </c>
      <c r="I32" s="95">
        <v>0</v>
      </c>
      <c r="J32" s="95">
        <v>0</v>
      </c>
      <c r="K32" s="95">
        <v>0</v>
      </c>
      <c r="L32" s="135">
        <v>0</v>
      </c>
      <c r="M32" s="135">
        <v>0</v>
      </c>
      <c r="N32" s="135">
        <v>0</v>
      </c>
      <c r="O32" s="135">
        <v>337819841.94</v>
      </c>
      <c r="P32" s="95">
        <v>0</v>
      </c>
      <c r="Q32" s="80"/>
      <c r="R32" s="81"/>
      <c r="S32" s="14"/>
      <c r="T32" s="14"/>
      <c r="U32" s="14"/>
      <c r="V32" s="14"/>
      <c r="W32" s="14"/>
      <c r="X32" s="14"/>
      <c r="Y32" s="14"/>
      <c r="Z32" s="14"/>
      <c r="AA32" s="14"/>
    </row>
    <row r="33" spans="1:27" s="17" customFormat="1" ht="87" customHeight="1">
      <c r="A33" s="29">
        <v>15</v>
      </c>
      <c r="B33" s="30" t="s">
        <v>208</v>
      </c>
      <c r="C33" s="117" t="s">
        <v>29</v>
      </c>
      <c r="D33" s="95">
        <f t="shared" si="0"/>
        <v>77607290.909999996</v>
      </c>
      <c r="E33" s="95">
        <f t="shared" si="0"/>
        <v>77607290.909999996</v>
      </c>
      <c r="F33" s="95">
        <v>77607290.909999996</v>
      </c>
      <c r="G33" s="152">
        <f>F33</f>
        <v>77607290.909999996</v>
      </c>
      <c r="H33" s="95">
        <v>0</v>
      </c>
      <c r="I33" s="95">
        <v>0</v>
      </c>
      <c r="J33" s="95">
        <v>0</v>
      </c>
      <c r="K33" s="95">
        <v>0</v>
      </c>
      <c r="L33" s="135">
        <v>0</v>
      </c>
      <c r="M33" s="135">
        <v>0</v>
      </c>
      <c r="N33" s="135">
        <v>0</v>
      </c>
      <c r="O33" s="135">
        <v>63088365.310000002</v>
      </c>
      <c r="P33" s="95">
        <v>0</v>
      </c>
      <c r="Q33" s="80"/>
      <c r="R33" s="81"/>
      <c r="S33" s="14"/>
      <c r="T33" s="14"/>
      <c r="U33" s="14"/>
      <c r="V33" s="14"/>
      <c r="W33" s="14"/>
      <c r="X33" s="14"/>
      <c r="Y33" s="14"/>
      <c r="Z33" s="14"/>
      <c r="AA33" s="14"/>
    </row>
    <row r="34" spans="1:27" s="17" customFormat="1" ht="45" customHeight="1">
      <c r="A34" s="29">
        <v>16</v>
      </c>
      <c r="B34" s="30" t="s">
        <v>34</v>
      </c>
      <c r="C34" s="117" t="s">
        <v>0</v>
      </c>
      <c r="D34" s="95">
        <f t="shared" si="0"/>
        <v>61780890.530000001</v>
      </c>
      <c r="E34" s="95">
        <f t="shared" si="0"/>
        <v>2572611884.4699998</v>
      </c>
      <c r="F34" s="95">
        <v>61780890.530000001</v>
      </c>
      <c r="G34" s="152">
        <f>ROUND(F34*B2,2)</f>
        <v>2572611884.4699998</v>
      </c>
      <c r="H34" s="95">
        <v>0</v>
      </c>
      <c r="I34" s="95">
        <v>0</v>
      </c>
      <c r="J34" s="95">
        <v>0</v>
      </c>
      <c r="K34" s="95">
        <v>0</v>
      </c>
      <c r="L34" s="135">
        <v>0</v>
      </c>
      <c r="M34" s="135">
        <v>0</v>
      </c>
      <c r="N34" s="135">
        <v>0</v>
      </c>
      <c r="O34" s="135">
        <v>2340117552.8000002</v>
      </c>
      <c r="P34" s="95">
        <v>0</v>
      </c>
      <c r="Q34" s="80"/>
      <c r="R34" s="81"/>
      <c r="S34" s="14"/>
      <c r="T34" s="14"/>
      <c r="U34" s="14"/>
      <c r="V34" s="14"/>
      <c r="W34" s="14"/>
      <c r="X34" s="14"/>
      <c r="Y34" s="14"/>
      <c r="Z34" s="14"/>
      <c r="AA34" s="14"/>
    </row>
    <row r="35" spans="1:27" s="17" customFormat="1" ht="48.6" customHeight="1">
      <c r="A35" s="29">
        <v>17</v>
      </c>
      <c r="B35" s="75" t="s">
        <v>326</v>
      </c>
      <c r="C35" s="117" t="s">
        <v>0</v>
      </c>
      <c r="D35" s="95">
        <f t="shared" si="0"/>
        <v>127708425.90000001</v>
      </c>
      <c r="E35" s="95">
        <f t="shared" si="0"/>
        <v>5317893792.0600004</v>
      </c>
      <c r="F35" s="95">
        <v>127708425.90000001</v>
      </c>
      <c r="G35" s="152">
        <f>ROUND(F35*B2,2)</f>
        <v>5317893792.0600004</v>
      </c>
      <c r="H35" s="95">
        <v>0</v>
      </c>
      <c r="I35" s="95">
        <v>0</v>
      </c>
      <c r="J35" s="95">
        <v>0</v>
      </c>
      <c r="K35" s="95">
        <v>0</v>
      </c>
      <c r="L35" s="135">
        <v>0</v>
      </c>
      <c r="M35" s="135">
        <v>0</v>
      </c>
      <c r="N35" s="135">
        <v>0</v>
      </c>
      <c r="O35" s="135">
        <v>0</v>
      </c>
      <c r="P35" s="95">
        <v>0</v>
      </c>
      <c r="Q35" s="80"/>
      <c r="R35" s="81"/>
      <c r="S35" s="14"/>
      <c r="T35" s="14"/>
      <c r="U35" s="14"/>
      <c r="V35" s="14"/>
      <c r="W35" s="14"/>
      <c r="X35" s="14"/>
      <c r="Y35" s="14"/>
      <c r="Z35" s="14"/>
      <c r="AA35" s="14"/>
    </row>
    <row r="36" spans="1:27" s="17" customFormat="1" ht="59.25" customHeight="1">
      <c r="A36" s="29">
        <v>18</v>
      </c>
      <c r="B36" s="30" t="s">
        <v>232</v>
      </c>
      <c r="C36" s="117" t="s">
        <v>1</v>
      </c>
      <c r="D36" s="95">
        <f t="shared" si="0"/>
        <v>3990620.06</v>
      </c>
      <c r="E36" s="95">
        <f t="shared" si="0"/>
        <v>194671624.94999999</v>
      </c>
      <c r="F36" s="95">
        <v>3990620.06</v>
      </c>
      <c r="G36" s="152">
        <f>ROUND(F36*B3,2)</f>
        <v>194671624.94999999</v>
      </c>
      <c r="H36" s="95">
        <v>0</v>
      </c>
      <c r="I36" s="95">
        <v>0</v>
      </c>
      <c r="J36" s="95">
        <v>0</v>
      </c>
      <c r="K36" s="95">
        <v>0</v>
      </c>
      <c r="L36" s="135">
        <v>0</v>
      </c>
      <c r="M36" s="135">
        <v>0</v>
      </c>
      <c r="N36" s="135">
        <v>0</v>
      </c>
      <c r="O36" s="135">
        <v>9021661.3800000008</v>
      </c>
      <c r="P36" s="95">
        <v>0</v>
      </c>
      <c r="Q36" s="80"/>
      <c r="R36" s="81"/>
      <c r="S36" s="14"/>
      <c r="T36" s="14"/>
      <c r="U36" s="14"/>
      <c r="V36" s="14"/>
      <c r="W36" s="14"/>
      <c r="X36" s="14"/>
      <c r="Y36" s="14"/>
      <c r="Z36" s="14"/>
      <c r="AA36" s="14"/>
    </row>
    <row r="37" spans="1:27" s="17" customFormat="1" ht="48.6" customHeight="1">
      <c r="A37" s="201">
        <v>19</v>
      </c>
      <c r="B37" s="30" t="s">
        <v>35</v>
      </c>
      <c r="C37" s="117" t="s">
        <v>29</v>
      </c>
      <c r="D37" s="95">
        <f t="shared" si="0"/>
        <v>0</v>
      </c>
      <c r="E37" s="95">
        <f t="shared" si="0"/>
        <v>0</v>
      </c>
      <c r="F37" s="95">
        <v>0</v>
      </c>
      <c r="G37" s="152">
        <v>0</v>
      </c>
      <c r="H37" s="95">
        <v>0</v>
      </c>
      <c r="I37" s="95">
        <v>0</v>
      </c>
      <c r="J37" s="95">
        <v>0</v>
      </c>
      <c r="K37" s="95">
        <v>0</v>
      </c>
      <c r="L37" s="135">
        <v>16787948</v>
      </c>
      <c r="M37" s="135">
        <v>0</v>
      </c>
      <c r="N37" s="135">
        <v>0</v>
      </c>
      <c r="O37" s="135">
        <v>0</v>
      </c>
      <c r="P37" s="95">
        <v>0</v>
      </c>
      <c r="Q37" s="80"/>
      <c r="R37" s="81"/>
      <c r="S37" s="14"/>
      <c r="T37" s="14"/>
      <c r="U37" s="14"/>
      <c r="V37" s="14"/>
      <c r="W37" s="14"/>
      <c r="X37" s="14"/>
      <c r="Y37" s="14"/>
      <c r="Z37" s="14"/>
      <c r="AA37" s="14"/>
    </row>
    <row r="38" spans="1:27" s="17" customFormat="1" ht="48.6" customHeight="1">
      <c r="A38" s="201"/>
      <c r="B38" s="30" t="s">
        <v>36</v>
      </c>
      <c r="C38" s="117" t="s">
        <v>29</v>
      </c>
      <c r="D38" s="95">
        <f t="shared" si="0"/>
        <v>0</v>
      </c>
      <c r="E38" s="95">
        <f t="shared" si="0"/>
        <v>0</v>
      </c>
      <c r="F38" s="95">
        <v>0</v>
      </c>
      <c r="G38" s="152">
        <v>0</v>
      </c>
      <c r="H38" s="95">
        <v>0</v>
      </c>
      <c r="I38" s="95">
        <v>0</v>
      </c>
      <c r="J38" s="95">
        <v>0</v>
      </c>
      <c r="K38" s="95">
        <v>0</v>
      </c>
      <c r="L38" s="135">
        <v>0</v>
      </c>
      <c r="M38" s="135">
        <v>0</v>
      </c>
      <c r="N38" s="135">
        <v>0</v>
      </c>
      <c r="O38" s="135">
        <v>0</v>
      </c>
      <c r="P38" s="95">
        <v>0</v>
      </c>
      <c r="Q38" s="80"/>
      <c r="R38" s="81"/>
      <c r="S38" s="14"/>
      <c r="T38" s="14"/>
      <c r="U38" s="14"/>
      <c r="V38" s="14"/>
      <c r="W38" s="14"/>
      <c r="X38" s="14"/>
      <c r="Y38" s="14"/>
      <c r="Z38" s="14"/>
      <c r="AA38" s="14"/>
    </row>
    <row r="39" spans="1:27" s="17" customFormat="1" ht="48.6" customHeight="1">
      <c r="A39" s="201"/>
      <c r="B39" s="30" t="s">
        <v>37</v>
      </c>
      <c r="C39" s="117" t="s">
        <v>29</v>
      </c>
      <c r="D39" s="95">
        <f t="shared" si="0"/>
        <v>0</v>
      </c>
      <c r="E39" s="95">
        <f t="shared" si="0"/>
        <v>0</v>
      </c>
      <c r="F39" s="95">
        <v>0</v>
      </c>
      <c r="G39" s="152">
        <v>0</v>
      </c>
      <c r="H39" s="95">
        <v>0</v>
      </c>
      <c r="I39" s="95">
        <v>0</v>
      </c>
      <c r="J39" s="95">
        <v>0</v>
      </c>
      <c r="K39" s="95">
        <v>0</v>
      </c>
      <c r="L39" s="135">
        <v>0</v>
      </c>
      <c r="M39" s="135">
        <v>0</v>
      </c>
      <c r="N39" s="135">
        <v>0</v>
      </c>
      <c r="O39" s="135">
        <v>0</v>
      </c>
      <c r="P39" s="95">
        <v>0</v>
      </c>
      <c r="Q39" s="80"/>
      <c r="R39" s="81"/>
      <c r="S39" s="14"/>
      <c r="T39" s="14"/>
      <c r="U39" s="14"/>
      <c r="V39" s="14"/>
      <c r="W39" s="14"/>
      <c r="X39" s="14"/>
      <c r="Y39" s="14"/>
      <c r="Z39" s="14"/>
      <c r="AA39" s="14"/>
    </row>
    <row r="40" spans="1:27" s="17" customFormat="1" ht="41.45" customHeight="1">
      <c r="A40" s="29">
        <v>20</v>
      </c>
      <c r="B40" s="30" t="s">
        <v>209</v>
      </c>
      <c r="C40" s="117" t="s">
        <v>1</v>
      </c>
      <c r="D40" s="95">
        <f t="shared" si="0"/>
        <v>6946540.9100000001</v>
      </c>
      <c r="E40" s="95">
        <f>ROUND(D40*B3,2)</f>
        <v>338868242.63</v>
      </c>
      <c r="F40" s="95">
        <v>6946540.9100000001</v>
      </c>
      <c r="G40" s="152">
        <f>ROUND(F40*B3,2)</f>
        <v>338868242.63</v>
      </c>
      <c r="H40" s="95">
        <v>0</v>
      </c>
      <c r="I40" s="95">
        <v>0</v>
      </c>
      <c r="J40" s="95">
        <v>0</v>
      </c>
      <c r="K40" s="95">
        <v>0</v>
      </c>
      <c r="L40" s="135">
        <v>0</v>
      </c>
      <c r="M40" s="135">
        <v>0</v>
      </c>
      <c r="N40" s="135">
        <v>0</v>
      </c>
      <c r="O40" s="135">
        <v>105184060.66</v>
      </c>
      <c r="P40" s="95">
        <v>0</v>
      </c>
      <c r="Q40" s="80"/>
      <c r="R40" s="81"/>
      <c r="S40" s="14"/>
      <c r="T40" s="14"/>
      <c r="U40" s="14"/>
      <c r="V40" s="14"/>
      <c r="W40" s="14"/>
      <c r="X40" s="14"/>
      <c r="Y40" s="14"/>
      <c r="Z40" s="14"/>
      <c r="AA40" s="14"/>
    </row>
    <row r="41" spans="1:27" s="17" customFormat="1" ht="41.45" customHeight="1">
      <c r="A41" s="201">
        <v>21</v>
      </c>
      <c r="B41" s="217" t="s">
        <v>38</v>
      </c>
      <c r="C41" s="137" t="s">
        <v>0</v>
      </c>
      <c r="D41" s="95">
        <f t="shared" si="0"/>
        <v>92407007.329999998</v>
      </c>
      <c r="E41" s="95">
        <f t="shared" si="0"/>
        <v>3847910951.5300002</v>
      </c>
      <c r="F41" s="95">
        <v>89564504.989999995</v>
      </c>
      <c r="G41" s="152">
        <f>ROUND(F41*B2,2)</f>
        <v>3729546595.8400002</v>
      </c>
      <c r="H41" s="95">
        <v>0</v>
      </c>
      <c r="I41" s="95">
        <v>0</v>
      </c>
      <c r="J41" s="95">
        <v>2842502.34</v>
      </c>
      <c r="K41" s="95">
        <f>ROUND(J41*B2,2)</f>
        <v>118364355.69</v>
      </c>
      <c r="L41" s="135">
        <v>0</v>
      </c>
      <c r="M41" s="135">
        <v>0</v>
      </c>
      <c r="N41" s="135">
        <v>0</v>
      </c>
      <c r="O41" s="135">
        <v>97301975.739999995</v>
      </c>
      <c r="P41" s="95">
        <v>0</v>
      </c>
      <c r="Q41" s="80"/>
      <c r="R41" s="81"/>
      <c r="S41" s="14"/>
      <c r="T41" s="14"/>
      <c r="U41" s="14"/>
      <c r="V41" s="14"/>
      <c r="W41" s="14"/>
      <c r="X41" s="14"/>
      <c r="Y41" s="14"/>
      <c r="Z41" s="14"/>
      <c r="AA41" s="14"/>
    </row>
    <row r="42" spans="1:27" s="17" customFormat="1" ht="41.45" customHeight="1">
      <c r="A42" s="201"/>
      <c r="B42" s="217"/>
      <c r="C42" s="117" t="s">
        <v>1</v>
      </c>
      <c r="D42" s="95">
        <f t="shared" si="0"/>
        <v>229423071.59</v>
      </c>
      <c r="E42" s="95">
        <f t="shared" si="0"/>
        <v>11191785105.219999</v>
      </c>
      <c r="F42" s="95">
        <v>229423071.59</v>
      </c>
      <c r="G42" s="152">
        <f>ROUND(F42*B3,2)</f>
        <v>11191785105.219999</v>
      </c>
      <c r="H42" s="95">
        <v>0</v>
      </c>
      <c r="I42" s="95">
        <v>0</v>
      </c>
      <c r="J42" s="95">
        <v>0</v>
      </c>
      <c r="K42" s="95">
        <v>0</v>
      </c>
      <c r="L42" s="135">
        <v>0</v>
      </c>
      <c r="M42" s="135">
        <v>0</v>
      </c>
      <c r="N42" s="135">
        <v>0</v>
      </c>
      <c r="O42" s="135">
        <v>102899937.59999999</v>
      </c>
      <c r="P42" s="95">
        <v>0</v>
      </c>
      <c r="Q42" s="80"/>
      <c r="R42" s="81"/>
      <c r="S42" s="14"/>
      <c r="T42" s="14"/>
      <c r="U42" s="14"/>
      <c r="V42" s="14"/>
      <c r="W42" s="14"/>
      <c r="X42" s="14"/>
      <c r="Y42" s="14"/>
      <c r="Z42" s="14"/>
      <c r="AA42" s="14"/>
    </row>
    <row r="43" spans="1:27" s="17" customFormat="1" ht="61.9" customHeight="1">
      <c r="A43" s="201"/>
      <c r="B43" s="30" t="s">
        <v>39</v>
      </c>
      <c r="C43" s="117" t="s">
        <v>0</v>
      </c>
      <c r="D43" s="95">
        <f t="shared" si="0"/>
        <v>2550000</v>
      </c>
      <c r="E43" s="95">
        <f t="shared" si="0"/>
        <v>106184295</v>
      </c>
      <c r="F43" s="95">
        <v>2550000</v>
      </c>
      <c r="G43" s="152">
        <f>ROUND(F43*B2,2)</f>
        <v>106184295</v>
      </c>
      <c r="H43" s="95">
        <v>0</v>
      </c>
      <c r="I43" s="95">
        <v>0</v>
      </c>
      <c r="J43" s="95">
        <v>0</v>
      </c>
      <c r="K43" s="95">
        <v>0</v>
      </c>
      <c r="L43" s="135">
        <v>0</v>
      </c>
      <c r="M43" s="135">
        <v>0</v>
      </c>
      <c r="N43" s="135">
        <v>0</v>
      </c>
      <c r="O43" s="135">
        <v>0</v>
      </c>
      <c r="P43" s="95">
        <v>0</v>
      </c>
      <c r="Q43" s="80"/>
      <c r="R43" s="81"/>
      <c r="S43" s="14"/>
      <c r="T43" s="14"/>
      <c r="U43" s="14"/>
      <c r="V43" s="14"/>
      <c r="W43" s="14"/>
      <c r="X43" s="14"/>
      <c r="Y43" s="14"/>
      <c r="Z43" s="14"/>
      <c r="AA43" s="14"/>
    </row>
    <row r="44" spans="1:27" s="17" customFormat="1" ht="61.9" customHeight="1">
      <c r="A44" s="29">
        <v>22</v>
      </c>
      <c r="B44" s="30" t="s">
        <v>210</v>
      </c>
      <c r="C44" s="117" t="s">
        <v>0</v>
      </c>
      <c r="D44" s="95">
        <f t="shared" si="0"/>
        <v>16882516.719999999</v>
      </c>
      <c r="E44" s="95">
        <f t="shared" si="0"/>
        <v>703003190.49000001</v>
      </c>
      <c r="F44" s="95">
        <v>16882516.719999999</v>
      </c>
      <c r="G44" s="152">
        <f>ROUND(F44*B2,2)</f>
        <v>703003190.49000001</v>
      </c>
      <c r="H44" s="95">
        <v>0</v>
      </c>
      <c r="I44" s="95">
        <v>0</v>
      </c>
      <c r="J44" s="95">
        <v>0</v>
      </c>
      <c r="K44" s="95">
        <v>0</v>
      </c>
      <c r="L44" s="135">
        <v>0</v>
      </c>
      <c r="M44" s="135">
        <v>0</v>
      </c>
      <c r="N44" s="135">
        <v>0</v>
      </c>
      <c r="O44" s="135">
        <v>0</v>
      </c>
      <c r="P44" s="95">
        <v>0</v>
      </c>
      <c r="Q44" s="80"/>
      <c r="R44" s="81"/>
      <c r="S44" s="14"/>
      <c r="T44" s="14"/>
      <c r="U44" s="14"/>
      <c r="V44" s="14"/>
      <c r="W44" s="14"/>
      <c r="X44" s="14"/>
      <c r="Y44" s="14"/>
      <c r="Z44" s="14"/>
      <c r="AA44" s="14"/>
    </row>
    <row r="45" spans="1:27" s="17" customFormat="1" ht="45.6" customHeight="1">
      <c r="A45" s="29">
        <v>23</v>
      </c>
      <c r="B45" s="30" t="s">
        <v>40</v>
      </c>
      <c r="C45" s="117" t="s">
        <v>29</v>
      </c>
      <c r="D45" s="95">
        <f t="shared" si="0"/>
        <v>0</v>
      </c>
      <c r="E45" s="95">
        <f t="shared" si="0"/>
        <v>0</v>
      </c>
      <c r="F45" s="95">
        <v>0</v>
      </c>
      <c r="G45" s="152">
        <v>0</v>
      </c>
      <c r="H45" s="95">
        <v>0</v>
      </c>
      <c r="I45" s="95">
        <v>0</v>
      </c>
      <c r="J45" s="95">
        <v>0</v>
      </c>
      <c r="K45" s="95">
        <v>0</v>
      </c>
      <c r="L45" s="135">
        <v>147942.32999999999</v>
      </c>
      <c r="M45" s="135">
        <v>0</v>
      </c>
      <c r="N45" s="135">
        <v>0</v>
      </c>
      <c r="O45" s="135">
        <v>0</v>
      </c>
      <c r="P45" s="95">
        <v>350681.86</v>
      </c>
      <c r="Q45" s="80"/>
      <c r="R45" s="81"/>
      <c r="S45" s="14"/>
      <c r="T45" s="14"/>
      <c r="U45" s="14"/>
      <c r="V45" s="14"/>
      <c r="W45" s="14"/>
      <c r="X45" s="14"/>
      <c r="Y45" s="14"/>
      <c r="Z45" s="14"/>
      <c r="AA45" s="14"/>
    </row>
    <row r="46" spans="1:27" s="17" customFormat="1" ht="72.599999999999994" customHeight="1">
      <c r="A46" s="176">
        <v>24</v>
      </c>
      <c r="B46" s="30" t="s">
        <v>233</v>
      </c>
      <c r="C46" s="176" t="s">
        <v>1</v>
      </c>
      <c r="D46" s="171">
        <f t="shared" si="0"/>
        <v>1352057.45</v>
      </c>
      <c r="E46" s="171">
        <f t="shared" si="0"/>
        <v>65956472.140000001</v>
      </c>
      <c r="F46" s="171">
        <v>1352057.45</v>
      </c>
      <c r="G46" s="171">
        <f>ROUND(F46*B3,2)</f>
        <v>65956472.140000001</v>
      </c>
      <c r="H46" s="95">
        <v>0</v>
      </c>
      <c r="I46" s="95">
        <v>0</v>
      </c>
      <c r="J46" s="95">
        <v>0</v>
      </c>
      <c r="K46" s="95">
        <v>0</v>
      </c>
      <c r="L46" s="135">
        <v>0</v>
      </c>
      <c r="M46" s="135">
        <v>0</v>
      </c>
      <c r="N46" s="135">
        <v>0</v>
      </c>
      <c r="O46" s="135">
        <v>22431935.780000001</v>
      </c>
      <c r="P46" s="95">
        <v>0</v>
      </c>
      <c r="Q46" s="80"/>
      <c r="R46" s="81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7" customFormat="1" ht="66" customHeight="1">
      <c r="A47" s="178"/>
      <c r="B47" s="30" t="s">
        <v>234</v>
      </c>
      <c r="C47" s="114"/>
      <c r="D47" s="177">
        <f t="shared" si="0"/>
        <v>0</v>
      </c>
      <c r="E47" s="177">
        <f t="shared" ref="E47" si="2">G47+I47+K47</f>
        <v>0</v>
      </c>
      <c r="F47" s="177">
        <f t="shared" ref="F47" si="3">H47+J47+L47</f>
        <v>0</v>
      </c>
      <c r="G47" s="177">
        <f t="shared" ref="G47" si="4">I47+K47+M47</f>
        <v>0</v>
      </c>
      <c r="H47" s="95">
        <v>0</v>
      </c>
      <c r="I47" s="95">
        <v>0</v>
      </c>
      <c r="J47" s="95">
        <v>0</v>
      </c>
      <c r="K47" s="95">
        <v>0</v>
      </c>
      <c r="L47" s="135">
        <v>0</v>
      </c>
      <c r="M47" s="135">
        <v>0</v>
      </c>
      <c r="N47" s="135">
        <v>0</v>
      </c>
      <c r="O47" s="134">
        <v>17306991.629999999</v>
      </c>
      <c r="P47" s="95">
        <v>0</v>
      </c>
      <c r="Q47" s="80"/>
      <c r="R47" s="81"/>
      <c r="S47" s="14"/>
      <c r="T47" s="14"/>
      <c r="U47" s="14"/>
      <c r="V47" s="14"/>
      <c r="W47" s="14"/>
      <c r="X47" s="14"/>
      <c r="Y47" s="14"/>
      <c r="Z47" s="14"/>
      <c r="AA47" s="14"/>
    </row>
    <row r="48" spans="1:27" s="17" customFormat="1" ht="58.15" customHeight="1">
      <c r="A48" s="29">
        <v>25</v>
      </c>
      <c r="B48" s="30" t="s">
        <v>211</v>
      </c>
      <c r="C48" s="117" t="s">
        <v>1</v>
      </c>
      <c r="D48" s="95">
        <f t="shared" si="0"/>
        <v>2288720.9900000002</v>
      </c>
      <c r="E48" s="95">
        <f t="shared" si="0"/>
        <v>111649073.95</v>
      </c>
      <c r="F48" s="95">
        <v>2288720.9900000002</v>
      </c>
      <c r="G48" s="149">
        <f>ROUND(F48*B3,2)</f>
        <v>111649073.95</v>
      </c>
      <c r="H48" s="95">
        <v>0</v>
      </c>
      <c r="I48" s="95">
        <v>0</v>
      </c>
      <c r="J48" s="95">
        <v>0</v>
      </c>
      <c r="K48" s="95">
        <v>0</v>
      </c>
      <c r="L48" s="135">
        <v>0</v>
      </c>
      <c r="M48" s="135">
        <v>0</v>
      </c>
      <c r="N48" s="135">
        <v>0</v>
      </c>
      <c r="O48" s="135">
        <v>7018311.3399999999</v>
      </c>
      <c r="P48" s="95">
        <v>0</v>
      </c>
      <c r="Q48" s="80"/>
      <c r="R48" s="81"/>
      <c r="S48" s="14"/>
      <c r="T48" s="14"/>
      <c r="U48" s="14"/>
      <c r="V48" s="14"/>
      <c r="W48" s="14"/>
      <c r="X48" s="14"/>
      <c r="Y48" s="14"/>
      <c r="Z48" s="14"/>
      <c r="AA48" s="14"/>
    </row>
    <row r="49" spans="1:27" s="17" customFormat="1" ht="49.15" customHeight="1">
      <c r="A49" s="29">
        <v>26</v>
      </c>
      <c r="B49" s="30" t="s">
        <v>41</v>
      </c>
      <c r="C49" s="117" t="s">
        <v>1</v>
      </c>
      <c r="D49" s="95">
        <f t="shared" si="0"/>
        <v>1041637.81</v>
      </c>
      <c r="E49" s="95">
        <f t="shared" si="0"/>
        <v>50813488.140000001</v>
      </c>
      <c r="F49" s="95">
        <v>1041637.81</v>
      </c>
      <c r="G49" s="149">
        <f>ROUND(F49*B3,2)</f>
        <v>50813488.140000001</v>
      </c>
      <c r="H49" s="95">
        <v>0</v>
      </c>
      <c r="I49" s="95">
        <v>0</v>
      </c>
      <c r="J49" s="95">
        <v>0</v>
      </c>
      <c r="K49" s="95">
        <v>0</v>
      </c>
      <c r="L49" s="135">
        <v>0</v>
      </c>
      <c r="M49" s="135">
        <v>0</v>
      </c>
      <c r="N49" s="135">
        <v>0</v>
      </c>
      <c r="O49" s="135">
        <v>6145495.8899999997</v>
      </c>
      <c r="P49" s="95">
        <v>0</v>
      </c>
      <c r="Q49" s="80"/>
      <c r="R49" s="81"/>
      <c r="S49" s="14"/>
      <c r="T49" s="14"/>
      <c r="U49" s="14"/>
      <c r="V49" s="14"/>
      <c r="W49" s="14"/>
      <c r="X49" s="14"/>
      <c r="Y49" s="14"/>
      <c r="Z49" s="14"/>
      <c r="AA49" s="14"/>
    </row>
    <row r="50" spans="1:27" s="17" customFormat="1" ht="49.15" customHeight="1">
      <c r="A50" s="29">
        <v>27</v>
      </c>
      <c r="B50" s="30" t="s">
        <v>42</v>
      </c>
      <c r="C50" s="117" t="s">
        <v>0</v>
      </c>
      <c r="D50" s="95">
        <f t="shared" si="0"/>
        <v>112557542.16000001</v>
      </c>
      <c r="E50" s="95">
        <f t="shared" si="0"/>
        <v>4686997357.3299999</v>
      </c>
      <c r="F50" s="95">
        <v>112368450.90000001</v>
      </c>
      <c r="G50" s="149">
        <f>ROUND(F50*B2,2)</f>
        <v>4679123427.0799999</v>
      </c>
      <c r="H50" s="95">
        <v>0</v>
      </c>
      <c r="I50" s="95">
        <v>0</v>
      </c>
      <c r="J50" s="95">
        <v>189091.26</v>
      </c>
      <c r="K50" s="95">
        <f>ROUND(J50*B2,2)</f>
        <v>7873930.25</v>
      </c>
      <c r="L50" s="135">
        <v>0</v>
      </c>
      <c r="M50" s="135">
        <v>0</v>
      </c>
      <c r="N50" s="135">
        <v>0</v>
      </c>
      <c r="O50" s="135">
        <v>4945687598.7700005</v>
      </c>
      <c r="P50" s="95">
        <v>0</v>
      </c>
      <c r="Q50" s="80"/>
      <c r="R50" s="81"/>
      <c r="S50" s="14"/>
      <c r="T50" s="14"/>
      <c r="U50" s="14"/>
      <c r="V50" s="14"/>
      <c r="W50" s="14"/>
      <c r="X50" s="14"/>
      <c r="Y50" s="14"/>
      <c r="Z50" s="14"/>
      <c r="AA50" s="14"/>
    </row>
    <row r="51" spans="1:27" s="17" customFormat="1" ht="49.15" customHeight="1">
      <c r="A51" s="29">
        <v>28</v>
      </c>
      <c r="B51" s="30" t="s">
        <v>202</v>
      </c>
      <c r="C51" s="117" t="s">
        <v>1</v>
      </c>
      <c r="D51" s="95">
        <f t="shared" si="0"/>
        <v>19405179.41</v>
      </c>
      <c r="E51" s="95">
        <f t="shared" si="0"/>
        <v>946629283.52999997</v>
      </c>
      <c r="F51" s="95">
        <v>19405179.41</v>
      </c>
      <c r="G51" s="149">
        <f>ROUND(F51*B3,2)</f>
        <v>946629283.52999997</v>
      </c>
      <c r="H51" s="95">
        <v>0</v>
      </c>
      <c r="I51" s="95">
        <v>0</v>
      </c>
      <c r="J51" s="95">
        <v>0</v>
      </c>
      <c r="K51" s="95">
        <v>0</v>
      </c>
      <c r="L51" s="135">
        <v>0</v>
      </c>
      <c r="M51" s="135">
        <v>0</v>
      </c>
      <c r="N51" s="135">
        <v>0</v>
      </c>
      <c r="O51" s="135">
        <v>209077934.62</v>
      </c>
      <c r="P51" s="95">
        <v>0</v>
      </c>
      <c r="Q51" s="80"/>
      <c r="R51" s="81"/>
      <c r="S51" s="14"/>
      <c r="T51" s="14"/>
      <c r="U51" s="14"/>
      <c r="V51" s="14"/>
      <c r="W51" s="14"/>
      <c r="X51" s="14"/>
      <c r="Y51" s="14"/>
      <c r="Z51" s="14"/>
      <c r="AA51" s="14"/>
    </row>
    <row r="52" spans="1:27" s="17" customFormat="1" ht="49.15" customHeight="1">
      <c r="A52" s="29">
        <v>29</v>
      </c>
      <c r="B52" s="30" t="s">
        <v>43</v>
      </c>
      <c r="C52" s="117" t="s">
        <v>29</v>
      </c>
      <c r="D52" s="95">
        <f t="shared" si="0"/>
        <v>2129053849.5999999</v>
      </c>
      <c r="E52" s="95">
        <f t="shared" si="0"/>
        <v>2129053849.5999999</v>
      </c>
      <c r="F52" s="95">
        <v>2129053849.5999999</v>
      </c>
      <c r="G52" s="149">
        <f>F52</f>
        <v>2129053849.5999999</v>
      </c>
      <c r="H52" s="95">
        <v>0</v>
      </c>
      <c r="I52" s="95">
        <v>0</v>
      </c>
      <c r="J52" s="95">
        <v>0</v>
      </c>
      <c r="K52" s="95">
        <v>0</v>
      </c>
      <c r="L52" s="135">
        <v>0</v>
      </c>
      <c r="M52" s="135">
        <v>0</v>
      </c>
      <c r="N52" s="135">
        <v>0</v>
      </c>
      <c r="O52" s="135">
        <v>9635453.2599999998</v>
      </c>
      <c r="P52" s="95">
        <v>0</v>
      </c>
      <c r="Q52" s="80"/>
      <c r="R52" s="81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17" customFormat="1" ht="49.15" customHeight="1">
      <c r="A53" s="97">
        <v>30</v>
      </c>
      <c r="B53" s="98" t="s">
        <v>44</v>
      </c>
      <c r="C53" s="117" t="s">
        <v>29</v>
      </c>
      <c r="D53" s="95">
        <f t="shared" si="0"/>
        <v>16782640.460000001</v>
      </c>
      <c r="E53" s="95">
        <f t="shared" si="0"/>
        <v>16782640.460000001</v>
      </c>
      <c r="F53" s="95">
        <v>0</v>
      </c>
      <c r="G53" s="149">
        <v>0</v>
      </c>
      <c r="H53" s="95">
        <v>0</v>
      </c>
      <c r="I53" s="95">
        <v>0</v>
      </c>
      <c r="J53" s="95">
        <v>16782640.460000001</v>
      </c>
      <c r="K53" s="95">
        <f>J53</f>
        <v>16782640.460000001</v>
      </c>
      <c r="L53" s="135">
        <v>0</v>
      </c>
      <c r="M53" s="135">
        <v>0</v>
      </c>
      <c r="N53" s="135">
        <v>0</v>
      </c>
      <c r="O53" s="135">
        <v>0</v>
      </c>
      <c r="P53" s="95">
        <v>0</v>
      </c>
      <c r="Q53" s="80"/>
      <c r="R53" s="81"/>
      <c r="S53" s="47"/>
      <c r="T53" s="14"/>
      <c r="U53" s="14"/>
      <c r="V53" s="14"/>
      <c r="W53" s="14"/>
      <c r="X53" s="14"/>
      <c r="Y53" s="14"/>
      <c r="Z53" s="14"/>
      <c r="AA53" s="14"/>
    </row>
    <row r="54" spans="1:27" s="17" customFormat="1" ht="49.15" customHeight="1">
      <c r="A54" s="29">
        <v>31</v>
      </c>
      <c r="B54" s="30" t="s">
        <v>45</v>
      </c>
      <c r="C54" s="117" t="s">
        <v>0</v>
      </c>
      <c r="D54" s="95">
        <f t="shared" si="0"/>
        <v>0</v>
      </c>
      <c r="E54" s="95">
        <f t="shared" si="0"/>
        <v>0</v>
      </c>
      <c r="F54" s="95">
        <v>0</v>
      </c>
      <c r="G54" s="149">
        <f>ROUND(F54*B2,2)</f>
        <v>0</v>
      </c>
      <c r="H54" s="95">
        <v>0</v>
      </c>
      <c r="I54" s="95">
        <v>0</v>
      </c>
      <c r="J54" s="95">
        <v>0</v>
      </c>
      <c r="K54" s="95">
        <v>0</v>
      </c>
      <c r="L54" s="135">
        <v>0</v>
      </c>
      <c r="M54" s="135">
        <v>0</v>
      </c>
      <c r="N54" s="135">
        <v>0</v>
      </c>
      <c r="O54" s="135">
        <v>523519037.00999999</v>
      </c>
      <c r="P54" s="95">
        <v>0</v>
      </c>
      <c r="Q54" s="80"/>
      <c r="R54" s="81"/>
      <c r="S54" s="14"/>
      <c r="T54" s="14"/>
      <c r="U54" s="14"/>
      <c r="V54" s="14"/>
      <c r="W54" s="14"/>
      <c r="X54" s="14"/>
      <c r="Y54" s="14"/>
      <c r="Z54" s="14"/>
      <c r="AA54" s="14"/>
    </row>
    <row r="55" spans="1:27" s="17" customFormat="1" ht="49.15" customHeight="1">
      <c r="A55" s="29">
        <v>32</v>
      </c>
      <c r="B55" s="30" t="s">
        <v>46</v>
      </c>
      <c r="C55" s="117" t="s">
        <v>1</v>
      </c>
      <c r="D55" s="95">
        <f t="shared" si="0"/>
        <v>0</v>
      </c>
      <c r="E55" s="95">
        <f t="shared" si="0"/>
        <v>0</v>
      </c>
      <c r="F55" s="95">
        <v>0</v>
      </c>
      <c r="G55" s="149">
        <f>ROUND(F55*B3,2)</f>
        <v>0</v>
      </c>
      <c r="H55" s="95">
        <v>0</v>
      </c>
      <c r="I55" s="95">
        <v>0</v>
      </c>
      <c r="J55" s="95">
        <v>0</v>
      </c>
      <c r="K55" s="95">
        <v>0</v>
      </c>
      <c r="L55" s="135">
        <v>0</v>
      </c>
      <c r="M55" s="135">
        <v>0</v>
      </c>
      <c r="N55" s="135">
        <v>0</v>
      </c>
      <c r="O55" s="135">
        <v>4753481.16</v>
      </c>
      <c r="P55" s="95">
        <v>0</v>
      </c>
      <c r="Q55" s="80"/>
      <c r="R55" s="81"/>
      <c r="S55" s="14"/>
      <c r="T55" s="14"/>
      <c r="U55" s="14"/>
      <c r="V55" s="14"/>
      <c r="W55" s="14"/>
      <c r="X55" s="14"/>
      <c r="Y55" s="14"/>
      <c r="Z55" s="14"/>
      <c r="AA55" s="14"/>
    </row>
    <row r="56" spans="1:27" s="17" customFormat="1" ht="49.15" customHeight="1">
      <c r="A56" s="29">
        <v>33</v>
      </c>
      <c r="B56" s="30" t="s">
        <v>47</v>
      </c>
      <c r="C56" s="117" t="s">
        <v>0</v>
      </c>
      <c r="D56" s="95">
        <f t="shared" si="0"/>
        <v>240382795.38999999</v>
      </c>
      <c r="E56" s="95">
        <f t="shared" si="0"/>
        <v>10009755944.559999</v>
      </c>
      <c r="F56" s="95">
        <v>240382795.38999999</v>
      </c>
      <c r="G56" s="149">
        <f>ROUND(F56*B2,2)</f>
        <v>10009755944.559999</v>
      </c>
      <c r="H56" s="95">
        <v>0</v>
      </c>
      <c r="I56" s="95">
        <v>0</v>
      </c>
      <c r="J56" s="95">
        <v>0</v>
      </c>
      <c r="K56" s="95">
        <v>0</v>
      </c>
      <c r="L56" s="135">
        <v>0</v>
      </c>
      <c r="M56" s="135">
        <v>0</v>
      </c>
      <c r="N56" s="135">
        <v>0</v>
      </c>
      <c r="O56" s="135">
        <v>7647616097.4300003</v>
      </c>
      <c r="P56" s="95">
        <v>0</v>
      </c>
      <c r="Q56" s="80"/>
      <c r="R56" s="81"/>
      <c r="S56" s="14"/>
      <c r="T56" s="14"/>
      <c r="U56" s="14"/>
      <c r="V56" s="14"/>
      <c r="W56" s="14"/>
      <c r="X56" s="14"/>
      <c r="Y56" s="14"/>
      <c r="Z56" s="14"/>
      <c r="AA56" s="14"/>
    </row>
    <row r="57" spans="1:27" s="17" customFormat="1" ht="49.15" customHeight="1">
      <c r="A57" s="29">
        <v>34</v>
      </c>
      <c r="B57" s="30" t="s">
        <v>212</v>
      </c>
      <c r="C57" s="117" t="s">
        <v>0</v>
      </c>
      <c r="D57" s="95">
        <f t="shared" si="0"/>
        <v>87659560.359999999</v>
      </c>
      <c r="E57" s="95">
        <f t="shared" si="0"/>
        <v>3650222986.9899998</v>
      </c>
      <c r="F57" s="95">
        <v>87659560.359999999</v>
      </c>
      <c r="G57" s="149">
        <f>ROUND(F57*B2,2)</f>
        <v>3650222986.9899998</v>
      </c>
      <c r="H57" s="95">
        <v>0</v>
      </c>
      <c r="I57" s="95">
        <v>0</v>
      </c>
      <c r="J57" s="95">
        <v>0</v>
      </c>
      <c r="K57" s="95">
        <v>0</v>
      </c>
      <c r="L57" s="135">
        <v>0</v>
      </c>
      <c r="M57" s="135">
        <v>0</v>
      </c>
      <c r="N57" s="135">
        <v>0</v>
      </c>
      <c r="O57" s="135">
        <v>2377942559.1799998</v>
      </c>
      <c r="P57" s="95">
        <v>0</v>
      </c>
      <c r="Q57" s="80"/>
      <c r="R57" s="81"/>
      <c r="S57" s="14"/>
      <c r="T57" s="14"/>
      <c r="U57" s="14"/>
      <c r="V57" s="14"/>
      <c r="W57" s="14"/>
      <c r="X57" s="14"/>
      <c r="Y57" s="14"/>
      <c r="Z57" s="14"/>
      <c r="AA57" s="14"/>
    </row>
    <row r="58" spans="1:27" s="17" customFormat="1" ht="49.15" customHeight="1">
      <c r="A58" s="29">
        <v>35</v>
      </c>
      <c r="B58" s="30" t="s">
        <v>48</v>
      </c>
      <c r="C58" s="117" t="s">
        <v>29</v>
      </c>
      <c r="D58" s="95">
        <f t="shared" si="0"/>
        <v>0</v>
      </c>
      <c r="E58" s="95">
        <f t="shared" si="0"/>
        <v>0</v>
      </c>
      <c r="F58" s="95">
        <v>0</v>
      </c>
      <c r="G58" s="149">
        <v>0</v>
      </c>
      <c r="H58" s="95">
        <v>0</v>
      </c>
      <c r="I58" s="95">
        <v>0</v>
      </c>
      <c r="J58" s="95">
        <v>0</v>
      </c>
      <c r="K58" s="95">
        <v>0</v>
      </c>
      <c r="L58" s="135">
        <v>0</v>
      </c>
      <c r="M58" s="135">
        <v>0</v>
      </c>
      <c r="N58" s="135">
        <v>975064.88</v>
      </c>
      <c r="O58" s="135">
        <v>0</v>
      </c>
      <c r="P58" s="95">
        <v>0</v>
      </c>
      <c r="Q58" s="80"/>
      <c r="R58" s="81"/>
      <c r="S58" s="14"/>
      <c r="T58" s="14"/>
      <c r="U58" s="14"/>
      <c r="V58" s="14"/>
      <c r="W58" s="14"/>
      <c r="X58" s="14"/>
      <c r="Y58" s="14"/>
      <c r="Z58" s="14"/>
      <c r="AA58" s="14"/>
    </row>
    <row r="59" spans="1:27" s="17" customFormat="1" ht="49.15" customHeight="1">
      <c r="A59" s="201">
        <v>36</v>
      </c>
      <c r="B59" s="30" t="s">
        <v>49</v>
      </c>
      <c r="C59" s="117" t="s">
        <v>29</v>
      </c>
      <c r="D59" s="95">
        <f t="shared" si="0"/>
        <v>1676400000</v>
      </c>
      <c r="E59" s="95">
        <f t="shared" si="0"/>
        <v>1676400000</v>
      </c>
      <c r="F59" s="95">
        <v>1676400000</v>
      </c>
      <c r="G59" s="149">
        <f>F59</f>
        <v>1676400000</v>
      </c>
      <c r="H59" s="95">
        <v>0</v>
      </c>
      <c r="I59" s="95">
        <v>0</v>
      </c>
      <c r="J59" s="95">
        <v>0</v>
      </c>
      <c r="K59" s="95">
        <v>0</v>
      </c>
      <c r="L59" s="135">
        <v>0</v>
      </c>
      <c r="M59" s="135">
        <v>0</v>
      </c>
      <c r="N59" s="135">
        <v>0</v>
      </c>
      <c r="O59" s="135">
        <v>1366489272.49</v>
      </c>
      <c r="P59" s="95">
        <v>0</v>
      </c>
      <c r="Q59" s="80"/>
      <c r="R59" s="81"/>
      <c r="S59" s="14"/>
      <c r="T59" s="14"/>
      <c r="U59" s="14"/>
      <c r="V59" s="14"/>
      <c r="W59" s="14"/>
      <c r="X59" s="14"/>
      <c r="Y59" s="14"/>
      <c r="Z59" s="14"/>
      <c r="AA59" s="14"/>
    </row>
    <row r="60" spans="1:27" s="17" customFormat="1" ht="49.15" customHeight="1">
      <c r="A60" s="201"/>
      <c r="B60" s="30" t="s">
        <v>50</v>
      </c>
      <c r="C60" s="117" t="s">
        <v>29</v>
      </c>
      <c r="D60" s="95">
        <f t="shared" si="0"/>
        <v>136082905.21000001</v>
      </c>
      <c r="E60" s="95">
        <f t="shared" si="0"/>
        <v>136082905.21000001</v>
      </c>
      <c r="F60" s="95">
        <v>136082905.21000001</v>
      </c>
      <c r="G60" s="149">
        <f>F60</f>
        <v>136082905.21000001</v>
      </c>
      <c r="H60" s="95">
        <v>0</v>
      </c>
      <c r="I60" s="95">
        <v>0</v>
      </c>
      <c r="J60" s="95">
        <v>0</v>
      </c>
      <c r="K60" s="95">
        <v>0</v>
      </c>
      <c r="L60" s="135">
        <v>0</v>
      </c>
      <c r="M60" s="135">
        <v>0</v>
      </c>
      <c r="N60" s="135">
        <v>59835.62</v>
      </c>
      <c r="O60" s="135">
        <v>55358149.979999997</v>
      </c>
      <c r="P60" s="95">
        <v>0</v>
      </c>
      <c r="Q60" s="80"/>
      <c r="R60" s="81"/>
      <c r="S60" s="14"/>
      <c r="T60" s="14"/>
      <c r="U60" s="14"/>
      <c r="V60" s="14"/>
      <c r="W60" s="14"/>
      <c r="X60" s="14"/>
      <c r="Y60" s="14"/>
      <c r="Z60" s="14"/>
      <c r="AA60" s="14"/>
    </row>
    <row r="61" spans="1:27" s="17" customFormat="1" ht="49.15" customHeight="1">
      <c r="A61" s="201"/>
      <c r="B61" s="30" t="s">
        <v>51</v>
      </c>
      <c r="C61" s="117" t="s">
        <v>29</v>
      </c>
      <c r="D61" s="95">
        <f t="shared" si="0"/>
        <v>371076294.58999997</v>
      </c>
      <c r="E61" s="95">
        <f t="shared" si="0"/>
        <v>371076294.58999997</v>
      </c>
      <c r="F61" s="95">
        <v>371076294.58999997</v>
      </c>
      <c r="G61" s="149">
        <f>F61</f>
        <v>371076294.58999997</v>
      </c>
      <c r="H61" s="95">
        <v>0</v>
      </c>
      <c r="I61" s="95">
        <v>0</v>
      </c>
      <c r="J61" s="95">
        <v>0</v>
      </c>
      <c r="K61" s="95">
        <v>0</v>
      </c>
      <c r="L61" s="135">
        <v>0</v>
      </c>
      <c r="M61" s="135">
        <v>0</v>
      </c>
      <c r="N61" s="135">
        <v>64821.919999999998</v>
      </c>
      <c r="O61" s="135">
        <v>157522593.59</v>
      </c>
      <c r="P61" s="95">
        <v>0</v>
      </c>
      <c r="Q61" s="80"/>
      <c r="R61" s="81"/>
      <c r="S61" s="14"/>
      <c r="T61" s="14"/>
      <c r="U61" s="14"/>
      <c r="V61" s="14"/>
      <c r="W61" s="14"/>
      <c r="X61" s="14"/>
      <c r="Y61" s="14"/>
      <c r="Z61" s="14"/>
      <c r="AA61" s="14"/>
    </row>
    <row r="62" spans="1:27" s="17" customFormat="1" ht="36" customHeight="1">
      <c r="A62" s="212">
        <v>37</v>
      </c>
      <c r="B62" s="217" t="s">
        <v>198</v>
      </c>
      <c r="C62" s="117" t="s">
        <v>1</v>
      </c>
      <c r="D62" s="95">
        <f t="shared" si="0"/>
        <v>0</v>
      </c>
      <c r="E62" s="95">
        <f t="shared" si="0"/>
        <v>0</v>
      </c>
      <c r="F62" s="95">
        <v>0</v>
      </c>
      <c r="G62" s="95">
        <v>0</v>
      </c>
      <c r="H62" s="95">
        <v>0</v>
      </c>
      <c r="I62" s="95">
        <f>ROUND(H62*B3,2)</f>
        <v>0</v>
      </c>
      <c r="J62" s="95">
        <v>0</v>
      </c>
      <c r="K62" s="95">
        <f>ROUND(J62*B3,2)</f>
        <v>0</v>
      </c>
      <c r="L62" s="135">
        <v>0</v>
      </c>
      <c r="M62" s="135">
        <f>5214568.58-190750.48</f>
        <v>5023818.0999999996</v>
      </c>
      <c r="N62" s="135">
        <v>11662.58</v>
      </c>
      <c r="O62" s="135">
        <v>0</v>
      </c>
      <c r="P62" s="95">
        <v>0</v>
      </c>
      <c r="Q62" s="80"/>
      <c r="R62" s="81"/>
      <c r="S62" s="14"/>
      <c r="T62" s="14"/>
      <c r="U62" s="14"/>
      <c r="V62" s="14"/>
      <c r="W62" s="14"/>
      <c r="X62" s="14"/>
      <c r="Y62" s="14"/>
      <c r="Z62" s="14"/>
      <c r="AA62" s="14"/>
    </row>
    <row r="63" spans="1:27" s="17" customFormat="1" ht="36" customHeight="1">
      <c r="A63" s="213"/>
      <c r="B63" s="217"/>
      <c r="C63" s="117" t="s">
        <v>0</v>
      </c>
      <c r="D63" s="95">
        <f t="shared" si="0"/>
        <v>0</v>
      </c>
      <c r="E63" s="95">
        <f t="shared" si="0"/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f>ROUND(J63*B2,2)</f>
        <v>0</v>
      </c>
      <c r="L63" s="135">
        <v>0</v>
      </c>
      <c r="M63" s="135">
        <v>190750.48</v>
      </c>
      <c r="N63" s="135">
        <v>0</v>
      </c>
      <c r="O63" s="135">
        <v>0</v>
      </c>
      <c r="P63" s="95">
        <v>0</v>
      </c>
      <c r="Q63" s="80"/>
      <c r="R63" s="81"/>
      <c r="S63" s="14"/>
      <c r="T63" s="14"/>
      <c r="U63" s="14"/>
      <c r="V63" s="14"/>
      <c r="W63" s="14"/>
      <c r="X63" s="14"/>
      <c r="Y63" s="14"/>
      <c r="Z63" s="14"/>
      <c r="AA63" s="14"/>
    </row>
    <row r="64" spans="1:27" s="17" customFormat="1" ht="36" customHeight="1">
      <c r="A64" s="214"/>
      <c r="B64" s="217"/>
      <c r="C64" s="117" t="s">
        <v>214</v>
      </c>
      <c r="D64" s="95">
        <f t="shared" si="0"/>
        <v>0</v>
      </c>
      <c r="E64" s="95">
        <f t="shared" si="0"/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135">
        <v>0</v>
      </c>
      <c r="M64" s="135">
        <v>0</v>
      </c>
      <c r="N64" s="135">
        <v>0</v>
      </c>
      <c r="O64" s="135">
        <v>0</v>
      </c>
      <c r="P64" s="95">
        <v>0</v>
      </c>
      <c r="Q64" s="80"/>
      <c r="R64" s="81"/>
      <c r="S64" s="14"/>
      <c r="T64" s="14"/>
      <c r="U64" s="14"/>
      <c r="V64" s="14"/>
      <c r="W64" s="14"/>
      <c r="X64" s="14"/>
      <c r="Y64" s="14"/>
      <c r="Z64" s="14"/>
      <c r="AA64" s="14"/>
    </row>
    <row r="65" spans="1:27" s="17" customFormat="1" ht="45" customHeight="1">
      <c r="A65" s="29">
        <v>38</v>
      </c>
      <c r="B65" s="30" t="s">
        <v>52</v>
      </c>
      <c r="C65" s="117" t="s">
        <v>29</v>
      </c>
      <c r="D65" s="95">
        <f t="shared" si="0"/>
        <v>0</v>
      </c>
      <c r="E65" s="95">
        <f t="shared" si="0"/>
        <v>0</v>
      </c>
      <c r="F65" s="95">
        <v>0</v>
      </c>
      <c r="G65" s="95">
        <v>0</v>
      </c>
      <c r="H65" s="95">
        <v>0</v>
      </c>
      <c r="I65" s="95">
        <v>0</v>
      </c>
      <c r="J65" s="95">
        <v>0</v>
      </c>
      <c r="K65" s="95">
        <v>0</v>
      </c>
      <c r="L65" s="135">
        <v>0</v>
      </c>
      <c r="M65" s="135">
        <v>0</v>
      </c>
      <c r="N65" s="135">
        <v>0</v>
      </c>
      <c r="O65" s="135">
        <v>0</v>
      </c>
      <c r="P65" s="95">
        <v>0</v>
      </c>
      <c r="Q65" s="80"/>
      <c r="R65" s="81"/>
      <c r="S65" s="14"/>
      <c r="T65" s="14"/>
      <c r="U65" s="14"/>
      <c r="V65" s="14"/>
      <c r="W65" s="14"/>
      <c r="X65" s="14"/>
      <c r="Y65" s="14"/>
      <c r="Z65" s="14"/>
      <c r="AA65" s="14"/>
    </row>
    <row r="66" spans="1:27" s="17" customFormat="1" ht="45" customHeight="1">
      <c r="A66" s="29">
        <v>39</v>
      </c>
      <c r="B66" s="30" t="s">
        <v>53</v>
      </c>
      <c r="C66" s="117" t="s">
        <v>29</v>
      </c>
      <c r="D66" s="95">
        <f t="shared" si="0"/>
        <v>0</v>
      </c>
      <c r="E66" s="95">
        <f t="shared" si="0"/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135">
        <v>0</v>
      </c>
      <c r="M66" s="135">
        <v>0</v>
      </c>
      <c r="N66" s="135">
        <v>0</v>
      </c>
      <c r="O66" s="135">
        <v>0</v>
      </c>
      <c r="P66" s="95">
        <v>0</v>
      </c>
      <c r="Q66" s="80"/>
      <c r="R66" s="81"/>
      <c r="S66" s="14"/>
      <c r="T66" s="14"/>
      <c r="U66" s="14"/>
      <c r="V66" s="14"/>
      <c r="W66" s="14"/>
      <c r="X66" s="14"/>
      <c r="Y66" s="14"/>
      <c r="Z66" s="14"/>
      <c r="AA66" s="14"/>
    </row>
    <row r="67" spans="1:27" s="17" customFormat="1" ht="45" customHeight="1">
      <c r="A67" s="29">
        <v>40</v>
      </c>
      <c r="B67" s="30" t="s">
        <v>235</v>
      </c>
      <c r="C67" s="117" t="s">
        <v>1</v>
      </c>
      <c r="D67" s="95">
        <f t="shared" si="0"/>
        <v>0</v>
      </c>
      <c r="E67" s="95">
        <f>ROUND(D67*B3,2)</f>
        <v>0</v>
      </c>
      <c r="F67" s="95">
        <v>0</v>
      </c>
      <c r="G67" s="138">
        <f>ROUND(F67*B3,2)</f>
        <v>0</v>
      </c>
      <c r="H67" s="95">
        <v>0</v>
      </c>
      <c r="I67" s="95">
        <v>0</v>
      </c>
      <c r="J67" s="95">
        <v>0</v>
      </c>
      <c r="K67" s="95">
        <v>0</v>
      </c>
      <c r="L67" s="135">
        <v>0</v>
      </c>
      <c r="M67" s="135">
        <v>0</v>
      </c>
      <c r="N67" s="135">
        <v>0</v>
      </c>
      <c r="O67" s="135">
        <v>0</v>
      </c>
      <c r="P67" s="95">
        <v>0</v>
      </c>
      <c r="Q67" s="80"/>
      <c r="R67" s="81"/>
      <c r="S67" s="14"/>
      <c r="T67" s="14"/>
      <c r="U67" s="14"/>
      <c r="V67" s="14"/>
      <c r="W67" s="14"/>
      <c r="X67" s="14"/>
      <c r="Y67" s="14"/>
      <c r="Z67" s="14"/>
      <c r="AA67" s="14"/>
    </row>
    <row r="68" spans="1:27" s="17" customFormat="1" ht="45" customHeight="1">
      <c r="A68" s="34">
        <v>41</v>
      </c>
      <c r="B68" s="35" t="s">
        <v>236</v>
      </c>
      <c r="C68" s="117" t="s">
        <v>1</v>
      </c>
      <c r="D68" s="95">
        <f t="shared" si="0"/>
        <v>0</v>
      </c>
      <c r="E68" s="95">
        <v>0</v>
      </c>
      <c r="F68" s="95">
        <v>0</v>
      </c>
      <c r="G68" s="149">
        <f>ROUND(F68*B3,2)</f>
        <v>0</v>
      </c>
      <c r="H68" s="95">
        <v>0</v>
      </c>
      <c r="I68" s="95">
        <v>0</v>
      </c>
      <c r="J68" s="95">
        <v>0</v>
      </c>
      <c r="K68" s="95">
        <f>ROUND(J68*B3,2)</f>
        <v>0</v>
      </c>
      <c r="L68" s="135">
        <v>12186194.76</v>
      </c>
      <c r="M68" s="135">
        <v>0</v>
      </c>
      <c r="N68" s="135">
        <v>580635.41</v>
      </c>
      <c r="O68" s="135">
        <v>0</v>
      </c>
      <c r="P68" s="95">
        <v>0</v>
      </c>
      <c r="Q68" s="80"/>
      <c r="R68" s="81"/>
      <c r="S68" s="14"/>
      <c r="T68" s="14"/>
      <c r="U68" s="14"/>
      <c r="V68" s="14"/>
      <c r="W68" s="14"/>
      <c r="X68" s="14"/>
      <c r="Y68" s="14"/>
      <c r="Z68" s="14"/>
      <c r="AA68" s="14"/>
    </row>
    <row r="69" spans="1:27" s="17" customFormat="1" ht="45" customHeight="1">
      <c r="A69" s="29">
        <v>42</v>
      </c>
      <c r="B69" s="30" t="s">
        <v>54</v>
      </c>
      <c r="C69" s="117" t="s">
        <v>29</v>
      </c>
      <c r="D69" s="95">
        <f t="shared" si="0"/>
        <v>12827007.16</v>
      </c>
      <c r="E69" s="95">
        <f t="shared" si="0"/>
        <v>12827007.16</v>
      </c>
      <c r="F69" s="95">
        <v>12827007.16</v>
      </c>
      <c r="G69" s="149">
        <f t="shared" ref="G69:G71" si="5">F69</f>
        <v>12827007.16</v>
      </c>
      <c r="H69" s="95">
        <v>0</v>
      </c>
      <c r="I69" s="95">
        <v>0</v>
      </c>
      <c r="J69" s="95">
        <v>0</v>
      </c>
      <c r="K69" s="95">
        <v>0</v>
      </c>
      <c r="L69" s="135">
        <v>0</v>
      </c>
      <c r="M69" s="135">
        <v>0</v>
      </c>
      <c r="N69" s="135">
        <v>0</v>
      </c>
      <c r="O69" s="135">
        <v>3666345.29</v>
      </c>
      <c r="P69" s="95">
        <v>0</v>
      </c>
      <c r="Q69" s="80"/>
      <c r="R69" s="81"/>
      <c r="S69" s="14"/>
      <c r="T69" s="14"/>
      <c r="U69" s="14"/>
      <c r="V69" s="14"/>
      <c r="W69" s="14"/>
      <c r="X69" s="14"/>
      <c r="Y69" s="14"/>
      <c r="Z69" s="14"/>
      <c r="AA69" s="14"/>
    </row>
    <row r="70" spans="1:27" s="17" customFormat="1" ht="45" customHeight="1">
      <c r="A70" s="29">
        <v>43</v>
      </c>
      <c r="B70" s="30" t="s">
        <v>55</v>
      </c>
      <c r="C70" s="117" t="s">
        <v>1</v>
      </c>
      <c r="D70" s="95">
        <f t="shared" si="0"/>
        <v>0</v>
      </c>
      <c r="E70" s="95">
        <f>ROUND(D70*B3,2)</f>
        <v>0</v>
      </c>
      <c r="F70" s="95">
        <v>0</v>
      </c>
      <c r="G70" s="149">
        <f t="shared" si="5"/>
        <v>0</v>
      </c>
      <c r="H70" s="95">
        <v>0</v>
      </c>
      <c r="I70" s="95">
        <v>0</v>
      </c>
      <c r="J70" s="95">
        <v>0</v>
      </c>
      <c r="K70" s="95">
        <v>0</v>
      </c>
      <c r="L70" s="135">
        <v>0</v>
      </c>
      <c r="M70" s="135">
        <v>0</v>
      </c>
      <c r="N70" s="135">
        <v>0</v>
      </c>
      <c r="O70" s="95">
        <v>0</v>
      </c>
      <c r="P70" s="95">
        <v>0</v>
      </c>
      <c r="Q70" s="80"/>
      <c r="R70" s="81"/>
      <c r="S70" s="14"/>
      <c r="T70" s="14"/>
      <c r="U70" s="14"/>
      <c r="V70" s="14"/>
      <c r="W70" s="14"/>
      <c r="X70" s="14"/>
      <c r="Y70" s="14"/>
      <c r="Z70" s="14"/>
      <c r="AA70" s="14"/>
    </row>
    <row r="71" spans="1:27" s="17" customFormat="1" ht="45" customHeight="1">
      <c r="A71" s="29">
        <v>44</v>
      </c>
      <c r="B71" s="30" t="s">
        <v>56</v>
      </c>
      <c r="C71" s="117" t="s">
        <v>0</v>
      </c>
      <c r="D71" s="95">
        <f t="shared" si="0"/>
        <v>0</v>
      </c>
      <c r="E71" s="95">
        <f t="shared" si="0"/>
        <v>0</v>
      </c>
      <c r="F71" s="95">
        <v>0</v>
      </c>
      <c r="G71" s="149">
        <f t="shared" si="5"/>
        <v>0</v>
      </c>
      <c r="H71" s="95">
        <v>0</v>
      </c>
      <c r="I71" s="95">
        <v>0</v>
      </c>
      <c r="J71" s="95">
        <v>0</v>
      </c>
      <c r="K71" s="95">
        <v>0</v>
      </c>
      <c r="L71" s="135">
        <v>0</v>
      </c>
      <c r="M71" s="135">
        <v>0</v>
      </c>
      <c r="N71" s="135">
        <v>15345804.33</v>
      </c>
      <c r="O71" s="95">
        <v>0</v>
      </c>
      <c r="P71" s="95">
        <v>0</v>
      </c>
      <c r="Q71" s="80"/>
      <c r="R71" s="81"/>
      <c r="S71" s="14"/>
      <c r="T71" s="14"/>
      <c r="U71" s="14"/>
      <c r="V71" s="14"/>
      <c r="W71" s="14"/>
      <c r="X71" s="14"/>
      <c r="Y71" s="14"/>
      <c r="Z71" s="14"/>
      <c r="AA71" s="14"/>
    </row>
    <row r="72" spans="1:27" s="17" customFormat="1" ht="45" customHeight="1">
      <c r="A72" s="212">
        <v>45</v>
      </c>
      <c r="B72" s="30" t="s">
        <v>57</v>
      </c>
      <c r="C72" s="117" t="s">
        <v>29</v>
      </c>
      <c r="D72" s="95">
        <f t="shared" ref="D72:E90" si="6">F72+H72+J72</f>
        <v>0</v>
      </c>
      <c r="E72" s="95">
        <f t="shared" si="6"/>
        <v>0</v>
      </c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  <c r="L72" s="135">
        <v>0</v>
      </c>
      <c r="M72" s="135">
        <v>0</v>
      </c>
      <c r="N72" s="135">
        <v>185336.65</v>
      </c>
      <c r="O72" s="95">
        <v>0</v>
      </c>
      <c r="P72" s="95">
        <v>0</v>
      </c>
      <c r="Q72" s="80"/>
      <c r="R72" s="81"/>
      <c r="S72" s="14"/>
      <c r="T72" s="14"/>
      <c r="U72" s="14"/>
      <c r="V72" s="14"/>
      <c r="W72" s="14"/>
      <c r="X72" s="14"/>
      <c r="Y72" s="14"/>
      <c r="Z72" s="14"/>
      <c r="AA72" s="14"/>
    </row>
    <row r="73" spans="1:27" s="17" customFormat="1" ht="45" customHeight="1">
      <c r="A73" s="213"/>
      <c r="B73" s="30" t="s">
        <v>58</v>
      </c>
      <c r="C73" s="117" t="s">
        <v>29</v>
      </c>
      <c r="D73" s="95">
        <f t="shared" si="6"/>
        <v>0</v>
      </c>
      <c r="E73" s="95">
        <f t="shared" si="6"/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135">
        <v>0</v>
      </c>
      <c r="M73" s="135">
        <v>0</v>
      </c>
      <c r="N73" s="135">
        <v>228432.45</v>
      </c>
      <c r="O73" s="95">
        <v>0</v>
      </c>
      <c r="P73" s="95">
        <v>0</v>
      </c>
      <c r="Q73" s="80"/>
      <c r="R73" s="81"/>
      <c r="S73" s="14"/>
      <c r="T73" s="14"/>
      <c r="U73" s="14"/>
      <c r="V73" s="14"/>
      <c r="W73" s="14"/>
      <c r="X73" s="14"/>
      <c r="Y73" s="14"/>
      <c r="Z73" s="14"/>
      <c r="AA73" s="14"/>
    </row>
    <row r="74" spans="1:27" s="17" customFormat="1" ht="45" customHeight="1">
      <c r="A74" s="213"/>
      <c r="B74" s="30" t="s">
        <v>59</v>
      </c>
      <c r="C74" s="117" t="s">
        <v>29</v>
      </c>
      <c r="D74" s="95">
        <f t="shared" si="6"/>
        <v>0</v>
      </c>
      <c r="E74" s="95">
        <f t="shared" si="6"/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135">
        <v>0</v>
      </c>
      <c r="M74" s="135">
        <v>0</v>
      </c>
      <c r="N74" s="135">
        <v>43775.33</v>
      </c>
      <c r="O74" s="95">
        <v>0</v>
      </c>
      <c r="P74" s="95">
        <v>0</v>
      </c>
      <c r="Q74" s="80"/>
      <c r="R74" s="81"/>
      <c r="S74" s="14"/>
      <c r="T74" s="14"/>
      <c r="U74" s="14"/>
      <c r="V74" s="14"/>
      <c r="W74" s="14"/>
      <c r="X74" s="14"/>
      <c r="Y74" s="14"/>
      <c r="Z74" s="14"/>
      <c r="AA74" s="14"/>
    </row>
    <row r="75" spans="1:27" s="17" customFormat="1" ht="45" customHeight="1">
      <c r="A75" s="214"/>
      <c r="B75" s="30" t="s">
        <v>60</v>
      </c>
      <c r="C75" s="117" t="s">
        <v>0</v>
      </c>
      <c r="D75" s="95">
        <f t="shared" si="6"/>
        <v>0</v>
      </c>
      <c r="E75" s="95">
        <f>ROUND(D75*B2,2)</f>
        <v>0</v>
      </c>
      <c r="F75" s="95">
        <v>0</v>
      </c>
      <c r="G75" s="95">
        <f>ROUND(F75*B2,2)</f>
        <v>0</v>
      </c>
      <c r="H75" s="95">
        <v>0</v>
      </c>
      <c r="I75" s="95">
        <v>0</v>
      </c>
      <c r="J75" s="95">
        <v>0</v>
      </c>
      <c r="K75" s="95">
        <v>0</v>
      </c>
      <c r="L75" s="135">
        <v>0</v>
      </c>
      <c r="M75" s="135">
        <v>0</v>
      </c>
      <c r="N75" s="135">
        <v>2403469.77</v>
      </c>
      <c r="O75" s="95">
        <v>0</v>
      </c>
      <c r="P75" s="95">
        <v>0</v>
      </c>
      <c r="Q75" s="80"/>
      <c r="R75" s="81"/>
      <c r="S75" s="14"/>
      <c r="T75" s="14"/>
      <c r="U75" s="14"/>
      <c r="V75" s="14"/>
      <c r="W75" s="14"/>
      <c r="X75" s="14"/>
      <c r="Y75" s="14"/>
      <c r="Z75" s="14"/>
      <c r="AA75" s="14"/>
    </row>
    <row r="76" spans="1:27" s="17" customFormat="1" ht="45" customHeight="1">
      <c r="A76" s="29">
        <v>46</v>
      </c>
      <c r="B76" s="30" t="s">
        <v>204</v>
      </c>
      <c r="C76" s="117" t="s">
        <v>29</v>
      </c>
      <c r="D76" s="95">
        <f t="shared" si="6"/>
        <v>0</v>
      </c>
      <c r="E76" s="95">
        <f t="shared" si="6"/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135">
        <v>0</v>
      </c>
      <c r="M76" s="135">
        <v>0</v>
      </c>
      <c r="N76" s="135">
        <v>884445.84</v>
      </c>
      <c r="O76" s="95">
        <v>0</v>
      </c>
      <c r="P76" s="95">
        <v>0</v>
      </c>
      <c r="Q76" s="80"/>
      <c r="R76" s="81"/>
      <c r="S76" s="14"/>
      <c r="T76" s="14"/>
      <c r="U76" s="14"/>
      <c r="V76" s="14"/>
      <c r="W76" s="14"/>
      <c r="X76" s="14"/>
      <c r="Y76" s="14"/>
      <c r="Z76" s="14"/>
      <c r="AA76" s="14"/>
    </row>
    <row r="77" spans="1:27" s="17" customFormat="1" ht="45" customHeight="1">
      <c r="A77" s="212">
        <v>47</v>
      </c>
      <c r="B77" s="75" t="s">
        <v>324</v>
      </c>
      <c r="C77" s="117" t="s">
        <v>29</v>
      </c>
      <c r="D77" s="95">
        <f t="shared" si="6"/>
        <v>0</v>
      </c>
      <c r="E77" s="95">
        <f t="shared" si="6"/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135">
        <v>0</v>
      </c>
      <c r="M77" s="135">
        <v>0</v>
      </c>
      <c r="N77" s="135">
        <v>23493.599999999999</v>
      </c>
      <c r="O77" s="95">
        <v>0</v>
      </c>
      <c r="P77" s="95">
        <v>0</v>
      </c>
      <c r="Q77" s="80"/>
      <c r="R77" s="81"/>
      <c r="S77" s="14"/>
      <c r="T77" s="14"/>
      <c r="U77" s="14"/>
      <c r="V77" s="14"/>
      <c r="W77" s="14"/>
      <c r="X77" s="14"/>
      <c r="Y77" s="14"/>
      <c r="Z77" s="14"/>
      <c r="AA77" s="14"/>
    </row>
    <row r="78" spans="1:27" s="17" customFormat="1" ht="45" customHeight="1">
      <c r="A78" s="213"/>
      <c r="B78" s="75" t="s">
        <v>318</v>
      </c>
      <c r="C78" s="117" t="s">
        <v>29</v>
      </c>
      <c r="D78" s="95">
        <f t="shared" si="6"/>
        <v>0</v>
      </c>
      <c r="E78" s="95">
        <f t="shared" si="6"/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135">
        <v>0</v>
      </c>
      <c r="M78" s="135">
        <v>0</v>
      </c>
      <c r="N78" s="135">
        <v>7931.39</v>
      </c>
      <c r="O78" s="95">
        <v>0</v>
      </c>
      <c r="P78" s="95">
        <v>0</v>
      </c>
      <c r="Q78" s="80"/>
      <c r="R78" s="81"/>
      <c r="S78" s="14"/>
      <c r="T78" s="14"/>
      <c r="U78" s="14"/>
      <c r="V78" s="14"/>
      <c r="W78" s="14"/>
      <c r="X78" s="14"/>
      <c r="Y78" s="14"/>
      <c r="Z78" s="14"/>
      <c r="AA78" s="14"/>
    </row>
    <row r="79" spans="1:27" s="17" customFormat="1" ht="45" customHeight="1">
      <c r="A79" s="214"/>
      <c r="B79" s="75" t="s">
        <v>323</v>
      </c>
      <c r="C79" s="117" t="s">
        <v>29</v>
      </c>
      <c r="D79" s="95">
        <f t="shared" si="6"/>
        <v>0</v>
      </c>
      <c r="E79" s="95">
        <f t="shared" si="6"/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135">
        <v>0</v>
      </c>
      <c r="M79" s="135">
        <v>0</v>
      </c>
      <c r="N79" s="135">
        <v>520.13</v>
      </c>
      <c r="O79" s="95">
        <v>0</v>
      </c>
      <c r="P79" s="95">
        <v>0</v>
      </c>
      <c r="Q79" s="80"/>
      <c r="R79" s="81"/>
      <c r="S79" s="14"/>
      <c r="T79" s="14"/>
      <c r="U79" s="14"/>
      <c r="V79" s="14"/>
      <c r="W79" s="14"/>
      <c r="X79" s="14"/>
      <c r="Y79" s="14"/>
      <c r="Z79" s="14"/>
      <c r="AA79" s="14"/>
    </row>
    <row r="80" spans="1:27" s="17" customFormat="1" ht="45" customHeight="1">
      <c r="A80" s="76">
        <v>48</v>
      </c>
      <c r="B80" s="75" t="s">
        <v>317</v>
      </c>
      <c r="C80" s="117" t="s">
        <v>29</v>
      </c>
      <c r="D80" s="95">
        <f t="shared" si="6"/>
        <v>0</v>
      </c>
      <c r="E80" s="95">
        <f t="shared" si="6"/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135">
        <v>0</v>
      </c>
      <c r="M80" s="135">
        <v>0</v>
      </c>
      <c r="N80" s="135">
        <v>807.64</v>
      </c>
      <c r="O80" s="95">
        <v>0</v>
      </c>
      <c r="P80" s="95">
        <v>0</v>
      </c>
      <c r="Q80" s="80"/>
      <c r="R80" s="81"/>
      <c r="S80" s="14"/>
      <c r="T80" s="14"/>
      <c r="U80" s="14"/>
      <c r="V80" s="14"/>
      <c r="W80" s="14"/>
      <c r="X80" s="14"/>
      <c r="Y80" s="14"/>
      <c r="Z80" s="14"/>
      <c r="AA80" s="14"/>
    </row>
    <row r="81" spans="1:27" s="17" customFormat="1" ht="45" customHeight="1">
      <c r="A81" s="76">
        <v>49</v>
      </c>
      <c r="B81" s="75" t="s">
        <v>322</v>
      </c>
      <c r="C81" s="117" t="s">
        <v>29</v>
      </c>
      <c r="D81" s="95">
        <f t="shared" si="6"/>
        <v>0</v>
      </c>
      <c r="E81" s="95">
        <f t="shared" si="6"/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135">
        <v>0</v>
      </c>
      <c r="M81" s="135">
        <v>0</v>
      </c>
      <c r="N81" s="135">
        <v>309.23</v>
      </c>
      <c r="O81" s="95">
        <v>0</v>
      </c>
      <c r="P81" s="95">
        <v>0</v>
      </c>
      <c r="Q81" s="80"/>
      <c r="R81" s="81"/>
      <c r="S81" s="14"/>
      <c r="T81" s="14"/>
      <c r="U81" s="14"/>
      <c r="V81" s="14"/>
      <c r="W81" s="14"/>
      <c r="X81" s="14"/>
      <c r="Y81" s="14"/>
      <c r="Z81" s="14"/>
      <c r="AA81" s="14"/>
    </row>
    <row r="82" spans="1:27" s="17" customFormat="1" ht="60.75" customHeight="1">
      <c r="A82" s="29">
        <v>50</v>
      </c>
      <c r="B82" s="75" t="s">
        <v>314</v>
      </c>
      <c r="C82" s="117" t="s">
        <v>29</v>
      </c>
      <c r="D82" s="95">
        <f t="shared" si="6"/>
        <v>0</v>
      </c>
      <c r="E82" s="95">
        <f t="shared" si="6"/>
        <v>0</v>
      </c>
      <c r="F82" s="95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135">
        <v>0</v>
      </c>
      <c r="M82" s="135">
        <v>0</v>
      </c>
      <c r="N82" s="135">
        <v>9559.48</v>
      </c>
      <c r="O82" s="95">
        <v>0</v>
      </c>
      <c r="P82" s="95">
        <v>0</v>
      </c>
      <c r="Q82" s="80"/>
      <c r="R82" s="81"/>
      <c r="S82" s="14"/>
      <c r="T82" s="14"/>
      <c r="U82" s="14"/>
      <c r="V82" s="14"/>
      <c r="W82" s="14"/>
      <c r="X82" s="14"/>
      <c r="Y82" s="14"/>
      <c r="Z82" s="14"/>
      <c r="AA82" s="14"/>
    </row>
    <row r="83" spans="1:27" s="17" customFormat="1" ht="60.75" customHeight="1">
      <c r="A83" s="99">
        <f>A82+1</f>
        <v>51</v>
      </c>
      <c r="B83" s="75" t="s">
        <v>315</v>
      </c>
      <c r="C83" s="117" t="s">
        <v>29</v>
      </c>
      <c r="D83" s="95">
        <f t="shared" si="6"/>
        <v>0</v>
      </c>
      <c r="E83" s="95">
        <f t="shared" si="6"/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  <c r="K83" s="95">
        <v>0</v>
      </c>
      <c r="L83" s="135">
        <v>0</v>
      </c>
      <c r="M83" s="135">
        <v>0</v>
      </c>
      <c r="N83" s="135">
        <v>5268595.34</v>
      </c>
      <c r="O83" s="95">
        <v>0</v>
      </c>
      <c r="P83" s="95">
        <v>0</v>
      </c>
      <c r="Q83" s="80"/>
      <c r="R83" s="81"/>
      <c r="S83" s="14"/>
      <c r="T83" s="14"/>
      <c r="U83" s="14"/>
      <c r="V83" s="14"/>
      <c r="W83" s="14"/>
      <c r="X83" s="14"/>
      <c r="Y83" s="14"/>
      <c r="Z83" s="14"/>
      <c r="AA83" s="14"/>
    </row>
    <row r="84" spans="1:27" s="17" customFormat="1" ht="60.75" customHeight="1">
      <c r="A84" s="99">
        <f t="shared" ref="A84:A89" si="7">A83+1</f>
        <v>52</v>
      </c>
      <c r="B84" s="75" t="s">
        <v>316</v>
      </c>
      <c r="C84" s="117" t="s">
        <v>29</v>
      </c>
      <c r="D84" s="95">
        <f t="shared" si="6"/>
        <v>0</v>
      </c>
      <c r="E84" s="95">
        <f t="shared" si="6"/>
        <v>0</v>
      </c>
      <c r="F84" s="95">
        <v>0</v>
      </c>
      <c r="G84" s="95">
        <v>0</v>
      </c>
      <c r="H84" s="95">
        <v>0</v>
      </c>
      <c r="I84" s="95">
        <v>0</v>
      </c>
      <c r="J84" s="95">
        <v>0</v>
      </c>
      <c r="K84" s="95">
        <v>0</v>
      </c>
      <c r="L84" s="135">
        <v>0</v>
      </c>
      <c r="M84" s="135">
        <v>0</v>
      </c>
      <c r="N84" s="135">
        <v>3120.77</v>
      </c>
      <c r="O84" s="95">
        <v>0</v>
      </c>
      <c r="P84" s="95">
        <v>0</v>
      </c>
      <c r="Q84" s="80"/>
      <c r="R84" s="81"/>
      <c r="S84" s="14"/>
      <c r="T84" s="14"/>
      <c r="U84" s="14"/>
      <c r="V84" s="14"/>
      <c r="W84" s="14"/>
      <c r="X84" s="14"/>
      <c r="Y84" s="14"/>
      <c r="Z84" s="14"/>
      <c r="AA84" s="14"/>
    </row>
    <row r="85" spans="1:27" s="17" customFormat="1" ht="60.75" customHeight="1">
      <c r="A85" s="99">
        <f t="shared" si="7"/>
        <v>53</v>
      </c>
      <c r="B85" s="75" t="s">
        <v>319</v>
      </c>
      <c r="C85" s="117" t="s">
        <v>29</v>
      </c>
      <c r="D85" s="95">
        <f t="shared" si="6"/>
        <v>0</v>
      </c>
      <c r="E85" s="95">
        <f t="shared" si="6"/>
        <v>0</v>
      </c>
      <c r="F85" s="95"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135">
        <v>0</v>
      </c>
      <c r="M85" s="135">
        <v>0</v>
      </c>
      <c r="N85" s="135">
        <v>701.13</v>
      </c>
      <c r="O85" s="95">
        <v>0</v>
      </c>
      <c r="P85" s="95">
        <v>0</v>
      </c>
      <c r="Q85" s="80"/>
      <c r="R85" s="81"/>
      <c r="S85" s="14"/>
      <c r="T85" s="14"/>
      <c r="U85" s="14"/>
      <c r="V85" s="14"/>
      <c r="W85" s="14"/>
      <c r="X85" s="14"/>
      <c r="Y85" s="14"/>
      <c r="Z85" s="14"/>
      <c r="AA85" s="14"/>
    </row>
    <row r="86" spans="1:27" s="17" customFormat="1" ht="60.75" customHeight="1">
      <c r="A86" s="99">
        <f t="shared" si="7"/>
        <v>54</v>
      </c>
      <c r="B86" s="75" t="s">
        <v>320</v>
      </c>
      <c r="C86" s="117" t="s">
        <v>29</v>
      </c>
      <c r="D86" s="95">
        <f t="shared" si="6"/>
        <v>0</v>
      </c>
      <c r="E86" s="95">
        <f t="shared" si="6"/>
        <v>0</v>
      </c>
      <c r="F86" s="95"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135">
        <v>0</v>
      </c>
      <c r="M86" s="135">
        <v>0</v>
      </c>
      <c r="N86" s="135">
        <v>356.98</v>
      </c>
      <c r="O86" s="95">
        <v>0</v>
      </c>
      <c r="P86" s="95">
        <v>0</v>
      </c>
      <c r="Q86" s="80"/>
      <c r="R86" s="81"/>
      <c r="S86" s="14"/>
      <c r="T86" s="14"/>
      <c r="U86" s="14"/>
      <c r="V86" s="14"/>
      <c r="W86" s="14"/>
      <c r="X86" s="14"/>
      <c r="Y86" s="14"/>
      <c r="Z86" s="14"/>
      <c r="AA86" s="14"/>
    </row>
    <row r="87" spans="1:27" s="17" customFormat="1" ht="60.75" customHeight="1">
      <c r="A87" s="99">
        <f t="shared" si="7"/>
        <v>55</v>
      </c>
      <c r="B87" s="75" t="s">
        <v>313</v>
      </c>
      <c r="C87" s="117" t="s">
        <v>29</v>
      </c>
      <c r="D87" s="95">
        <f t="shared" si="6"/>
        <v>0</v>
      </c>
      <c r="E87" s="95">
        <f t="shared" si="6"/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135">
        <v>0</v>
      </c>
      <c r="M87" s="135">
        <v>0</v>
      </c>
      <c r="N87" s="135">
        <v>643246.55000000005</v>
      </c>
      <c r="O87" s="95">
        <v>0</v>
      </c>
      <c r="P87" s="95">
        <v>0</v>
      </c>
      <c r="Q87" s="80"/>
      <c r="R87" s="81"/>
      <c r="S87" s="14"/>
      <c r="T87" s="14"/>
      <c r="U87" s="14"/>
      <c r="V87" s="14"/>
      <c r="W87" s="14"/>
      <c r="X87" s="14"/>
      <c r="Y87" s="14"/>
      <c r="Z87" s="14"/>
      <c r="AA87" s="14"/>
    </row>
    <row r="88" spans="1:27" s="17" customFormat="1" ht="60.75" customHeight="1">
      <c r="A88" s="99">
        <f t="shared" si="7"/>
        <v>56</v>
      </c>
      <c r="B88" s="75" t="s">
        <v>321</v>
      </c>
      <c r="C88" s="117" t="s">
        <v>29</v>
      </c>
      <c r="D88" s="95">
        <f t="shared" si="6"/>
        <v>0</v>
      </c>
      <c r="E88" s="95">
        <f t="shared" si="6"/>
        <v>0</v>
      </c>
      <c r="F88" s="95">
        <v>0</v>
      </c>
      <c r="G88" s="138">
        <v>0</v>
      </c>
      <c r="H88" s="95">
        <v>0</v>
      </c>
      <c r="I88" s="95">
        <v>0</v>
      </c>
      <c r="J88" s="95">
        <v>0</v>
      </c>
      <c r="K88" s="95">
        <v>0</v>
      </c>
      <c r="L88" s="135">
        <v>0</v>
      </c>
      <c r="M88" s="135">
        <v>0</v>
      </c>
      <c r="N88" s="135">
        <v>5056545.42</v>
      </c>
      <c r="O88" s="95">
        <v>0</v>
      </c>
      <c r="P88" s="95">
        <v>0</v>
      </c>
      <c r="Q88" s="80"/>
      <c r="R88" s="81"/>
      <c r="S88" s="14"/>
      <c r="T88" s="14"/>
      <c r="U88" s="14"/>
      <c r="V88" s="14"/>
      <c r="W88" s="14"/>
      <c r="X88" s="14"/>
      <c r="Y88" s="14"/>
      <c r="Z88" s="14"/>
      <c r="AA88" s="14"/>
    </row>
    <row r="89" spans="1:27" s="17" customFormat="1" ht="51" customHeight="1">
      <c r="A89" s="99">
        <f t="shared" si="7"/>
        <v>57</v>
      </c>
      <c r="B89" s="75" t="s">
        <v>325</v>
      </c>
      <c r="C89" s="117" t="s">
        <v>29</v>
      </c>
      <c r="D89" s="95">
        <f t="shared" si="6"/>
        <v>0</v>
      </c>
      <c r="E89" s="95">
        <f t="shared" si="6"/>
        <v>0</v>
      </c>
      <c r="F89" s="95">
        <v>0</v>
      </c>
      <c r="G89" s="138">
        <v>0</v>
      </c>
      <c r="H89" s="95">
        <v>0</v>
      </c>
      <c r="I89" s="95">
        <v>0</v>
      </c>
      <c r="J89" s="95">
        <v>0</v>
      </c>
      <c r="K89" s="95">
        <v>0</v>
      </c>
      <c r="L89" s="135">
        <v>0</v>
      </c>
      <c r="M89" s="135">
        <v>0</v>
      </c>
      <c r="N89" s="135">
        <v>400948.22</v>
      </c>
      <c r="O89" s="135">
        <v>0</v>
      </c>
      <c r="P89" s="95">
        <v>0</v>
      </c>
      <c r="Q89" s="80"/>
      <c r="R89" s="81"/>
      <c r="S89" s="14"/>
      <c r="T89" s="14"/>
      <c r="U89" s="14"/>
      <c r="V89" s="14"/>
      <c r="W89" s="14"/>
      <c r="X89" s="14"/>
      <c r="Y89" s="14"/>
      <c r="Z89" s="14"/>
      <c r="AA89" s="14"/>
    </row>
    <row r="90" spans="1:27" s="17" customFormat="1" ht="45.6" customHeight="1">
      <c r="A90" s="212">
        <v>58</v>
      </c>
      <c r="B90" s="30" t="s">
        <v>61</v>
      </c>
      <c r="C90" s="117" t="s">
        <v>0</v>
      </c>
      <c r="D90" s="95">
        <f t="shared" si="6"/>
        <v>54440337.149999999</v>
      </c>
      <c r="E90" s="95">
        <f t="shared" si="6"/>
        <v>2266944635.23</v>
      </c>
      <c r="F90" s="95">
        <v>54440337.149999999</v>
      </c>
      <c r="G90" s="149">
        <f>ROUND(F90*B2,2)</f>
        <v>2266944635.23</v>
      </c>
      <c r="H90" s="95">
        <v>0</v>
      </c>
      <c r="I90" s="95">
        <v>0</v>
      </c>
      <c r="J90" s="95">
        <v>0</v>
      </c>
      <c r="K90" s="95">
        <v>0</v>
      </c>
      <c r="L90" s="135">
        <v>0</v>
      </c>
      <c r="M90" s="135">
        <v>0</v>
      </c>
      <c r="N90" s="135">
        <v>0</v>
      </c>
      <c r="O90" s="135">
        <v>510334581.41000003</v>
      </c>
      <c r="P90" s="95">
        <v>0</v>
      </c>
      <c r="Q90" s="80"/>
      <c r="R90" s="81"/>
      <c r="S90" s="14"/>
      <c r="T90" s="14"/>
      <c r="U90" s="14"/>
      <c r="V90" s="14"/>
      <c r="W90" s="14"/>
      <c r="X90" s="14"/>
      <c r="Y90" s="14"/>
      <c r="Z90" s="14"/>
      <c r="AA90" s="14"/>
    </row>
    <row r="91" spans="1:27" s="17" customFormat="1" ht="45.6" customHeight="1">
      <c r="A91" s="213"/>
      <c r="B91" s="30" t="s">
        <v>62</v>
      </c>
      <c r="C91" s="117" t="s">
        <v>0</v>
      </c>
      <c r="D91" s="95">
        <f t="shared" ref="D91:D115" si="8">F91+H91+J91</f>
        <v>103234.86</v>
      </c>
      <c r="E91" s="95">
        <f t="shared" ref="E91:E115" si="9">G91+I91+K91</f>
        <v>4298792.4800000004</v>
      </c>
      <c r="F91" s="95">
        <v>99172.94</v>
      </c>
      <c r="G91" s="149">
        <f>ROUND(F91*B2,2)</f>
        <v>4129650.48</v>
      </c>
      <c r="H91" s="95">
        <v>0</v>
      </c>
      <c r="I91" s="95">
        <v>0</v>
      </c>
      <c r="J91" s="95">
        <v>4061.92</v>
      </c>
      <c r="K91" s="95">
        <f>ROUND(J91*B2,2)</f>
        <v>169142</v>
      </c>
      <c r="L91" s="135">
        <v>0</v>
      </c>
      <c r="M91" s="135">
        <v>0</v>
      </c>
      <c r="N91" s="135">
        <v>0</v>
      </c>
      <c r="O91" s="135">
        <v>6978262.3799999999</v>
      </c>
      <c r="P91" s="95">
        <v>0</v>
      </c>
      <c r="Q91" s="80"/>
      <c r="R91" s="89"/>
      <c r="S91" s="14"/>
      <c r="T91" s="14"/>
      <c r="U91" s="14"/>
      <c r="V91" s="14"/>
      <c r="W91" s="14"/>
      <c r="X91" s="14"/>
      <c r="Y91" s="14"/>
      <c r="Z91" s="14"/>
      <c r="AA91" s="14"/>
    </row>
    <row r="92" spans="1:27" s="17" customFormat="1" ht="60.75" customHeight="1">
      <c r="A92" s="214"/>
      <c r="B92" s="30" t="s">
        <v>63</v>
      </c>
      <c r="C92" s="117" t="s">
        <v>0</v>
      </c>
      <c r="D92" s="95">
        <f t="shared" si="8"/>
        <v>1563971.79</v>
      </c>
      <c r="E92" s="95">
        <f t="shared" si="9"/>
        <v>65125192.909999996</v>
      </c>
      <c r="F92" s="95">
        <v>1563971.79</v>
      </c>
      <c r="G92" s="149">
        <f>ROUND(F92*B2,2)</f>
        <v>65125192.909999996</v>
      </c>
      <c r="H92" s="95">
        <v>0</v>
      </c>
      <c r="I92" s="95">
        <v>0</v>
      </c>
      <c r="J92" s="95">
        <v>0</v>
      </c>
      <c r="K92" s="95">
        <v>0</v>
      </c>
      <c r="L92" s="135">
        <v>0</v>
      </c>
      <c r="M92" s="135">
        <v>0</v>
      </c>
      <c r="N92" s="135">
        <v>0</v>
      </c>
      <c r="O92" s="95">
        <v>0</v>
      </c>
      <c r="P92" s="95">
        <v>0</v>
      </c>
      <c r="Q92" s="80"/>
      <c r="R92" s="81"/>
      <c r="S92" s="14"/>
      <c r="T92" s="14"/>
      <c r="U92" s="14"/>
      <c r="V92" s="14"/>
      <c r="W92" s="14"/>
      <c r="X92" s="14"/>
      <c r="Y92" s="14"/>
      <c r="Z92" s="14"/>
      <c r="AA92" s="14"/>
    </row>
    <row r="93" spans="1:27" s="17" customFormat="1" ht="71.25" customHeight="1">
      <c r="A93" s="109">
        <v>59</v>
      </c>
      <c r="B93" s="130" t="s">
        <v>64</v>
      </c>
      <c r="C93" s="42" t="s">
        <v>0</v>
      </c>
      <c r="D93" s="131">
        <f>D94+D95+D96+D97+D98+D99+D100+D101+D102+D103+D104+D105+D106+D107+D108+D109+D110+D111+D112+D113+D115</f>
        <v>5934265.9799999995</v>
      </c>
      <c r="E93" s="131">
        <f>E94+E95+E96+E97+E98+E99+E100+E101+E102+E103+E104+E105+E106+E107+E108+E109+E110+E111+E112+E113+E115</f>
        <v>247108176.22999999</v>
      </c>
      <c r="F93" s="131">
        <f>F94+F95+F96+F97+F98+F99+F100+F101+F102+F103+F104+F105+F106+F107+F108+F109+F110+F111+F112+F113+F115</f>
        <v>5781967.040000001</v>
      </c>
      <c r="G93" s="131">
        <f>G94+G95+G96+G97+G98+G99+G100+G101+G102+G103+G104+G105+G106+G107+G108+G109+G110+G111+G112+G113+G115</f>
        <v>240766311.28999999</v>
      </c>
      <c r="H93" s="131">
        <f t="shared" ref="H93" si="10">H94+H95+H96+H97+H98+H99+H100+H101+H102+H103+H104+H105+H106+H107+H108+H109+H110+H111+H112+H113+H115</f>
        <v>0</v>
      </c>
      <c r="I93" s="131">
        <f t="shared" ref="I93" si="11">I94+I95+I96+I97+I98+I99+I100+I101+I102+I103+I104+I105+I106+I107+I108+I109+I110+I111+I112+I113+I115</f>
        <v>0</v>
      </c>
      <c r="J93" s="131">
        <f>J94+J95+J96+J97+J98+J99+J100+J101+J102+J103+J104+J105+J106+J107+J108+J109+J110+J111+J112+J113+J115+J114</f>
        <v>152298.94</v>
      </c>
      <c r="K93" s="131">
        <f>K94+K95+K96+K97+K98+K99+K100+K101+K102+K103+K104+K105+K106+K107+K108+K109+K110+K111+K112+K113+K115+K114</f>
        <v>6341864.9399999995</v>
      </c>
      <c r="L93" s="131">
        <f t="shared" ref="L93" si="12">L94+L95+L96+L97+L98+L99+L100+L101+L102+L103+L104+L105+L106+L107+L108+L109+L110+L111+L112+L113+L115</f>
        <v>0</v>
      </c>
      <c r="M93" s="131">
        <f t="shared" ref="M93" si="13">M94+M95+M96+M97+M98+M99+M100+M101+M102+M103+M104+M105+M106+M107+M108+M109+M110+M111+M112+M113+M115</f>
        <v>0</v>
      </c>
      <c r="N93" s="131">
        <f t="shared" ref="N93" si="14">N94+N95+N96+N97+N98+N99+N100+N101+N102+N103+N104+N105+N106+N107+N108+N109+N110+N111+N112+N113+N115</f>
        <v>0</v>
      </c>
      <c r="O93" s="131">
        <f t="shared" ref="O93" si="15">O94+O95+O96+O97+O98+O99+O100+O101+O102+O103+O104+O105+O106+O107+O108+O109+O110+O111+O112+O113+O115</f>
        <v>146115726.94999999</v>
      </c>
      <c r="P93" s="131">
        <f t="shared" ref="P93" si="16">P94+P95+P96+P97+P98+P99+P100+P101+P102+P103+P104+P105+P106+P107+P108+P109+P110+P111+P112+P113+P115</f>
        <v>0</v>
      </c>
      <c r="Q93" s="80"/>
      <c r="R93" s="81"/>
      <c r="S93" s="14"/>
      <c r="T93" s="14"/>
      <c r="U93" s="14"/>
      <c r="V93" s="14"/>
      <c r="W93" s="14"/>
      <c r="X93" s="14"/>
      <c r="Y93" s="14"/>
      <c r="Z93" s="14"/>
      <c r="AA93" s="14"/>
    </row>
    <row r="94" spans="1:27" s="23" customFormat="1" ht="47.45" customHeight="1">
      <c r="A94" s="29" t="s">
        <v>65</v>
      </c>
      <c r="B94" s="30" t="s">
        <v>66</v>
      </c>
      <c r="C94" s="117" t="s">
        <v>0</v>
      </c>
      <c r="D94" s="95">
        <f t="shared" si="8"/>
        <v>9267.4599999999991</v>
      </c>
      <c r="E94" s="95">
        <f t="shared" si="9"/>
        <v>385905.38</v>
      </c>
      <c r="F94" s="95">
        <v>9267.4599999999991</v>
      </c>
      <c r="G94" s="149">
        <f>ROUND(F94*B2,2)</f>
        <v>385905.38</v>
      </c>
      <c r="H94" s="95">
        <v>0</v>
      </c>
      <c r="I94" s="95">
        <v>0</v>
      </c>
      <c r="J94" s="95">
        <v>0</v>
      </c>
      <c r="K94" s="95">
        <v>0</v>
      </c>
      <c r="L94" s="135">
        <v>0</v>
      </c>
      <c r="M94" s="135">
        <v>0</v>
      </c>
      <c r="N94" s="135">
        <v>0</v>
      </c>
      <c r="O94" s="135">
        <v>1177087.83</v>
      </c>
      <c r="P94" s="95">
        <v>0</v>
      </c>
      <c r="Q94" s="86"/>
      <c r="R94" s="87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3" customFormat="1" ht="47.45" customHeight="1">
      <c r="A95" s="29" t="s">
        <v>65</v>
      </c>
      <c r="B95" s="30" t="s">
        <v>67</v>
      </c>
      <c r="C95" s="117" t="s">
        <v>0</v>
      </c>
      <c r="D95" s="95">
        <f t="shared" si="8"/>
        <v>88161.59</v>
      </c>
      <c r="E95" s="95">
        <f t="shared" si="9"/>
        <v>3671127.95</v>
      </c>
      <c r="F95" s="95">
        <v>85712.19</v>
      </c>
      <c r="G95" s="149">
        <f>ROUND(F95*B2,2)</f>
        <v>3569132.73</v>
      </c>
      <c r="H95" s="95">
        <v>0</v>
      </c>
      <c r="I95" s="95">
        <v>0</v>
      </c>
      <c r="J95" s="95">
        <v>2449.4</v>
      </c>
      <c r="K95" s="95">
        <f>ROUND(J95*B2,2)</f>
        <v>101995.22</v>
      </c>
      <c r="L95" s="135">
        <v>0</v>
      </c>
      <c r="M95" s="135">
        <v>0</v>
      </c>
      <c r="N95" s="135">
        <v>0</v>
      </c>
      <c r="O95" s="135">
        <v>5057761.8499999996</v>
      </c>
      <c r="P95" s="95">
        <v>0</v>
      </c>
      <c r="Q95" s="86"/>
      <c r="R95" s="87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3" customFormat="1" ht="47.45" customHeight="1">
      <c r="A96" s="29" t="s">
        <v>65</v>
      </c>
      <c r="B96" s="30" t="s">
        <v>68</v>
      </c>
      <c r="C96" s="117" t="s">
        <v>0</v>
      </c>
      <c r="D96" s="95">
        <f t="shared" si="8"/>
        <v>214513.59</v>
      </c>
      <c r="E96" s="95">
        <f t="shared" si="9"/>
        <v>8932538.9499999993</v>
      </c>
      <c r="F96" s="95">
        <v>206787</v>
      </c>
      <c r="G96" s="149">
        <f>ROUND(F96*B2,2)</f>
        <v>8610796.7899999991</v>
      </c>
      <c r="H96" s="95">
        <v>0</v>
      </c>
      <c r="I96" s="95">
        <v>0</v>
      </c>
      <c r="J96" s="95">
        <v>7726.59</v>
      </c>
      <c r="K96" s="95">
        <f>ROUND(J96*B2,2)</f>
        <v>321742.15999999997</v>
      </c>
      <c r="L96" s="135">
        <v>0</v>
      </c>
      <c r="M96" s="135">
        <v>0</v>
      </c>
      <c r="N96" s="135">
        <v>0</v>
      </c>
      <c r="O96" s="135">
        <v>14540434.539999999</v>
      </c>
      <c r="P96" s="95">
        <v>0</v>
      </c>
      <c r="Q96" s="86"/>
      <c r="R96" s="87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3" customFormat="1" ht="47.45" customHeight="1">
      <c r="A97" s="29" t="s">
        <v>65</v>
      </c>
      <c r="B97" s="30" t="s">
        <v>69</v>
      </c>
      <c r="C97" s="117" t="s">
        <v>0</v>
      </c>
      <c r="D97" s="95">
        <f t="shared" si="8"/>
        <v>1076770.8899999999</v>
      </c>
      <c r="E97" s="95">
        <f t="shared" si="9"/>
        <v>44837708.949999996</v>
      </c>
      <c r="F97" s="95">
        <v>1045116.74</v>
      </c>
      <c r="G97" s="149">
        <f>ROUND(F97*B2,2)</f>
        <v>43519601.659999996</v>
      </c>
      <c r="H97" s="95">
        <v>0</v>
      </c>
      <c r="I97" s="95">
        <v>0</v>
      </c>
      <c r="J97" s="95">
        <v>31654.15</v>
      </c>
      <c r="K97" s="95">
        <f>ROUND(J97*B2,2)</f>
        <v>1318107.29</v>
      </c>
      <c r="L97" s="135">
        <v>0</v>
      </c>
      <c r="M97" s="135">
        <v>0</v>
      </c>
      <c r="N97" s="135">
        <v>0</v>
      </c>
      <c r="O97" s="135">
        <v>62634079.700000003</v>
      </c>
      <c r="P97" s="95">
        <v>0</v>
      </c>
      <c r="Q97" s="86"/>
      <c r="R97" s="87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3" customFormat="1" ht="47.45" customHeight="1">
      <c r="A98" s="29" t="s">
        <v>65</v>
      </c>
      <c r="B98" s="30" t="s">
        <v>70</v>
      </c>
      <c r="C98" s="117" t="s">
        <v>0</v>
      </c>
      <c r="D98" s="95">
        <f t="shared" si="8"/>
        <v>170822.53</v>
      </c>
      <c r="E98" s="95">
        <f t="shared" si="9"/>
        <v>7113203.8899999997</v>
      </c>
      <c r="F98" s="95">
        <v>165054.97</v>
      </c>
      <c r="G98" s="149">
        <f>ROUND(F98*B2,2)</f>
        <v>6873037.5</v>
      </c>
      <c r="H98" s="95">
        <v>0</v>
      </c>
      <c r="I98" s="95">
        <v>0</v>
      </c>
      <c r="J98" s="95">
        <v>5767.56</v>
      </c>
      <c r="K98" s="95">
        <f>ROUND(J98*B2,2)</f>
        <v>240166.39</v>
      </c>
      <c r="L98" s="135">
        <v>0</v>
      </c>
      <c r="M98" s="135">
        <v>0</v>
      </c>
      <c r="N98" s="135">
        <v>0</v>
      </c>
      <c r="O98" s="135">
        <v>6485079.8300000001</v>
      </c>
      <c r="P98" s="95">
        <v>0</v>
      </c>
      <c r="Q98" s="86"/>
      <c r="R98" s="87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3" customFormat="1" ht="47.45" customHeight="1">
      <c r="A99" s="29" t="s">
        <v>65</v>
      </c>
      <c r="B99" s="30" t="s">
        <v>71</v>
      </c>
      <c r="C99" s="117" t="s">
        <v>0</v>
      </c>
      <c r="D99" s="95">
        <f t="shared" si="8"/>
        <v>39598.670000000006</v>
      </c>
      <c r="E99" s="95">
        <f t="shared" si="9"/>
        <v>1648924.26</v>
      </c>
      <c r="F99" s="95">
        <v>38488.550000000003</v>
      </c>
      <c r="G99" s="149">
        <f>ROUND(F99*B2,2)</f>
        <v>1602697.86</v>
      </c>
      <c r="H99" s="95">
        <v>0</v>
      </c>
      <c r="I99" s="95">
        <v>0</v>
      </c>
      <c r="J99" s="95">
        <v>1110.1199999999999</v>
      </c>
      <c r="K99" s="95">
        <f>ROUND(J99*B2,2)</f>
        <v>46226.400000000001</v>
      </c>
      <c r="L99" s="135">
        <v>0</v>
      </c>
      <c r="M99" s="135">
        <v>0</v>
      </c>
      <c r="N99" s="135">
        <v>0</v>
      </c>
      <c r="O99" s="135">
        <v>1436630.17</v>
      </c>
      <c r="P99" s="95">
        <v>0</v>
      </c>
      <c r="Q99" s="86"/>
      <c r="R99" s="87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3" customFormat="1" ht="47.45" customHeight="1">
      <c r="A100" s="29" t="s">
        <v>65</v>
      </c>
      <c r="B100" s="30" t="s">
        <v>72</v>
      </c>
      <c r="C100" s="117" t="s">
        <v>0</v>
      </c>
      <c r="D100" s="95">
        <f t="shared" si="8"/>
        <v>44690.59</v>
      </c>
      <c r="E100" s="95">
        <f t="shared" si="9"/>
        <v>1860956.39</v>
      </c>
      <c r="F100" s="95">
        <v>42403.95</v>
      </c>
      <c r="G100" s="149">
        <f>ROUND(F100*B2,2)</f>
        <v>1765738.64</v>
      </c>
      <c r="H100" s="95">
        <v>0</v>
      </c>
      <c r="I100" s="95">
        <v>0</v>
      </c>
      <c r="J100" s="95">
        <v>2286.64</v>
      </c>
      <c r="K100" s="95">
        <f>ROUND(J100*B2,2)</f>
        <v>95217.75</v>
      </c>
      <c r="L100" s="135">
        <v>0</v>
      </c>
      <c r="M100" s="135">
        <v>0</v>
      </c>
      <c r="N100" s="135">
        <v>0</v>
      </c>
      <c r="O100" s="135">
        <v>3195794.65</v>
      </c>
      <c r="P100" s="95">
        <v>0</v>
      </c>
      <c r="Q100" s="86"/>
      <c r="R100" s="87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3" customFormat="1" ht="47.45" customHeight="1">
      <c r="A101" s="29" t="s">
        <v>65</v>
      </c>
      <c r="B101" s="30" t="s">
        <v>73</v>
      </c>
      <c r="C101" s="117" t="s">
        <v>0</v>
      </c>
      <c r="D101" s="95">
        <f t="shared" si="8"/>
        <v>604237.05999999994</v>
      </c>
      <c r="E101" s="95">
        <f t="shared" si="9"/>
        <v>25160974.990000002</v>
      </c>
      <c r="F101" s="95">
        <v>590726.81999999995</v>
      </c>
      <c r="G101" s="149">
        <f>ROUND(F101*B2,2)</f>
        <v>24598396.440000001</v>
      </c>
      <c r="H101" s="95">
        <v>0</v>
      </c>
      <c r="I101" s="95">
        <v>0</v>
      </c>
      <c r="J101" s="95">
        <v>13510.24</v>
      </c>
      <c r="K101" s="95">
        <f>ROUND(J101*B2,2)</f>
        <v>562578.55000000005</v>
      </c>
      <c r="L101" s="135">
        <v>0</v>
      </c>
      <c r="M101" s="135">
        <v>0</v>
      </c>
      <c r="N101" s="135">
        <v>0</v>
      </c>
      <c r="O101" s="135">
        <v>22466530.050000001</v>
      </c>
      <c r="P101" s="95">
        <v>0</v>
      </c>
      <c r="Q101" s="86"/>
      <c r="R101" s="87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3" customFormat="1" ht="43.9" customHeight="1">
      <c r="A102" s="29" t="s">
        <v>65</v>
      </c>
      <c r="B102" s="30" t="s">
        <v>75</v>
      </c>
      <c r="C102" s="117" t="s">
        <v>0</v>
      </c>
      <c r="D102" s="95">
        <f t="shared" si="8"/>
        <v>93876.82</v>
      </c>
      <c r="E102" s="95">
        <f t="shared" si="9"/>
        <v>3909115.27</v>
      </c>
      <c r="F102" s="95">
        <v>90056</v>
      </c>
      <c r="G102" s="149">
        <f>ROUND(F102*B2,2)</f>
        <v>3750012.89</v>
      </c>
      <c r="H102" s="95">
        <v>0</v>
      </c>
      <c r="I102" s="95">
        <v>0</v>
      </c>
      <c r="J102" s="95">
        <v>3820.82</v>
      </c>
      <c r="K102" s="95">
        <f>ROUND(J102*B2,2)</f>
        <v>159102.38</v>
      </c>
      <c r="L102" s="135">
        <v>0</v>
      </c>
      <c r="M102" s="135">
        <v>0</v>
      </c>
      <c r="N102" s="135">
        <v>0</v>
      </c>
      <c r="O102" s="135">
        <v>6632836.2800000003</v>
      </c>
      <c r="P102" s="95">
        <v>0</v>
      </c>
      <c r="Q102" s="86"/>
      <c r="R102" s="87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3" customFormat="1" ht="43.9" customHeight="1">
      <c r="A103" s="29" t="s">
        <v>65</v>
      </c>
      <c r="B103" s="30" t="s">
        <v>76</v>
      </c>
      <c r="C103" s="117" t="s">
        <v>0</v>
      </c>
      <c r="D103" s="95">
        <f t="shared" si="8"/>
        <v>172831.38</v>
      </c>
      <c r="E103" s="95">
        <f t="shared" si="9"/>
        <v>7196854.21</v>
      </c>
      <c r="F103" s="95">
        <v>169537.28</v>
      </c>
      <c r="G103" s="149">
        <f>ROUND(F103*B2,2)</f>
        <v>7059684.9199999999</v>
      </c>
      <c r="H103" s="95">
        <v>0</v>
      </c>
      <c r="I103" s="95">
        <v>0</v>
      </c>
      <c r="J103" s="95">
        <v>3294.1</v>
      </c>
      <c r="K103" s="95">
        <f>ROUND(J103*B2,2)</f>
        <v>137169.29</v>
      </c>
      <c r="L103" s="135">
        <v>0</v>
      </c>
      <c r="M103" s="135">
        <v>0</v>
      </c>
      <c r="N103" s="135">
        <v>0</v>
      </c>
      <c r="O103" s="135">
        <v>11799178.18</v>
      </c>
      <c r="P103" s="95">
        <v>0</v>
      </c>
      <c r="Q103" s="86"/>
      <c r="R103" s="87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3" customFormat="1" ht="43.9" customHeight="1">
      <c r="A104" s="29" t="s">
        <v>65</v>
      </c>
      <c r="B104" s="30" t="s">
        <v>77</v>
      </c>
      <c r="C104" s="117" t="s">
        <v>0</v>
      </c>
      <c r="D104" s="95">
        <f t="shared" si="8"/>
        <v>140053.54</v>
      </c>
      <c r="E104" s="95">
        <f t="shared" si="9"/>
        <v>5831955.46</v>
      </c>
      <c r="F104" s="95">
        <v>135430.72</v>
      </c>
      <c r="G104" s="149">
        <f>ROUND(F104*B2,2)</f>
        <v>5639457.0700000003</v>
      </c>
      <c r="H104" s="95">
        <v>0</v>
      </c>
      <c r="I104" s="95">
        <v>0</v>
      </c>
      <c r="J104" s="95">
        <v>4622.82</v>
      </c>
      <c r="K104" s="95">
        <f>ROUND(J104*B2,2)</f>
        <v>192498.39</v>
      </c>
      <c r="L104" s="135">
        <v>0</v>
      </c>
      <c r="M104" s="135">
        <v>0</v>
      </c>
      <c r="N104" s="135">
        <v>0</v>
      </c>
      <c r="O104" s="135">
        <v>709442.07</v>
      </c>
      <c r="P104" s="95">
        <v>0</v>
      </c>
      <c r="Q104" s="86"/>
      <c r="R104" s="87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3" customFormat="1" ht="43.9" customHeight="1">
      <c r="A105" s="29" t="s">
        <v>65</v>
      </c>
      <c r="B105" s="30" t="s">
        <v>78</v>
      </c>
      <c r="C105" s="117" t="s">
        <v>0</v>
      </c>
      <c r="D105" s="95">
        <f t="shared" si="8"/>
        <v>394026.06</v>
      </c>
      <c r="E105" s="95">
        <f t="shared" si="9"/>
        <v>16407599.760000002</v>
      </c>
      <c r="F105" s="95">
        <v>378658.8</v>
      </c>
      <c r="G105" s="149">
        <f>ROUND(F105*B2,2)</f>
        <v>15767693.220000001</v>
      </c>
      <c r="H105" s="95">
        <v>0</v>
      </c>
      <c r="I105" s="95">
        <v>0</v>
      </c>
      <c r="J105" s="95">
        <v>15367.26</v>
      </c>
      <c r="K105" s="95">
        <f>ROUND(J105*B2,2)</f>
        <v>639906.54</v>
      </c>
      <c r="L105" s="135">
        <v>0</v>
      </c>
      <c r="M105" s="135">
        <v>0</v>
      </c>
      <c r="N105" s="135">
        <v>0</v>
      </c>
      <c r="O105" s="135">
        <v>2018198.46</v>
      </c>
      <c r="P105" s="95">
        <v>0</v>
      </c>
      <c r="Q105" s="86"/>
      <c r="R105" s="87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3" customFormat="1" ht="43.9" customHeight="1">
      <c r="A106" s="29" t="s">
        <v>65</v>
      </c>
      <c r="B106" s="30" t="s">
        <v>79</v>
      </c>
      <c r="C106" s="117" t="s">
        <v>0</v>
      </c>
      <c r="D106" s="95">
        <f t="shared" si="8"/>
        <v>51910.68</v>
      </c>
      <c r="E106" s="95">
        <f t="shared" si="9"/>
        <v>2161607.4300000002</v>
      </c>
      <c r="F106" s="95">
        <v>51910.68</v>
      </c>
      <c r="G106" s="149">
        <f>ROUND(F106*B2,2)</f>
        <v>2161607.4300000002</v>
      </c>
      <c r="H106" s="95">
        <v>0</v>
      </c>
      <c r="I106" s="95">
        <v>0</v>
      </c>
      <c r="J106" s="95">
        <v>0</v>
      </c>
      <c r="K106" s="95">
        <f>ROUND(J106*B2,2)</f>
        <v>0</v>
      </c>
      <c r="L106" s="135">
        <v>0</v>
      </c>
      <c r="M106" s="135">
        <v>0</v>
      </c>
      <c r="N106" s="135">
        <v>0</v>
      </c>
      <c r="O106" s="135">
        <v>204474.5</v>
      </c>
      <c r="P106" s="95">
        <v>0</v>
      </c>
      <c r="Q106" s="86"/>
      <c r="R106" s="87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3" customFormat="1" ht="43.9" customHeight="1">
      <c r="A107" s="29" t="s">
        <v>65</v>
      </c>
      <c r="B107" s="30" t="s">
        <v>80</v>
      </c>
      <c r="C107" s="117" t="s">
        <v>0</v>
      </c>
      <c r="D107" s="95">
        <f t="shared" si="8"/>
        <v>1719.65</v>
      </c>
      <c r="E107" s="95">
        <f t="shared" si="9"/>
        <v>71607.77</v>
      </c>
      <c r="F107" s="95">
        <v>1719.65</v>
      </c>
      <c r="G107" s="149">
        <f>ROUND(F107*B2,2)</f>
        <v>71607.77</v>
      </c>
      <c r="H107" s="95">
        <v>0</v>
      </c>
      <c r="I107" s="95">
        <v>0</v>
      </c>
      <c r="J107" s="95">
        <v>0</v>
      </c>
      <c r="K107" s="95">
        <f>ROUND(J107*B2,2)</f>
        <v>0</v>
      </c>
      <c r="L107" s="135">
        <v>0</v>
      </c>
      <c r="M107" s="135">
        <v>0</v>
      </c>
      <c r="N107" s="135">
        <v>0</v>
      </c>
      <c r="O107" s="135">
        <v>597.47</v>
      </c>
      <c r="P107" s="95">
        <v>0</v>
      </c>
      <c r="Q107" s="86"/>
      <c r="R107" s="87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3" customFormat="1" ht="43.9" customHeight="1">
      <c r="A108" s="29" t="s">
        <v>65</v>
      </c>
      <c r="B108" s="30" t="s">
        <v>81</v>
      </c>
      <c r="C108" s="117" t="s">
        <v>0</v>
      </c>
      <c r="D108" s="95">
        <f t="shared" si="8"/>
        <v>698712.41</v>
      </c>
      <c r="E108" s="95">
        <f t="shared" si="9"/>
        <v>29095013.59</v>
      </c>
      <c r="F108" s="95">
        <v>698712.41</v>
      </c>
      <c r="G108" s="149">
        <f>ROUND(F108*B2,2)</f>
        <v>29095013.59</v>
      </c>
      <c r="H108" s="95">
        <v>0</v>
      </c>
      <c r="I108" s="95">
        <v>0</v>
      </c>
      <c r="J108" s="95">
        <v>0</v>
      </c>
      <c r="K108" s="95">
        <f>ROUND(J108*B2,2)</f>
        <v>0</v>
      </c>
      <c r="L108" s="135">
        <v>0</v>
      </c>
      <c r="M108" s="135">
        <v>0</v>
      </c>
      <c r="N108" s="135">
        <v>0</v>
      </c>
      <c r="O108" s="135">
        <v>0</v>
      </c>
      <c r="P108" s="95">
        <v>0</v>
      </c>
      <c r="Q108" s="86"/>
      <c r="R108" s="87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3" customFormat="1" ht="43.9" customHeight="1">
      <c r="A109" s="29" t="s">
        <v>65</v>
      </c>
      <c r="B109" s="30" t="s">
        <v>82</v>
      </c>
      <c r="C109" s="117" t="s">
        <v>0</v>
      </c>
      <c r="D109" s="95">
        <f t="shared" si="8"/>
        <v>360035</v>
      </c>
      <c r="E109" s="95">
        <f t="shared" si="9"/>
        <v>14992181.43</v>
      </c>
      <c r="F109" s="95">
        <v>349360.36</v>
      </c>
      <c r="G109" s="149">
        <f>ROUND(F109*B2,2)</f>
        <v>14547679.810000001</v>
      </c>
      <c r="H109" s="95">
        <v>0</v>
      </c>
      <c r="I109" s="95">
        <v>0</v>
      </c>
      <c r="J109" s="95">
        <v>10674.64</v>
      </c>
      <c r="K109" s="95">
        <f>ROUND(J109*B2,2)</f>
        <v>444501.62</v>
      </c>
      <c r="L109" s="135">
        <v>0</v>
      </c>
      <c r="M109" s="135">
        <v>0</v>
      </c>
      <c r="N109" s="135">
        <v>0</v>
      </c>
      <c r="O109" s="135">
        <v>1251832.7</v>
      </c>
      <c r="P109" s="95">
        <v>0</v>
      </c>
      <c r="Q109" s="86"/>
      <c r="R109" s="87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3" customFormat="1" ht="43.9" customHeight="1">
      <c r="A110" s="29" t="s">
        <v>65</v>
      </c>
      <c r="B110" s="30" t="s">
        <v>83</v>
      </c>
      <c r="C110" s="117" t="s">
        <v>0</v>
      </c>
      <c r="D110" s="95">
        <f t="shared" si="8"/>
        <v>101112.25</v>
      </c>
      <c r="E110" s="95">
        <f t="shared" si="9"/>
        <v>4210405.09</v>
      </c>
      <c r="F110" s="95">
        <v>99911.35</v>
      </c>
      <c r="G110" s="149">
        <f>ROUND(F110*B2,2)</f>
        <v>4160398.53</v>
      </c>
      <c r="H110" s="95">
        <v>0</v>
      </c>
      <c r="I110" s="95">
        <v>0</v>
      </c>
      <c r="J110" s="95">
        <v>1200.9000000000001</v>
      </c>
      <c r="K110" s="95">
        <f>ROUND(J110*B2,2)</f>
        <v>50006.559999999998</v>
      </c>
      <c r="L110" s="135">
        <v>0</v>
      </c>
      <c r="M110" s="135">
        <v>0</v>
      </c>
      <c r="N110" s="135">
        <v>0</v>
      </c>
      <c r="O110" s="135">
        <v>131037.96</v>
      </c>
      <c r="P110" s="95">
        <v>0</v>
      </c>
      <c r="Q110" s="86"/>
      <c r="R110" s="87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3" customFormat="1" ht="43.9" customHeight="1">
      <c r="A111" s="29" t="s">
        <v>65</v>
      </c>
      <c r="B111" s="30" t="s">
        <v>84</v>
      </c>
      <c r="C111" s="117" t="s">
        <v>0</v>
      </c>
      <c r="D111" s="95">
        <f t="shared" si="8"/>
        <v>287454.42</v>
      </c>
      <c r="E111" s="95">
        <f t="shared" si="9"/>
        <v>11969860.76</v>
      </c>
      <c r="F111" s="95">
        <v>287454.42</v>
      </c>
      <c r="G111" s="149">
        <f>ROUND(F111*B2,2)</f>
        <v>11969860.76</v>
      </c>
      <c r="H111" s="95">
        <v>0</v>
      </c>
      <c r="I111" s="95">
        <v>0</v>
      </c>
      <c r="J111" s="95">
        <v>0</v>
      </c>
      <c r="K111" s="95">
        <f>ROUND(J111*B2,2)</f>
        <v>0</v>
      </c>
      <c r="L111" s="135">
        <v>0</v>
      </c>
      <c r="M111" s="135">
        <v>0</v>
      </c>
      <c r="N111" s="135">
        <v>0</v>
      </c>
      <c r="O111" s="135">
        <v>349697.79</v>
      </c>
      <c r="P111" s="95">
        <v>0</v>
      </c>
      <c r="Q111" s="86"/>
      <c r="R111" s="87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3" customFormat="1" ht="43.9" customHeight="1">
      <c r="A112" s="29" t="s">
        <v>65</v>
      </c>
      <c r="B112" s="30" t="s">
        <v>85</v>
      </c>
      <c r="C112" s="117" t="s">
        <v>0</v>
      </c>
      <c r="D112" s="95">
        <f t="shared" si="8"/>
        <v>914667.26</v>
      </c>
      <c r="E112" s="95">
        <f t="shared" si="9"/>
        <v>38087567.899999999</v>
      </c>
      <c r="F112" s="95">
        <v>877965.54</v>
      </c>
      <c r="G112" s="149">
        <f>ROUND(F112*B2,2)</f>
        <v>36559275.25</v>
      </c>
      <c r="H112" s="95">
        <v>0</v>
      </c>
      <c r="I112" s="95">
        <v>0</v>
      </c>
      <c r="J112" s="95">
        <v>36701.72</v>
      </c>
      <c r="K112" s="95">
        <f>ROUND(J112*B2,2)</f>
        <v>1528292.65</v>
      </c>
      <c r="L112" s="135">
        <v>0</v>
      </c>
      <c r="M112" s="135">
        <v>0</v>
      </c>
      <c r="N112" s="135">
        <v>0</v>
      </c>
      <c r="O112" s="135">
        <v>4813125.97</v>
      </c>
      <c r="P112" s="95">
        <v>0</v>
      </c>
      <c r="Q112" s="86"/>
      <c r="R112" s="87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3" customFormat="1" ht="45" customHeight="1">
      <c r="A113" s="29" t="s">
        <v>65</v>
      </c>
      <c r="B113" s="30" t="s">
        <v>86</v>
      </c>
      <c r="C113" s="117" t="s">
        <v>0</v>
      </c>
      <c r="D113" s="95">
        <f t="shared" si="8"/>
        <v>182205.58</v>
      </c>
      <c r="E113" s="95">
        <f t="shared" si="9"/>
        <v>7587204.3399999999</v>
      </c>
      <c r="F113" s="95">
        <v>182205.58</v>
      </c>
      <c r="G113" s="149">
        <f>ROUND(F113*B2,2)</f>
        <v>7587204.3399999999</v>
      </c>
      <c r="H113" s="95">
        <v>0</v>
      </c>
      <c r="I113" s="95">
        <v>0</v>
      </c>
      <c r="J113" s="95">
        <v>0</v>
      </c>
      <c r="K113" s="95">
        <f>ROUND(J113*B2,2)</f>
        <v>0</v>
      </c>
      <c r="L113" s="135">
        <v>0</v>
      </c>
      <c r="M113" s="135">
        <v>0</v>
      </c>
      <c r="N113" s="135">
        <v>0</v>
      </c>
      <c r="O113" s="135">
        <v>0</v>
      </c>
      <c r="P113" s="95">
        <v>0</v>
      </c>
      <c r="Q113" s="86"/>
      <c r="R113" s="87"/>
      <c r="S113" s="24"/>
      <c r="T113" s="22"/>
      <c r="U113" s="22"/>
      <c r="V113" s="22"/>
      <c r="W113" s="22"/>
      <c r="X113" s="22"/>
      <c r="Y113" s="22"/>
      <c r="Z113" s="22"/>
      <c r="AA113" s="22"/>
    </row>
    <row r="114" spans="1:27" s="23" customFormat="1" ht="45.75" customHeight="1">
      <c r="A114" s="45" t="s">
        <v>65</v>
      </c>
      <c r="B114" s="46" t="s">
        <v>304</v>
      </c>
      <c r="C114" s="117" t="s">
        <v>0</v>
      </c>
      <c r="D114" s="95">
        <f t="shared" si="8"/>
        <v>0</v>
      </c>
      <c r="E114" s="95">
        <f>G114+I114+K114</f>
        <v>0</v>
      </c>
      <c r="F114" s="95">
        <v>0</v>
      </c>
      <c r="G114" s="149">
        <v>0</v>
      </c>
      <c r="H114" s="95">
        <v>0</v>
      </c>
      <c r="I114" s="95">
        <v>0</v>
      </c>
      <c r="J114" s="95">
        <v>0</v>
      </c>
      <c r="K114" s="95">
        <f>ROUND(J114*B2,2)</f>
        <v>0</v>
      </c>
      <c r="L114" s="135">
        <v>0</v>
      </c>
      <c r="M114" s="135">
        <v>0</v>
      </c>
      <c r="N114" s="135">
        <v>0</v>
      </c>
      <c r="O114" s="135">
        <v>0</v>
      </c>
      <c r="P114" s="95">
        <v>0</v>
      </c>
      <c r="Q114" s="86"/>
      <c r="R114" s="87"/>
      <c r="S114" s="24"/>
      <c r="T114" s="22"/>
      <c r="U114" s="22"/>
      <c r="V114" s="22"/>
      <c r="W114" s="22"/>
      <c r="X114" s="22"/>
      <c r="Y114" s="22"/>
      <c r="Z114" s="22"/>
      <c r="AA114" s="22"/>
    </row>
    <row r="115" spans="1:27" s="23" customFormat="1" ht="45" customHeight="1">
      <c r="A115" s="29" t="s">
        <v>65</v>
      </c>
      <c r="B115" s="30" t="s">
        <v>87</v>
      </c>
      <c r="C115" s="117" t="s">
        <v>0</v>
      </c>
      <c r="D115" s="95">
        <f t="shared" si="8"/>
        <v>287598.55</v>
      </c>
      <c r="E115" s="95">
        <f t="shared" si="9"/>
        <v>11975862.460000001</v>
      </c>
      <c r="F115" s="95">
        <v>275486.57</v>
      </c>
      <c r="G115" s="149">
        <f>ROUND(F115*B2,2)</f>
        <v>11471508.710000001</v>
      </c>
      <c r="H115" s="95">
        <v>0</v>
      </c>
      <c r="I115" s="95">
        <v>0</v>
      </c>
      <c r="J115" s="95">
        <v>12111.98</v>
      </c>
      <c r="K115" s="95">
        <f>ROUND(J115*B2,2)</f>
        <v>504353.75</v>
      </c>
      <c r="L115" s="135">
        <v>0</v>
      </c>
      <c r="M115" s="135">
        <v>0</v>
      </c>
      <c r="N115" s="135">
        <v>0</v>
      </c>
      <c r="O115" s="135">
        <v>1211906.95</v>
      </c>
      <c r="P115" s="95">
        <v>0</v>
      </c>
      <c r="Q115" s="86"/>
      <c r="R115" s="87"/>
      <c r="S115" s="48"/>
      <c r="T115" s="22"/>
      <c r="U115" s="22"/>
      <c r="V115" s="22"/>
      <c r="W115" s="22"/>
      <c r="X115" s="22"/>
      <c r="Y115" s="22"/>
      <c r="Z115" s="22"/>
      <c r="AA115" s="22"/>
    </row>
    <row r="116" spans="1:27" s="23" customFormat="1" ht="45" customHeight="1">
      <c r="A116" s="193" t="s">
        <v>330</v>
      </c>
      <c r="B116" s="194"/>
      <c r="C116" s="42"/>
      <c r="D116" s="96" t="s">
        <v>89</v>
      </c>
      <c r="E116" s="100">
        <f>SUM(E17:E92)+E93</f>
        <v>79622136465.249985</v>
      </c>
      <c r="F116" s="96" t="s">
        <v>89</v>
      </c>
      <c r="G116" s="100">
        <f>SUM(G17:G92)+G93</f>
        <v>79359940016.259995</v>
      </c>
      <c r="H116" s="96" t="s">
        <v>89</v>
      </c>
      <c r="I116" s="100">
        <f>SUM(I17:I92)+I93</f>
        <v>0</v>
      </c>
      <c r="J116" s="96" t="s">
        <v>89</v>
      </c>
      <c r="K116" s="100">
        <f t="shared" ref="K116:P116" si="17">SUM(K17:K92)+K93</f>
        <v>262196448.99000001</v>
      </c>
      <c r="L116" s="100">
        <f t="shared" si="17"/>
        <v>29122085.089999996</v>
      </c>
      <c r="M116" s="100">
        <f t="shared" si="17"/>
        <v>5214568.58</v>
      </c>
      <c r="N116" s="100">
        <f t="shared" si="17"/>
        <v>32199420.659999996</v>
      </c>
      <c r="O116" s="100">
        <f t="shared" si="17"/>
        <v>25780677081.490005</v>
      </c>
      <c r="P116" s="100">
        <f t="shared" si="17"/>
        <v>350681.86</v>
      </c>
      <c r="Q116" s="86"/>
      <c r="R116" s="88"/>
      <c r="S116" s="47"/>
      <c r="T116" s="22"/>
      <c r="U116" s="22"/>
      <c r="V116" s="22"/>
      <c r="W116" s="22"/>
      <c r="X116" s="48"/>
      <c r="Y116" s="26"/>
      <c r="Z116" s="22"/>
      <c r="AA116" s="22"/>
    </row>
    <row r="117" spans="1:27" s="23" customFormat="1" ht="45" customHeight="1">
      <c r="A117" s="238" t="s">
        <v>398</v>
      </c>
      <c r="B117" s="239"/>
      <c r="C117" s="239"/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40"/>
      <c r="Q117" s="86"/>
      <c r="R117" s="88"/>
      <c r="S117" s="47"/>
      <c r="T117" s="22"/>
      <c r="U117" s="22"/>
      <c r="V117" s="22"/>
      <c r="W117" s="22"/>
      <c r="X117" s="22"/>
      <c r="Y117" s="26"/>
      <c r="Z117" s="22"/>
      <c r="AA117" s="22"/>
    </row>
    <row r="118" spans="1:27" s="23" customFormat="1" ht="57" customHeight="1">
      <c r="A118" s="218">
        <v>1</v>
      </c>
      <c r="B118" s="77" t="s">
        <v>331</v>
      </c>
      <c r="C118" s="122" t="s">
        <v>29</v>
      </c>
      <c r="D118" s="94">
        <f t="shared" ref="D118:D149" si="18">F118+H118+J118</f>
        <v>0</v>
      </c>
      <c r="E118" s="94">
        <f t="shared" ref="E118:E149" si="19">G118+I118+K118</f>
        <v>0</v>
      </c>
      <c r="F118" s="94">
        <v>0</v>
      </c>
      <c r="G118" s="148">
        <f>F118</f>
        <v>0</v>
      </c>
      <c r="H118" s="94">
        <v>0</v>
      </c>
      <c r="I118" s="94">
        <v>0</v>
      </c>
      <c r="J118" s="94">
        <v>0</v>
      </c>
      <c r="K118" s="94">
        <v>0</v>
      </c>
      <c r="L118" s="134">
        <v>305278.08000000002</v>
      </c>
      <c r="M118" s="134">
        <v>0</v>
      </c>
      <c r="N118" s="134">
        <v>0</v>
      </c>
      <c r="O118" s="94">
        <v>0</v>
      </c>
      <c r="P118" s="94">
        <v>0</v>
      </c>
      <c r="Q118" s="86"/>
      <c r="R118" s="88"/>
      <c r="S118" s="47"/>
      <c r="T118" s="22"/>
      <c r="U118" s="22"/>
      <c r="V118" s="22"/>
      <c r="W118" s="22"/>
      <c r="X118" s="48"/>
      <c r="Y118" s="26"/>
      <c r="Z118" s="22"/>
      <c r="AA118" s="22"/>
    </row>
    <row r="119" spans="1:27" s="23" customFormat="1" ht="62.25" customHeight="1">
      <c r="A119" s="220"/>
      <c r="B119" s="77" t="s">
        <v>332</v>
      </c>
      <c r="C119" s="122" t="s">
        <v>29</v>
      </c>
      <c r="D119" s="94">
        <f t="shared" si="18"/>
        <v>0</v>
      </c>
      <c r="E119" s="94">
        <f t="shared" si="19"/>
        <v>0</v>
      </c>
      <c r="F119" s="139">
        <v>0</v>
      </c>
      <c r="G119" s="148">
        <f>F119</f>
        <v>0</v>
      </c>
      <c r="H119" s="94">
        <v>0</v>
      </c>
      <c r="I119" s="94">
        <v>0</v>
      </c>
      <c r="J119" s="94">
        <v>0</v>
      </c>
      <c r="K119" s="94">
        <v>0</v>
      </c>
      <c r="L119" s="134">
        <v>0</v>
      </c>
      <c r="M119" s="134">
        <v>0</v>
      </c>
      <c r="N119" s="134">
        <v>0</v>
      </c>
      <c r="O119" s="94">
        <v>0</v>
      </c>
      <c r="P119" s="94">
        <v>0</v>
      </c>
      <c r="Q119" s="86"/>
      <c r="R119" s="88"/>
      <c r="S119" s="47"/>
      <c r="T119" s="22"/>
      <c r="U119" s="22"/>
      <c r="V119" s="22"/>
      <c r="W119" s="22"/>
      <c r="X119" s="48"/>
      <c r="Y119" s="26"/>
      <c r="Z119" s="22"/>
      <c r="AA119" s="22"/>
    </row>
    <row r="120" spans="1:27" s="23" customFormat="1" ht="61.15" customHeight="1">
      <c r="A120" s="78">
        <v>2</v>
      </c>
      <c r="B120" s="77" t="s">
        <v>333</v>
      </c>
      <c r="C120" s="122" t="s">
        <v>29</v>
      </c>
      <c r="D120" s="94">
        <f t="shared" si="18"/>
        <v>0</v>
      </c>
      <c r="E120" s="94">
        <f t="shared" si="19"/>
        <v>0</v>
      </c>
      <c r="F120" s="139">
        <v>0</v>
      </c>
      <c r="G120" s="148">
        <v>0</v>
      </c>
      <c r="H120" s="94">
        <v>0</v>
      </c>
      <c r="I120" s="94">
        <v>0</v>
      </c>
      <c r="J120" s="94">
        <v>0</v>
      </c>
      <c r="K120" s="94">
        <v>0</v>
      </c>
      <c r="L120" s="134">
        <v>0</v>
      </c>
      <c r="M120" s="134">
        <v>0</v>
      </c>
      <c r="N120" s="134">
        <v>0</v>
      </c>
      <c r="O120" s="94">
        <v>0</v>
      </c>
      <c r="P120" s="94">
        <v>0</v>
      </c>
      <c r="Q120" s="86"/>
      <c r="R120" s="88"/>
      <c r="S120" s="47"/>
      <c r="T120" s="22"/>
      <c r="U120" s="22"/>
      <c r="V120" s="22"/>
      <c r="W120" s="22"/>
      <c r="X120" s="22"/>
      <c r="Y120" s="26"/>
      <c r="Z120" s="22"/>
      <c r="AA120" s="22"/>
    </row>
    <row r="121" spans="1:27" s="23" customFormat="1" ht="64.5" customHeight="1">
      <c r="A121" s="132">
        <f t="shared" ref="A121:A167" si="20">A120+1</f>
        <v>3</v>
      </c>
      <c r="B121" s="77" t="s">
        <v>334</v>
      </c>
      <c r="C121" s="122" t="s">
        <v>29</v>
      </c>
      <c r="D121" s="94">
        <f t="shared" si="18"/>
        <v>5213955.46</v>
      </c>
      <c r="E121" s="94">
        <f t="shared" si="19"/>
        <v>5213955.46</v>
      </c>
      <c r="F121" s="139">
        <v>5213955.46</v>
      </c>
      <c r="G121" s="148">
        <f>F121</f>
        <v>5213955.46</v>
      </c>
      <c r="H121" s="94">
        <v>0</v>
      </c>
      <c r="I121" s="94">
        <v>0</v>
      </c>
      <c r="J121" s="94">
        <v>0</v>
      </c>
      <c r="K121" s="94">
        <v>0</v>
      </c>
      <c r="L121" s="134">
        <v>4848421.05</v>
      </c>
      <c r="M121" s="134">
        <v>0</v>
      </c>
      <c r="N121" s="134">
        <v>0</v>
      </c>
      <c r="O121" s="94">
        <v>0</v>
      </c>
      <c r="P121" s="94">
        <v>0</v>
      </c>
      <c r="Q121" s="86"/>
      <c r="R121" s="88"/>
      <c r="S121" s="47"/>
      <c r="T121" s="22"/>
      <c r="U121" s="22"/>
      <c r="V121" s="22"/>
      <c r="W121" s="22"/>
      <c r="X121" s="22"/>
      <c r="Y121" s="26"/>
      <c r="Z121" s="22"/>
      <c r="AA121" s="22"/>
    </row>
    <row r="122" spans="1:27" s="23" customFormat="1" ht="68.25" customHeight="1">
      <c r="A122" s="118"/>
      <c r="B122" s="77" t="s">
        <v>335</v>
      </c>
      <c r="C122" s="122" t="s">
        <v>29</v>
      </c>
      <c r="D122" s="94">
        <f t="shared" si="18"/>
        <v>21692406.719999999</v>
      </c>
      <c r="E122" s="94">
        <f t="shared" si="19"/>
        <v>21692406.719999999</v>
      </c>
      <c r="F122" s="139">
        <v>21692406.719999999</v>
      </c>
      <c r="G122" s="148">
        <f>F122</f>
        <v>21692406.719999999</v>
      </c>
      <c r="H122" s="94">
        <v>0</v>
      </c>
      <c r="I122" s="94">
        <v>0</v>
      </c>
      <c r="J122" s="94">
        <v>0</v>
      </c>
      <c r="K122" s="94">
        <v>0</v>
      </c>
      <c r="L122" s="134">
        <v>576049.5</v>
      </c>
      <c r="M122" s="134">
        <v>0</v>
      </c>
      <c r="N122" s="134">
        <v>0</v>
      </c>
      <c r="O122" s="94">
        <v>0</v>
      </c>
      <c r="P122" s="94">
        <v>0</v>
      </c>
      <c r="Q122" s="86"/>
      <c r="R122" s="88"/>
      <c r="S122" s="47"/>
      <c r="T122" s="22"/>
      <c r="U122" s="22"/>
      <c r="V122" s="22"/>
      <c r="W122" s="22"/>
      <c r="X122" s="22"/>
      <c r="Y122" s="26"/>
      <c r="Z122" s="22"/>
      <c r="AA122" s="22"/>
    </row>
    <row r="123" spans="1:27" s="23" customFormat="1" ht="63" customHeight="1">
      <c r="A123" s="118"/>
      <c r="B123" s="77" t="s">
        <v>336</v>
      </c>
      <c r="C123" s="122" t="s">
        <v>29</v>
      </c>
      <c r="D123" s="94">
        <f t="shared" si="18"/>
        <v>0</v>
      </c>
      <c r="E123" s="94">
        <f t="shared" si="19"/>
        <v>0</v>
      </c>
      <c r="F123" s="139">
        <v>0</v>
      </c>
      <c r="G123" s="148">
        <f t="shared" ref="G123:G124" si="21">F123</f>
        <v>0</v>
      </c>
      <c r="H123" s="94">
        <v>0</v>
      </c>
      <c r="I123" s="94">
        <v>0</v>
      </c>
      <c r="J123" s="94">
        <v>0</v>
      </c>
      <c r="K123" s="94">
        <v>0</v>
      </c>
      <c r="L123" s="134">
        <v>0</v>
      </c>
      <c r="M123" s="134">
        <v>0</v>
      </c>
      <c r="N123" s="134">
        <v>0</v>
      </c>
      <c r="O123" s="94">
        <v>0</v>
      </c>
      <c r="P123" s="94">
        <v>0</v>
      </c>
      <c r="Q123" s="86"/>
      <c r="R123" s="88"/>
      <c r="S123" s="47"/>
      <c r="T123" s="22"/>
      <c r="U123" s="22"/>
      <c r="V123" s="22"/>
      <c r="W123" s="22"/>
      <c r="X123" s="22"/>
      <c r="Y123" s="26"/>
      <c r="Z123" s="22"/>
      <c r="AA123" s="22"/>
    </row>
    <row r="124" spans="1:27" s="23" customFormat="1" ht="62.25" customHeight="1">
      <c r="A124" s="115"/>
      <c r="B124" s="77" t="s">
        <v>337</v>
      </c>
      <c r="C124" s="122" t="s">
        <v>29</v>
      </c>
      <c r="D124" s="94">
        <f t="shared" si="18"/>
        <v>123216708.52</v>
      </c>
      <c r="E124" s="94">
        <f t="shared" si="19"/>
        <v>123216708.52</v>
      </c>
      <c r="F124" s="139">
        <v>123216708.52</v>
      </c>
      <c r="G124" s="148">
        <f t="shared" si="21"/>
        <v>123216708.52</v>
      </c>
      <c r="H124" s="94">
        <v>0</v>
      </c>
      <c r="I124" s="94">
        <v>0</v>
      </c>
      <c r="J124" s="94">
        <v>0</v>
      </c>
      <c r="K124" s="94">
        <v>0</v>
      </c>
      <c r="L124" s="134">
        <v>2575095.7200000002</v>
      </c>
      <c r="M124" s="134">
        <v>0</v>
      </c>
      <c r="N124" s="134">
        <v>0</v>
      </c>
      <c r="O124" s="94">
        <v>0</v>
      </c>
      <c r="P124" s="94">
        <v>0</v>
      </c>
      <c r="Q124" s="86"/>
      <c r="R124" s="88"/>
      <c r="S124" s="47"/>
      <c r="T124" s="22"/>
      <c r="U124" s="22"/>
      <c r="V124" s="22"/>
      <c r="W124" s="22"/>
      <c r="X124" s="22"/>
      <c r="Y124" s="26"/>
      <c r="Z124" s="22"/>
      <c r="AA124" s="22"/>
    </row>
    <row r="125" spans="1:27" s="23" customFormat="1" ht="59.25" customHeight="1">
      <c r="A125" s="218">
        <v>4</v>
      </c>
      <c r="B125" s="77" t="s">
        <v>339</v>
      </c>
      <c r="C125" s="122" t="s">
        <v>29</v>
      </c>
      <c r="D125" s="94">
        <f t="shared" si="18"/>
        <v>0</v>
      </c>
      <c r="E125" s="94">
        <f t="shared" si="19"/>
        <v>0</v>
      </c>
      <c r="F125" s="139">
        <v>0</v>
      </c>
      <c r="G125" s="148">
        <v>0</v>
      </c>
      <c r="H125" s="94">
        <v>0</v>
      </c>
      <c r="I125" s="94">
        <v>0</v>
      </c>
      <c r="J125" s="94">
        <v>0</v>
      </c>
      <c r="K125" s="94">
        <v>0</v>
      </c>
      <c r="L125" s="134">
        <v>0</v>
      </c>
      <c r="M125" s="134">
        <v>0</v>
      </c>
      <c r="N125" s="134">
        <v>0</v>
      </c>
      <c r="O125" s="94">
        <v>0</v>
      </c>
      <c r="P125" s="94">
        <v>0</v>
      </c>
      <c r="Q125" s="86"/>
      <c r="R125" s="88"/>
      <c r="S125" s="47"/>
      <c r="T125" s="22"/>
      <c r="U125" s="22"/>
      <c r="V125" s="22"/>
      <c r="W125" s="22"/>
      <c r="X125" s="22"/>
      <c r="Y125" s="26"/>
      <c r="Z125" s="22"/>
      <c r="AA125" s="22"/>
    </row>
    <row r="126" spans="1:27" s="23" customFormat="1" ht="57.75" customHeight="1">
      <c r="A126" s="219"/>
      <c r="B126" s="77" t="s">
        <v>340</v>
      </c>
      <c r="C126" s="122" t="s">
        <v>29</v>
      </c>
      <c r="D126" s="94">
        <f t="shared" si="18"/>
        <v>0</v>
      </c>
      <c r="E126" s="94">
        <f t="shared" si="19"/>
        <v>0</v>
      </c>
      <c r="F126" s="94">
        <v>0</v>
      </c>
      <c r="G126" s="94">
        <v>0</v>
      </c>
      <c r="H126" s="94">
        <v>0</v>
      </c>
      <c r="I126" s="94">
        <v>0</v>
      </c>
      <c r="J126" s="94">
        <v>0</v>
      </c>
      <c r="K126" s="94">
        <v>0</v>
      </c>
      <c r="L126" s="134">
        <v>0</v>
      </c>
      <c r="M126" s="134">
        <v>0</v>
      </c>
      <c r="N126" s="134">
        <v>0</v>
      </c>
      <c r="O126" s="94">
        <v>0</v>
      </c>
      <c r="P126" s="94">
        <v>0</v>
      </c>
      <c r="Q126" s="86"/>
      <c r="R126" s="88"/>
      <c r="S126" s="47"/>
      <c r="T126" s="22"/>
      <c r="U126" s="22"/>
      <c r="V126" s="22"/>
      <c r="W126" s="22"/>
      <c r="X126" s="22"/>
      <c r="Y126" s="26"/>
      <c r="Z126" s="22"/>
      <c r="AA126" s="22"/>
    </row>
    <row r="127" spans="1:27" s="23" customFormat="1" ht="59.25" customHeight="1">
      <c r="A127" s="220"/>
      <c r="B127" s="77" t="s">
        <v>341</v>
      </c>
      <c r="C127" s="122" t="s">
        <v>29</v>
      </c>
      <c r="D127" s="94">
        <f t="shared" si="18"/>
        <v>0</v>
      </c>
      <c r="E127" s="94">
        <f t="shared" si="19"/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  <c r="L127" s="134">
        <v>0</v>
      </c>
      <c r="M127" s="134">
        <v>0</v>
      </c>
      <c r="N127" s="134">
        <v>0</v>
      </c>
      <c r="O127" s="94">
        <v>0</v>
      </c>
      <c r="P127" s="94">
        <v>0</v>
      </c>
      <c r="Q127" s="86"/>
      <c r="R127" s="88"/>
      <c r="S127" s="47"/>
      <c r="T127" s="22"/>
      <c r="U127" s="22"/>
      <c r="V127" s="22"/>
      <c r="W127" s="22"/>
      <c r="X127" s="48"/>
      <c r="Y127" s="26"/>
      <c r="Z127" s="22"/>
      <c r="AA127" s="22"/>
    </row>
    <row r="128" spans="1:27" s="23" customFormat="1" ht="60.75" customHeight="1">
      <c r="A128" s="78">
        <v>5</v>
      </c>
      <c r="B128" s="77" t="s">
        <v>342</v>
      </c>
      <c r="C128" s="122" t="s">
        <v>29</v>
      </c>
      <c r="D128" s="94">
        <f t="shared" si="18"/>
        <v>0</v>
      </c>
      <c r="E128" s="94">
        <f t="shared" si="19"/>
        <v>0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94">
        <v>0</v>
      </c>
      <c r="L128" s="134">
        <v>0</v>
      </c>
      <c r="M128" s="134">
        <v>0</v>
      </c>
      <c r="N128" s="134">
        <v>0</v>
      </c>
      <c r="O128" s="94">
        <v>0</v>
      </c>
      <c r="P128" s="94">
        <v>0</v>
      </c>
      <c r="Q128" s="86"/>
      <c r="R128" s="88"/>
      <c r="S128" s="47"/>
      <c r="T128" s="22"/>
      <c r="U128" s="22"/>
      <c r="V128" s="22"/>
      <c r="W128" s="22"/>
      <c r="X128" s="22"/>
      <c r="Y128" s="26"/>
      <c r="Z128" s="22"/>
      <c r="AA128" s="22"/>
    </row>
    <row r="129" spans="1:27" s="23" customFormat="1" ht="57.75" customHeight="1">
      <c r="A129" s="113">
        <f t="shared" si="20"/>
        <v>6</v>
      </c>
      <c r="B129" s="77" t="s">
        <v>343</v>
      </c>
      <c r="C129" s="122" t="s">
        <v>29</v>
      </c>
      <c r="D129" s="94">
        <f t="shared" si="18"/>
        <v>0</v>
      </c>
      <c r="E129" s="94">
        <f t="shared" si="19"/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>
        <v>0</v>
      </c>
      <c r="L129" s="134">
        <v>0</v>
      </c>
      <c r="M129" s="134">
        <v>0</v>
      </c>
      <c r="N129" s="134">
        <v>0</v>
      </c>
      <c r="O129" s="94">
        <v>0</v>
      </c>
      <c r="P129" s="94">
        <v>0</v>
      </c>
      <c r="Q129" s="86"/>
      <c r="R129" s="88"/>
      <c r="S129" s="47"/>
      <c r="T129" s="22"/>
      <c r="U129" s="22"/>
      <c r="V129" s="22"/>
      <c r="W129" s="22"/>
      <c r="X129" s="22"/>
      <c r="Y129" s="26"/>
      <c r="Z129" s="22"/>
      <c r="AA129" s="22"/>
    </row>
    <row r="130" spans="1:27" s="23" customFormat="1" ht="62.25" customHeight="1">
      <c r="A130" s="115"/>
      <c r="B130" s="77" t="s">
        <v>344</v>
      </c>
      <c r="C130" s="122" t="s">
        <v>29</v>
      </c>
      <c r="D130" s="94">
        <f t="shared" si="18"/>
        <v>0</v>
      </c>
      <c r="E130" s="94">
        <f t="shared" si="19"/>
        <v>0</v>
      </c>
      <c r="F130" s="94">
        <v>0</v>
      </c>
      <c r="G130" s="148">
        <v>0</v>
      </c>
      <c r="H130" s="94">
        <v>0</v>
      </c>
      <c r="I130" s="94">
        <v>0</v>
      </c>
      <c r="J130" s="94">
        <v>0</v>
      </c>
      <c r="K130" s="94">
        <v>0</v>
      </c>
      <c r="L130" s="134">
        <v>0</v>
      </c>
      <c r="M130" s="134">
        <v>0</v>
      </c>
      <c r="N130" s="134">
        <v>0</v>
      </c>
      <c r="O130" s="94">
        <v>0</v>
      </c>
      <c r="P130" s="94">
        <v>0</v>
      </c>
      <c r="Q130" s="86"/>
      <c r="R130" s="88"/>
      <c r="S130" s="47"/>
      <c r="T130" s="22"/>
      <c r="U130" s="22"/>
      <c r="V130" s="22"/>
      <c r="W130" s="22"/>
      <c r="X130" s="22"/>
      <c r="Y130" s="26"/>
      <c r="Z130" s="22"/>
      <c r="AA130" s="22"/>
    </row>
    <row r="131" spans="1:27" s="23" customFormat="1" ht="65.25" customHeight="1">
      <c r="A131" s="218">
        <v>7</v>
      </c>
      <c r="B131" s="77" t="s">
        <v>345</v>
      </c>
      <c r="C131" s="122" t="s">
        <v>29</v>
      </c>
      <c r="D131" s="94">
        <f t="shared" si="18"/>
        <v>0</v>
      </c>
      <c r="E131" s="94">
        <f t="shared" si="19"/>
        <v>0</v>
      </c>
      <c r="F131" s="94">
        <v>0</v>
      </c>
      <c r="G131" s="148">
        <v>0</v>
      </c>
      <c r="H131" s="94">
        <v>0</v>
      </c>
      <c r="I131" s="94">
        <v>0</v>
      </c>
      <c r="J131" s="94">
        <v>0</v>
      </c>
      <c r="K131" s="94">
        <v>0</v>
      </c>
      <c r="L131" s="134">
        <v>0</v>
      </c>
      <c r="M131" s="134">
        <v>0</v>
      </c>
      <c r="N131" s="134">
        <v>0</v>
      </c>
      <c r="O131" s="94">
        <v>0</v>
      </c>
      <c r="P131" s="94">
        <v>0</v>
      </c>
      <c r="Q131" s="86"/>
      <c r="R131" s="88"/>
      <c r="S131" s="47"/>
      <c r="T131" s="22"/>
      <c r="U131" s="22"/>
      <c r="V131" s="22"/>
      <c r="W131" s="22"/>
      <c r="X131" s="22"/>
      <c r="Y131" s="26"/>
      <c r="Z131" s="22"/>
      <c r="AA131" s="22"/>
    </row>
    <row r="132" spans="1:27" s="23" customFormat="1" ht="57.75" customHeight="1">
      <c r="A132" s="220"/>
      <c r="B132" s="77" t="s">
        <v>346</v>
      </c>
      <c r="C132" s="122" t="s">
        <v>29</v>
      </c>
      <c r="D132" s="94">
        <f t="shared" si="18"/>
        <v>0</v>
      </c>
      <c r="E132" s="94">
        <f t="shared" si="19"/>
        <v>0</v>
      </c>
      <c r="F132" s="94">
        <v>0</v>
      </c>
      <c r="G132" s="148">
        <v>0</v>
      </c>
      <c r="H132" s="94">
        <v>0</v>
      </c>
      <c r="I132" s="94">
        <v>0</v>
      </c>
      <c r="J132" s="94">
        <v>0</v>
      </c>
      <c r="K132" s="94">
        <v>0</v>
      </c>
      <c r="L132" s="134">
        <v>0</v>
      </c>
      <c r="M132" s="134">
        <v>0</v>
      </c>
      <c r="N132" s="134">
        <v>0</v>
      </c>
      <c r="O132" s="94">
        <v>0</v>
      </c>
      <c r="P132" s="94">
        <v>0</v>
      </c>
      <c r="Q132" s="86"/>
      <c r="R132" s="88"/>
      <c r="S132" s="47"/>
      <c r="T132" s="22"/>
      <c r="U132" s="22"/>
      <c r="V132" s="22"/>
      <c r="W132" s="22"/>
      <c r="X132" s="22"/>
      <c r="Y132" s="26"/>
      <c r="Z132" s="22"/>
      <c r="AA132" s="22"/>
    </row>
    <row r="133" spans="1:27" s="23" customFormat="1" ht="59.25" customHeight="1">
      <c r="A133" s="218">
        <v>8</v>
      </c>
      <c r="B133" s="77" t="s">
        <v>347</v>
      </c>
      <c r="C133" s="122" t="s">
        <v>29</v>
      </c>
      <c r="D133" s="94">
        <f t="shared" si="18"/>
        <v>0</v>
      </c>
      <c r="E133" s="94">
        <f t="shared" si="19"/>
        <v>0</v>
      </c>
      <c r="F133" s="94">
        <v>0</v>
      </c>
      <c r="G133" s="148">
        <v>0</v>
      </c>
      <c r="H133" s="94">
        <v>0</v>
      </c>
      <c r="I133" s="94">
        <v>0</v>
      </c>
      <c r="J133" s="94">
        <v>0</v>
      </c>
      <c r="K133" s="94">
        <v>0</v>
      </c>
      <c r="L133" s="134">
        <v>0</v>
      </c>
      <c r="M133" s="134">
        <v>0</v>
      </c>
      <c r="N133" s="134">
        <v>0</v>
      </c>
      <c r="O133" s="94">
        <v>0</v>
      </c>
      <c r="P133" s="94">
        <v>0</v>
      </c>
      <c r="Q133" s="86"/>
      <c r="R133" s="88"/>
      <c r="S133" s="47"/>
      <c r="T133" s="22"/>
      <c r="U133" s="22"/>
      <c r="V133" s="22"/>
      <c r="W133" s="22"/>
      <c r="X133" s="22"/>
      <c r="Y133" s="26"/>
      <c r="Z133" s="22"/>
      <c r="AA133" s="22"/>
    </row>
    <row r="134" spans="1:27" s="23" customFormat="1" ht="57.75" customHeight="1">
      <c r="A134" s="219"/>
      <c r="B134" s="77" t="s">
        <v>348</v>
      </c>
      <c r="C134" s="122" t="s">
        <v>29</v>
      </c>
      <c r="D134" s="94">
        <f t="shared" si="18"/>
        <v>0</v>
      </c>
      <c r="E134" s="94">
        <f t="shared" si="19"/>
        <v>0</v>
      </c>
      <c r="F134" s="139">
        <v>0</v>
      </c>
      <c r="G134" s="148">
        <v>0</v>
      </c>
      <c r="H134" s="94">
        <v>0</v>
      </c>
      <c r="I134" s="94">
        <v>0</v>
      </c>
      <c r="J134" s="94">
        <v>0</v>
      </c>
      <c r="K134" s="94">
        <v>0</v>
      </c>
      <c r="L134" s="134">
        <v>0</v>
      </c>
      <c r="M134" s="134">
        <v>0</v>
      </c>
      <c r="N134" s="134">
        <v>0</v>
      </c>
      <c r="O134" s="94">
        <v>0</v>
      </c>
      <c r="P134" s="94">
        <v>0</v>
      </c>
      <c r="Q134" s="86"/>
      <c r="R134" s="88"/>
      <c r="S134" s="47"/>
      <c r="T134" s="22"/>
      <c r="U134" s="22"/>
      <c r="V134" s="22"/>
      <c r="W134" s="22"/>
      <c r="X134" s="22"/>
      <c r="Y134" s="26"/>
      <c r="Z134" s="22"/>
      <c r="AA134" s="22"/>
    </row>
    <row r="135" spans="1:27" s="23" customFormat="1" ht="60" customHeight="1">
      <c r="A135" s="220"/>
      <c r="B135" s="77" t="s">
        <v>349</v>
      </c>
      <c r="C135" s="122" t="s">
        <v>29</v>
      </c>
      <c r="D135" s="94">
        <f t="shared" si="18"/>
        <v>0</v>
      </c>
      <c r="E135" s="94">
        <f t="shared" si="19"/>
        <v>0</v>
      </c>
      <c r="F135" s="139">
        <v>0</v>
      </c>
      <c r="G135" s="148">
        <v>0</v>
      </c>
      <c r="H135" s="94">
        <v>0</v>
      </c>
      <c r="I135" s="94">
        <v>0</v>
      </c>
      <c r="J135" s="94">
        <v>0</v>
      </c>
      <c r="K135" s="94">
        <v>0</v>
      </c>
      <c r="L135" s="134">
        <v>0</v>
      </c>
      <c r="M135" s="134">
        <v>0</v>
      </c>
      <c r="N135" s="134">
        <v>0</v>
      </c>
      <c r="O135" s="94">
        <v>0</v>
      </c>
      <c r="P135" s="94">
        <v>0</v>
      </c>
      <c r="Q135" s="86"/>
      <c r="R135" s="88"/>
      <c r="S135" s="47"/>
      <c r="T135" s="22"/>
      <c r="U135" s="22"/>
      <c r="V135" s="22"/>
      <c r="W135" s="22"/>
      <c r="X135" s="22"/>
      <c r="Y135" s="26"/>
      <c r="Z135" s="22"/>
      <c r="AA135" s="22"/>
    </row>
    <row r="136" spans="1:27" s="23" customFormat="1" ht="63" customHeight="1">
      <c r="A136" s="78">
        <v>9</v>
      </c>
      <c r="B136" s="77" t="s">
        <v>350</v>
      </c>
      <c r="C136" s="122" t="s">
        <v>29</v>
      </c>
      <c r="D136" s="94">
        <f t="shared" si="18"/>
        <v>0</v>
      </c>
      <c r="E136" s="94">
        <f t="shared" si="19"/>
        <v>0</v>
      </c>
      <c r="F136" s="139">
        <v>0</v>
      </c>
      <c r="G136" s="148">
        <v>0</v>
      </c>
      <c r="H136" s="94">
        <v>0</v>
      </c>
      <c r="I136" s="94">
        <v>0</v>
      </c>
      <c r="J136" s="94">
        <v>0</v>
      </c>
      <c r="K136" s="94">
        <v>0</v>
      </c>
      <c r="L136" s="134">
        <v>0</v>
      </c>
      <c r="M136" s="134">
        <v>0</v>
      </c>
      <c r="N136" s="134">
        <v>0</v>
      </c>
      <c r="O136" s="94">
        <v>0</v>
      </c>
      <c r="P136" s="94">
        <v>0</v>
      </c>
      <c r="Q136" s="86"/>
      <c r="R136" s="88"/>
      <c r="S136" s="47"/>
      <c r="T136" s="22"/>
      <c r="U136" s="22"/>
      <c r="V136" s="22"/>
      <c r="W136" s="22"/>
      <c r="X136" s="22"/>
      <c r="Y136" s="26"/>
      <c r="Z136" s="22"/>
      <c r="AA136" s="22"/>
    </row>
    <row r="137" spans="1:27" s="23" customFormat="1" ht="55.5" customHeight="1">
      <c r="A137" s="218">
        <f t="shared" si="20"/>
        <v>10</v>
      </c>
      <c r="B137" s="77" t="s">
        <v>351</v>
      </c>
      <c r="C137" s="122" t="s">
        <v>29</v>
      </c>
      <c r="D137" s="94">
        <f t="shared" si="18"/>
        <v>53365252.520000003</v>
      </c>
      <c r="E137" s="94">
        <f t="shared" si="19"/>
        <v>53365252.520000003</v>
      </c>
      <c r="F137" s="139">
        <v>53365252.520000003</v>
      </c>
      <c r="G137" s="148">
        <f>F137</f>
        <v>53365252.520000003</v>
      </c>
      <c r="H137" s="94">
        <v>0</v>
      </c>
      <c r="I137" s="94">
        <v>0</v>
      </c>
      <c r="J137" s="94">
        <v>0</v>
      </c>
      <c r="K137" s="94">
        <v>0</v>
      </c>
      <c r="L137" s="134">
        <v>1592844.11</v>
      </c>
      <c r="M137" s="134">
        <v>0</v>
      </c>
      <c r="N137" s="134">
        <v>0</v>
      </c>
      <c r="O137" s="94">
        <v>0</v>
      </c>
      <c r="P137" s="94">
        <v>0</v>
      </c>
      <c r="Q137" s="86"/>
      <c r="R137" s="88"/>
      <c r="S137" s="47"/>
      <c r="T137" s="22"/>
      <c r="U137" s="22"/>
      <c r="V137" s="22"/>
      <c r="W137" s="22"/>
      <c r="X137" s="22"/>
      <c r="Y137" s="26"/>
      <c r="Z137" s="22"/>
      <c r="AA137" s="22"/>
    </row>
    <row r="138" spans="1:27" s="23" customFormat="1" ht="60.75" customHeight="1">
      <c r="A138" s="219"/>
      <c r="B138" s="77" t="s">
        <v>352</v>
      </c>
      <c r="C138" s="122" t="s">
        <v>29</v>
      </c>
      <c r="D138" s="94">
        <f t="shared" si="18"/>
        <v>0</v>
      </c>
      <c r="E138" s="94">
        <f t="shared" si="19"/>
        <v>0</v>
      </c>
      <c r="F138" s="139">
        <v>0</v>
      </c>
      <c r="G138" s="148">
        <v>0</v>
      </c>
      <c r="H138" s="94">
        <v>0</v>
      </c>
      <c r="I138" s="94">
        <v>0</v>
      </c>
      <c r="J138" s="94">
        <v>0</v>
      </c>
      <c r="K138" s="94">
        <v>0</v>
      </c>
      <c r="L138" s="134">
        <v>0</v>
      </c>
      <c r="M138" s="134">
        <v>0</v>
      </c>
      <c r="N138" s="134">
        <v>0</v>
      </c>
      <c r="O138" s="94">
        <v>0</v>
      </c>
      <c r="P138" s="94">
        <v>0</v>
      </c>
      <c r="Q138" s="86"/>
      <c r="R138" s="88"/>
      <c r="S138" s="47"/>
      <c r="T138" s="22"/>
      <c r="U138" s="22"/>
      <c r="V138" s="22"/>
      <c r="W138" s="22"/>
      <c r="X138" s="22"/>
      <c r="Y138" s="26"/>
      <c r="Z138" s="22"/>
      <c r="AA138" s="22"/>
    </row>
    <row r="139" spans="1:27" s="23" customFormat="1" ht="60" customHeight="1">
      <c r="A139" s="220"/>
      <c r="B139" s="77" t="s">
        <v>353</v>
      </c>
      <c r="C139" s="122" t="s">
        <v>29</v>
      </c>
      <c r="D139" s="94">
        <f t="shared" si="18"/>
        <v>0</v>
      </c>
      <c r="E139" s="94">
        <f t="shared" si="19"/>
        <v>0</v>
      </c>
      <c r="F139" s="139">
        <v>0</v>
      </c>
      <c r="G139" s="148">
        <v>0</v>
      </c>
      <c r="H139" s="94">
        <v>0</v>
      </c>
      <c r="I139" s="94">
        <v>0</v>
      </c>
      <c r="J139" s="94">
        <v>0</v>
      </c>
      <c r="K139" s="94">
        <v>0</v>
      </c>
      <c r="L139" s="134">
        <v>0</v>
      </c>
      <c r="M139" s="134">
        <v>0</v>
      </c>
      <c r="N139" s="134">
        <v>0</v>
      </c>
      <c r="O139" s="94">
        <v>0</v>
      </c>
      <c r="P139" s="94">
        <v>0</v>
      </c>
      <c r="Q139" s="86"/>
      <c r="R139" s="88"/>
      <c r="S139" s="47"/>
      <c r="T139" s="22"/>
      <c r="U139" s="22"/>
      <c r="V139" s="22"/>
      <c r="W139" s="22"/>
      <c r="X139" s="22"/>
      <c r="Y139" s="26"/>
      <c r="Z139" s="22"/>
      <c r="AA139" s="22"/>
    </row>
    <row r="140" spans="1:27" s="23" customFormat="1" ht="62.25" customHeight="1">
      <c r="A140" s="78">
        <v>11</v>
      </c>
      <c r="B140" s="77" t="s">
        <v>354</v>
      </c>
      <c r="C140" s="122" t="s">
        <v>29</v>
      </c>
      <c r="D140" s="94">
        <f t="shared" si="18"/>
        <v>6978431.75</v>
      </c>
      <c r="E140" s="94">
        <f t="shared" si="19"/>
        <v>6978431.75</v>
      </c>
      <c r="F140" s="139">
        <v>6978431.75</v>
      </c>
      <c r="G140" s="148">
        <f>F140</f>
        <v>6978431.75</v>
      </c>
      <c r="H140" s="94">
        <v>0</v>
      </c>
      <c r="I140" s="94">
        <v>0</v>
      </c>
      <c r="J140" s="94">
        <v>0</v>
      </c>
      <c r="K140" s="94">
        <v>0</v>
      </c>
      <c r="L140" s="134">
        <v>0</v>
      </c>
      <c r="M140" s="134">
        <v>0</v>
      </c>
      <c r="N140" s="134">
        <v>0</v>
      </c>
      <c r="O140" s="94">
        <v>0</v>
      </c>
      <c r="P140" s="94">
        <v>0</v>
      </c>
      <c r="Q140" s="86"/>
      <c r="R140" s="88"/>
      <c r="S140" s="47"/>
      <c r="T140" s="22"/>
      <c r="U140" s="22"/>
      <c r="V140" s="22"/>
      <c r="W140" s="22"/>
      <c r="X140" s="22"/>
      <c r="Y140" s="26"/>
      <c r="Z140" s="22"/>
      <c r="AA140" s="22"/>
    </row>
    <row r="141" spans="1:27" s="23" customFormat="1" ht="60" customHeight="1">
      <c r="A141" s="116">
        <f t="shared" si="20"/>
        <v>12</v>
      </c>
      <c r="B141" s="77" t="s">
        <v>355</v>
      </c>
      <c r="C141" s="122" t="s">
        <v>29</v>
      </c>
      <c r="D141" s="94">
        <f t="shared" si="18"/>
        <v>14097164.640000001</v>
      </c>
      <c r="E141" s="94">
        <f t="shared" si="19"/>
        <v>14097164.640000001</v>
      </c>
      <c r="F141" s="139">
        <v>14097164.640000001</v>
      </c>
      <c r="G141" s="148">
        <f>F141</f>
        <v>14097164.640000001</v>
      </c>
      <c r="H141" s="94">
        <v>0</v>
      </c>
      <c r="I141" s="94">
        <v>0</v>
      </c>
      <c r="J141" s="94">
        <v>0</v>
      </c>
      <c r="K141" s="94">
        <v>0</v>
      </c>
      <c r="L141" s="134">
        <v>0</v>
      </c>
      <c r="M141" s="134">
        <v>0</v>
      </c>
      <c r="N141" s="134">
        <v>0</v>
      </c>
      <c r="O141" s="94">
        <v>0</v>
      </c>
      <c r="P141" s="94">
        <v>0</v>
      </c>
      <c r="Q141" s="86"/>
      <c r="R141" s="88"/>
      <c r="S141" s="47"/>
      <c r="T141" s="22"/>
      <c r="U141" s="22"/>
      <c r="V141" s="22"/>
      <c r="W141" s="22"/>
      <c r="X141" s="22"/>
      <c r="Y141" s="26"/>
      <c r="Z141" s="22"/>
      <c r="AA141" s="22"/>
    </row>
    <row r="142" spans="1:27" s="23" customFormat="1" ht="66.75" customHeight="1">
      <c r="A142" s="118"/>
      <c r="B142" s="77" t="s">
        <v>356</v>
      </c>
      <c r="C142" s="122" t="s">
        <v>29</v>
      </c>
      <c r="D142" s="94">
        <f t="shared" si="18"/>
        <v>9427457.8699999992</v>
      </c>
      <c r="E142" s="94">
        <f t="shared" si="19"/>
        <v>9427457.8699999992</v>
      </c>
      <c r="F142" s="139">
        <v>9427457.8699999992</v>
      </c>
      <c r="G142" s="148">
        <f>F142</f>
        <v>9427457.8699999992</v>
      </c>
      <c r="H142" s="94">
        <v>0</v>
      </c>
      <c r="I142" s="94">
        <v>0</v>
      </c>
      <c r="J142" s="94">
        <v>0</v>
      </c>
      <c r="K142" s="94">
        <v>0</v>
      </c>
      <c r="L142" s="134">
        <v>0</v>
      </c>
      <c r="M142" s="134">
        <v>0</v>
      </c>
      <c r="N142" s="134">
        <v>0</v>
      </c>
      <c r="O142" s="94">
        <v>0</v>
      </c>
      <c r="P142" s="94">
        <v>0</v>
      </c>
      <c r="Q142" s="86"/>
      <c r="R142" s="88"/>
      <c r="S142" s="47"/>
      <c r="T142" s="22"/>
      <c r="U142" s="22"/>
      <c r="V142" s="22"/>
      <c r="W142" s="22"/>
      <c r="X142" s="22"/>
      <c r="Y142" s="26"/>
      <c r="Z142" s="22"/>
      <c r="AA142" s="22"/>
    </row>
    <row r="143" spans="1:27" s="23" customFormat="1" ht="60" customHeight="1">
      <c r="A143" s="115"/>
      <c r="B143" s="77" t="s">
        <v>357</v>
      </c>
      <c r="C143" s="122" t="s">
        <v>29</v>
      </c>
      <c r="D143" s="94">
        <f t="shared" si="18"/>
        <v>0</v>
      </c>
      <c r="E143" s="94">
        <f t="shared" si="19"/>
        <v>0</v>
      </c>
      <c r="F143" s="139">
        <v>0</v>
      </c>
      <c r="G143" s="148">
        <v>0</v>
      </c>
      <c r="H143" s="94">
        <v>0</v>
      </c>
      <c r="I143" s="94">
        <v>0</v>
      </c>
      <c r="J143" s="94">
        <v>0</v>
      </c>
      <c r="K143" s="94">
        <v>0</v>
      </c>
      <c r="L143" s="134">
        <v>0</v>
      </c>
      <c r="M143" s="134">
        <v>0</v>
      </c>
      <c r="N143" s="134">
        <v>0</v>
      </c>
      <c r="O143" s="94">
        <v>0</v>
      </c>
      <c r="P143" s="94">
        <v>0</v>
      </c>
      <c r="Q143" s="86"/>
      <c r="R143" s="88"/>
      <c r="S143" s="47"/>
      <c r="T143" s="22"/>
      <c r="U143" s="22"/>
      <c r="V143" s="22"/>
      <c r="W143" s="22"/>
      <c r="X143" s="22"/>
      <c r="Y143" s="26"/>
      <c r="Z143" s="22"/>
      <c r="AA143" s="22"/>
    </row>
    <row r="144" spans="1:27" s="23" customFormat="1" ht="55.5" customHeight="1">
      <c r="A144" s="78">
        <v>13</v>
      </c>
      <c r="B144" s="77" t="s">
        <v>358</v>
      </c>
      <c r="C144" s="122" t="s">
        <v>29</v>
      </c>
      <c r="D144" s="94">
        <f t="shared" si="18"/>
        <v>0</v>
      </c>
      <c r="E144" s="94">
        <f t="shared" si="19"/>
        <v>0</v>
      </c>
      <c r="F144" s="139">
        <v>0</v>
      </c>
      <c r="G144" s="148">
        <v>0</v>
      </c>
      <c r="H144" s="94">
        <v>0</v>
      </c>
      <c r="I144" s="94">
        <v>0</v>
      </c>
      <c r="J144" s="94">
        <v>0</v>
      </c>
      <c r="K144" s="94">
        <v>0</v>
      </c>
      <c r="L144" s="134">
        <v>0</v>
      </c>
      <c r="M144" s="134">
        <v>0</v>
      </c>
      <c r="N144" s="134">
        <v>0</v>
      </c>
      <c r="O144" s="94">
        <v>0</v>
      </c>
      <c r="P144" s="94">
        <v>0</v>
      </c>
      <c r="Q144" s="86"/>
      <c r="R144" s="88"/>
      <c r="S144" s="47"/>
      <c r="T144" s="22"/>
      <c r="U144" s="22"/>
      <c r="V144" s="22"/>
      <c r="W144" s="22"/>
      <c r="X144" s="22"/>
      <c r="Y144" s="26"/>
      <c r="Z144" s="22"/>
      <c r="AA144" s="22"/>
    </row>
    <row r="145" spans="1:27" s="23" customFormat="1" ht="54.75" customHeight="1">
      <c r="A145" s="218">
        <f t="shared" si="20"/>
        <v>14</v>
      </c>
      <c r="B145" s="77" t="s">
        <v>359</v>
      </c>
      <c r="C145" s="122" t="s">
        <v>29</v>
      </c>
      <c r="D145" s="94">
        <f t="shared" si="18"/>
        <v>2353168.5499999998</v>
      </c>
      <c r="E145" s="94">
        <f t="shared" si="19"/>
        <v>2353168.5499999998</v>
      </c>
      <c r="F145" s="139">
        <v>2353168.5499999998</v>
      </c>
      <c r="G145" s="148">
        <f>F145</f>
        <v>2353168.5499999998</v>
      </c>
      <c r="H145" s="94">
        <v>0</v>
      </c>
      <c r="I145" s="94">
        <v>0</v>
      </c>
      <c r="J145" s="94">
        <v>0</v>
      </c>
      <c r="K145" s="94">
        <v>0</v>
      </c>
      <c r="L145" s="134">
        <v>46694.19</v>
      </c>
      <c r="M145" s="134">
        <v>0</v>
      </c>
      <c r="N145" s="134">
        <v>0</v>
      </c>
      <c r="O145" s="94">
        <v>0</v>
      </c>
      <c r="P145" s="94">
        <v>0</v>
      </c>
      <c r="Q145" s="86"/>
      <c r="R145" s="88"/>
      <c r="S145" s="47"/>
      <c r="T145" s="22"/>
      <c r="U145" s="22"/>
      <c r="V145" s="22"/>
      <c r="W145" s="22"/>
      <c r="X145" s="22"/>
      <c r="Y145" s="26"/>
      <c r="Z145" s="22"/>
      <c r="AA145" s="22"/>
    </row>
    <row r="146" spans="1:27" s="23" customFormat="1" ht="57" customHeight="1">
      <c r="A146" s="220"/>
      <c r="B146" s="77" t="s">
        <v>360</v>
      </c>
      <c r="C146" s="122" t="s">
        <v>29</v>
      </c>
      <c r="D146" s="94">
        <f t="shared" si="18"/>
        <v>0</v>
      </c>
      <c r="E146" s="94">
        <f t="shared" si="19"/>
        <v>0</v>
      </c>
      <c r="F146" s="139">
        <v>0</v>
      </c>
      <c r="G146" s="148">
        <f>F146</f>
        <v>0</v>
      </c>
      <c r="H146" s="94">
        <v>0</v>
      </c>
      <c r="I146" s="94">
        <v>0</v>
      </c>
      <c r="J146" s="94">
        <v>0</v>
      </c>
      <c r="K146" s="94">
        <v>0</v>
      </c>
      <c r="L146" s="134">
        <v>0</v>
      </c>
      <c r="M146" s="134">
        <v>0</v>
      </c>
      <c r="N146" s="134">
        <v>0</v>
      </c>
      <c r="O146" s="94">
        <v>0</v>
      </c>
      <c r="P146" s="94">
        <v>0</v>
      </c>
      <c r="Q146" s="86"/>
      <c r="R146" s="88"/>
      <c r="S146" s="47"/>
      <c r="T146" s="22"/>
      <c r="U146" s="22"/>
      <c r="V146" s="22"/>
      <c r="W146" s="22"/>
      <c r="X146" s="22"/>
      <c r="Y146" s="26"/>
      <c r="Z146" s="22"/>
      <c r="AA146" s="22"/>
    </row>
    <row r="147" spans="1:27" s="23" customFormat="1" ht="63" customHeight="1">
      <c r="A147" s="218">
        <v>15</v>
      </c>
      <c r="B147" s="77" t="s">
        <v>361</v>
      </c>
      <c r="C147" s="122" t="s">
        <v>29</v>
      </c>
      <c r="D147" s="94">
        <f t="shared" si="18"/>
        <v>0</v>
      </c>
      <c r="E147" s="94">
        <f t="shared" si="19"/>
        <v>0</v>
      </c>
      <c r="F147" s="139">
        <v>0</v>
      </c>
      <c r="G147" s="148">
        <v>0</v>
      </c>
      <c r="H147" s="94">
        <v>0</v>
      </c>
      <c r="I147" s="94">
        <v>0</v>
      </c>
      <c r="J147" s="94">
        <v>0</v>
      </c>
      <c r="K147" s="94">
        <v>0</v>
      </c>
      <c r="L147" s="134">
        <v>0</v>
      </c>
      <c r="M147" s="134">
        <v>0</v>
      </c>
      <c r="N147" s="134">
        <v>0</v>
      </c>
      <c r="O147" s="94">
        <v>0</v>
      </c>
      <c r="P147" s="94">
        <v>0</v>
      </c>
      <c r="Q147" s="86"/>
      <c r="R147" s="88"/>
      <c r="S147" s="47"/>
      <c r="T147" s="22"/>
      <c r="U147" s="22"/>
      <c r="V147" s="22"/>
      <c r="W147" s="22"/>
      <c r="X147" s="22"/>
      <c r="Y147" s="26"/>
      <c r="Z147" s="22"/>
      <c r="AA147" s="22"/>
    </row>
    <row r="148" spans="1:27" s="23" customFormat="1" ht="65.25" customHeight="1">
      <c r="A148" s="219"/>
      <c r="B148" s="77" t="s">
        <v>362</v>
      </c>
      <c r="C148" s="122" t="s">
        <v>29</v>
      </c>
      <c r="D148" s="94">
        <f t="shared" si="18"/>
        <v>0</v>
      </c>
      <c r="E148" s="94">
        <f t="shared" si="19"/>
        <v>0</v>
      </c>
      <c r="F148" s="139">
        <v>0</v>
      </c>
      <c r="G148" s="148">
        <v>0</v>
      </c>
      <c r="H148" s="94">
        <v>0</v>
      </c>
      <c r="I148" s="94">
        <v>0</v>
      </c>
      <c r="J148" s="94">
        <v>0</v>
      </c>
      <c r="K148" s="94">
        <v>0</v>
      </c>
      <c r="L148" s="134">
        <v>0</v>
      </c>
      <c r="M148" s="134">
        <v>0</v>
      </c>
      <c r="N148" s="134">
        <v>0</v>
      </c>
      <c r="O148" s="94">
        <v>0</v>
      </c>
      <c r="P148" s="94">
        <v>0</v>
      </c>
      <c r="Q148" s="86"/>
      <c r="R148" s="88"/>
      <c r="S148" s="47"/>
      <c r="T148" s="22"/>
      <c r="U148" s="22"/>
      <c r="V148" s="22"/>
      <c r="W148" s="22"/>
      <c r="X148" s="22"/>
      <c r="Y148" s="26"/>
      <c r="Z148" s="22"/>
      <c r="AA148" s="22"/>
    </row>
    <row r="149" spans="1:27" s="23" customFormat="1" ht="66.75" customHeight="1">
      <c r="A149" s="219"/>
      <c r="B149" s="77" t="s">
        <v>363</v>
      </c>
      <c r="C149" s="122" t="s">
        <v>29</v>
      </c>
      <c r="D149" s="94">
        <f t="shared" si="18"/>
        <v>0</v>
      </c>
      <c r="E149" s="94">
        <f t="shared" si="19"/>
        <v>0</v>
      </c>
      <c r="F149" s="139">
        <v>0</v>
      </c>
      <c r="G149" s="148">
        <v>0</v>
      </c>
      <c r="H149" s="94">
        <v>0</v>
      </c>
      <c r="I149" s="94">
        <v>0</v>
      </c>
      <c r="J149" s="94">
        <v>0</v>
      </c>
      <c r="K149" s="94">
        <v>0</v>
      </c>
      <c r="L149" s="134">
        <v>0</v>
      </c>
      <c r="M149" s="134">
        <v>0</v>
      </c>
      <c r="N149" s="134">
        <v>0</v>
      </c>
      <c r="O149" s="94">
        <v>0</v>
      </c>
      <c r="P149" s="94">
        <v>0</v>
      </c>
      <c r="Q149" s="86"/>
      <c r="R149" s="88"/>
      <c r="S149" s="47"/>
      <c r="T149" s="22"/>
      <c r="U149" s="22"/>
      <c r="V149" s="22"/>
      <c r="W149" s="22"/>
      <c r="X149" s="22"/>
      <c r="Y149" s="26"/>
      <c r="Z149" s="22"/>
      <c r="AA149" s="22"/>
    </row>
    <row r="150" spans="1:27" s="23" customFormat="1" ht="62.25" customHeight="1">
      <c r="A150" s="220"/>
      <c r="B150" s="77" t="s">
        <v>364</v>
      </c>
      <c r="C150" s="122" t="s">
        <v>29</v>
      </c>
      <c r="D150" s="94">
        <f t="shared" ref="D150:D167" si="22">F150+H150+J150</f>
        <v>0</v>
      </c>
      <c r="E150" s="94">
        <f t="shared" ref="E150:E167" si="23">G150+I150+K150</f>
        <v>0</v>
      </c>
      <c r="F150" s="139">
        <v>0</v>
      </c>
      <c r="G150" s="148">
        <v>0</v>
      </c>
      <c r="H150" s="94">
        <v>0</v>
      </c>
      <c r="I150" s="94">
        <v>0</v>
      </c>
      <c r="J150" s="94">
        <v>0</v>
      </c>
      <c r="K150" s="94">
        <v>0</v>
      </c>
      <c r="L150" s="134">
        <v>0</v>
      </c>
      <c r="M150" s="134">
        <v>0</v>
      </c>
      <c r="N150" s="134">
        <v>0</v>
      </c>
      <c r="O150" s="94">
        <v>0</v>
      </c>
      <c r="P150" s="94">
        <v>0</v>
      </c>
      <c r="Q150" s="86"/>
      <c r="R150" s="88"/>
      <c r="S150" s="47"/>
      <c r="T150" s="22"/>
      <c r="U150" s="22"/>
      <c r="V150" s="22"/>
      <c r="W150" s="22"/>
      <c r="X150" s="22"/>
      <c r="Y150" s="26"/>
      <c r="Z150" s="22"/>
      <c r="AA150" s="22"/>
    </row>
    <row r="151" spans="1:27" s="23" customFormat="1" ht="62.25" customHeight="1">
      <c r="A151" s="218">
        <v>16</v>
      </c>
      <c r="B151" s="77" t="s">
        <v>365</v>
      </c>
      <c r="C151" s="122" t="s">
        <v>29</v>
      </c>
      <c r="D151" s="94">
        <f t="shared" si="22"/>
        <v>0</v>
      </c>
      <c r="E151" s="94">
        <f t="shared" si="23"/>
        <v>0</v>
      </c>
      <c r="F151" s="139">
        <v>0</v>
      </c>
      <c r="G151" s="148">
        <v>0</v>
      </c>
      <c r="H151" s="94">
        <v>0</v>
      </c>
      <c r="I151" s="94">
        <v>0</v>
      </c>
      <c r="J151" s="94">
        <v>0</v>
      </c>
      <c r="K151" s="94">
        <v>0</v>
      </c>
      <c r="L151" s="134">
        <v>0</v>
      </c>
      <c r="M151" s="134">
        <v>0</v>
      </c>
      <c r="N151" s="134">
        <v>0</v>
      </c>
      <c r="O151" s="94">
        <v>0</v>
      </c>
      <c r="P151" s="94">
        <v>0</v>
      </c>
      <c r="Q151" s="86"/>
      <c r="R151" s="88"/>
      <c r="S151" s="47"/>
      <c r="T151" s="22"/>
      <c r="U151" s="22"/>
      <c r="V151" s="22"/>
      <c r="W151" s="22"/>
      <c r="X151" s="22"/>
      <c r="Y151" s="26"/>
      <c r="Z151" s="22"/>
      <c r="AA151" s="22"/>
    </row>
    <row r="152" spans="1:27" s="23" customFormat="1" ht="57" customHeight="1">
      <c r="A152" s="219"/>
      <c r="B152" s="77" t="s">
        <v>366</v>
      </c>
      <c r="C152" s="122" t="s">
        <v>29</v>
      </c>
      <c r="D152" s="94">
        <f t="shared" si="22"/>
        <v>7215000</v>
      </c>
      <c r="E152" s="94">
        <f t="shared" si="23"/>
        <v>7215000</v>
      </c>
      <c r="F152" s="139">
        <v>7215000</v>
      </c>
      <c r="G152" s="148">
        <f>F152</f>
        <v>7215000</v>
      </c>
      <c r="H152" s="94">
        <v>0</v>
      </c>
      <c r="I152" s="94">
        <v>0</v>
      </c>
      <c r="J152" s="94">
        <v>0</v>
      </c>
      <c r="K152" s="94">
        <v>0</v>
      </c>
      <c r="L152" s="134">
        <v>0</v>
      </c>
      <c r="M152" s="134">
        <v>0</v>
      </c>
      <c r="N152" s="134">
        <v>0</v>
      </c>
      <c r="O152" s="94">
        <v>0</v>
      </c>
      <c r="P152" s="94">
        <v>0</v>
      </c>
      <c r="Q152" s="86"/>
      <c r="R152" s="88"/>
      <c r="S152" s="47"/>
      <c r="T152" s="22"/>
      <c r="U152" s="22"/>
      <c r="V152" s="22"/>
      <c r="W152" s="22"/>
      <c r="X152" s="22"/>
      <c r="Y152" s="26"/>
      <c r="Z152" s="22"/>
      <c r="AA152" s="22"/>
    </row>
    <row r="153" spans="1:27" s="23" customFormat="1" ht="63" customHeight="1">
      <c r="A153" s="220"/>
      <c r="B153" s="77" t="s">
        <v>367</v>
      </c>
      <c r="C153" s="122" t="s">
        <v>29</v>
      </c>
      <c r="D153" s="94">
        <f t="shared" si="22"/>
        <v>0</v>
      </c>
      <c r="E153" s="94">
        <f t="shared" si="23"/>
        <v>0</v>
      </c>
      <c r="F153" s="94">
        <v>0</v>
      </c>
      <c r="G153" s="148">
        <v>0</v>
      </c>
      <c r="H153" s="94">
        <v>0</v>
      </c>
      <c r="I153" s="94">
        <v>0</v>
      </c>
      <c r="J153" s="94">
        <v>0</v>
      </c>
      <c r="K153" s="94">
        <v>0</v>
      </c>
      <c r="L153" s="134">
        <v>0</v>
      </c>
      <c r="M153" s="134">
        <v>0</v>
      </c>
      <c r="N153" s="134">
        <v>0</v>
      </c>
      <c r="O153" s="94">
        <v>0</v>
      </c>
      <c r="P153" s="94">
        <v>0</v>
      </c>
      <c r="Q153" s="86"/>
      <c r="R153" s="88"/>
      <c r="S153" s="47"/>
      <c r="T153" s="22"/>
      <c r="U153" s="22"/>
      <c r="V153" s="22"/>
      <c r="W153" s="22"/>
      <c r="X153" s="22"/>
      <c r="Y153" s="26"/>
      <c r="Z153" s="22"/>
      <c r="AA153" s="22"/>
    </row>
    <row r="154" spans="1:27" s="23" customFormat="1" ht="59.25" customHeight="1">
      <c r="A154" s="218">
        <v>17</v>
      </c>
      <c r="B154" s="77" t="s">
        <v>368</v>
      </c>
      <c r="C154" s="122" t="s">
        <v>29</v>
      </c>
      <c r="D154" s="94">
        <f t="shared" si="22"/>
        <v>0</v>
      </c>
      <c r="E154" s="94">
        <f t="shared" si="23"/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134">
        <v>0</v>
      </c>
      <c r="M154" s="134">
        <v>0</v>
      </c>
      <c r="N154" s="134">
        <v>0</v>
      </c>
      <c r="O154" s="94">
        <v>0</v>
      </c>
      <c r="P154" s="94">
        <v>0</v>
      </c>
      <c r="Q154" s="86"/>
      <c r="R154" s="88"/>
      <c r="S154" s="47"/>
      <c r="T154" s="22"/>
      <c r="U154" s="22"/>
      <c r="V154" s="22"/>
      <c r="W154" s="22"/>
      <c r="X154" s="22"/>
      <c r="Y154" s="26"/>
      <c r="Z154" s="22"/>
      <c r="AA154" s="22"/>
    </row>
    <row r="155" spans="1:27" s="23" customFormat="1" ht="59.25" customHeight="1">
      <c r="A155" s="220"/>
      <c r="B155" s="77" t="s">
        <v>369</v>
      </c>
      <c r="C155" s="122" t="s">
        <v>29</v>
      </c>
      <c r="D155" s="94">
        <f t="shared" si="22"/>
        <v>0</v>
      </c>
      <c r="E155" s="94">
        <f t="shared" si="23"/>
        <v>0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134">
        <v>0</v>
      </c>
      <c r="M155" s="134">
        <v>0</v>
      </c>
      <c r="N155" s="134">
        <v>0</v>
      </c>
      <c r="O155" s="94">
        <v>0</v>
      </c>
      <c r="P155" s="94">
        <v>0</v>
      </c>
      <c r="Q155" s="86"/>
      <c r="R155" s="88"/>
      <c r="S155" s="47"/>
      <c r="T155" s="22"/>
      <c r="U155" s="22"/>
      <c r="V155" s="22"/>
      <c r="W155" s="22"/>
      <c r="X155" s="22"/>
      <c r="Y155" s="26"/>
      <c r="Z155" s="22"/>
      <c r="AA155" s="22"/>
    </row>
    <row r="156" spans="1:27" s="23" customFormat="1" ht="60.75" customHeight="1">
      <c r="A156" s="78">
        <v>18</v>
      </c>
      <c r="B156" s="77" t="s">
        <v>370</v>
      </c>
      <c r="C156" s="122" t="s">
        <v>29</v>
      </c>
      <c r="D156" s="94">
        <f t="shared" si="22"/>
        <v>0</v>
      </c>
      <c r="E156" s="94">
        <f t="shared" si="23"/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134">
        <v>0</v>
      </c>
      <c r="M156" s="134">
        <v>0</v>
      </c>
      <c r="N156" s="134">
        <v>0</v>
      </c>
      <c r="O156" s="94">
        <v>0</v>
      </c>
      <c r="P156" s="94">
        <v>0</v>
      </c>
      <c r="Q156" s="86"/>
      <c r="R156" s="88"/>
      <c r="S156" s="47"/>
      <c r="T156" s="22"/>
      <c r="U156" s="22"/>
      <c r="V156" s="22"/>
      <c r="W156" s="22"/>
      <c r="X156" s="22"/>
      <c r="Y156" s="26"/>
      <c r="Z156" s="22"/>
      <c r="AA156" s="22"/>
    </row>
    <row r="157" spans="1:27" s="23" customFormat="1" ht="54.75" customHeight="1">
      <c r="A157" s="113">
        <f t="shared" si="20"/>
        <v>19</v>
      </c>
      <c r="B157" s="77" t="s">
        <v>371</v>
      </c>
      <c r="C157" s="122" t="s">
        <v>29</v>
      </c>
      <c r="D157" s="94">
        <f t="shared" si="22"/>
        <v>0</v>
      </c>
      <c r="E157" s="94">
        <f t="shared" si="23"/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134">
        <v>0</v>
      </c>
      <c r="M157" s="134">
        <v>0</v>
      </c>
      <c r="N157" s="134">
        <v>0</v>
      </c>
      <c r="O157" s="94">
        <v>0</v>
      </c>
      <c r="P157" s="94">
        <v>0</v>
      </c>
      <c r="Q157" s="86"/>
      <c r="R157" s="88"/>
      <c r="S157" s="47"/>
      <c r="T157" s="22"/>
      <c r="U157" s="22"/>
      <c r="V157" s="22"/>
      <c r="W157" s="22"/>
      <c r="X157" s="22"/>
      <c r="Y157" s="26"/>
      <c r="Z157" s="22"/>
      <c r="AA157" s="22"/>
    </row>
    <row r="158" spans="1:27" s="23" customFormat="1" ht="63" customHeight="1">
      <c r="A158" s="115"/>
      <c r="B158" s="77" t="s">
        <v>372</v>
      </c>
      <c r="C158" s="122" t="s">
        <v>29</v>
      </c>
      <c r="D158" s="94">
        <f t="shared" si="22"/>
        <v>0</v>
      </c>
      <c r="E158" s="94">
        <f t="shared" si="23"/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0</v>
      </c>
      <c r="L158" s="134">
        <v>0</v>
      </c>
      <c r="M158" s="134">
        <v>0</v>
      </c>
      <c r="N158" s="134">
        <v>0</v>
      </c>
      <c r="O158" s="94">
        <v>0</v>
      </c>
      <c r="P158" s="94">
        <v>0</v>
      </c>
      <c r="Q158" s="86"/>
      <c r="R158" s="88"/>
      <c r="S158" s="47"/>
      <c r="T158" s="22"/>
      <c r="U158" s="22"/>
      <c r="V158" s="22"/>
      <c r="W158" s="22"/>
      <c r="X158" s="22"/>
      <c r="Y158" s="26"/>
      <c r="Z158" s="22"/>
      <c r="AA158" s="22"/>
    </row>
    <row r="159" spans="1:27" s="23" customFormat="1" ht="57" customHeight="1">
      <c r="A159" s="78">
        <v>20</v>
      </c>
      <c r="B159" s="77" t="s">
        <v>373</v>
      </c>
      <c r="C159" s="122" t="s">
        <v>29</v>
      </c>
      <c r="D159" s="94">
        <f t="shared" si="22"/>
        <v>0</v>
      </c>
      <c r="E159" s="94">
        <f t="shared" si="23"/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134">
        <v>0</v>
      </c>
      <c r="M159" s="134">
        <v>0</v>
      </c>
      <c r="N159" s="134">
        <v>0</v>
      </c>
      <c r="O159" s="94">
        <v>0</v>
      </c>
      <c r="P159" s="94">
        <v>0</v>
      </c>
      <c r="Q159" s="86"/>
      <c r="R159" s="88"/>
      <c r="S159" s="47"/>
      <c r="T159" s="22"/>
      <c r="U159" s="22"/>
      <c r="V159" s="22"/>
      <c r="W159" s="22"/>
      <c r="X159" s="22"/>
      <c r="Y159" s="26"/>
      <c r="Z159" s="22"/>
      <c r="AA159" s="22"/>
    </row>
    <row r="160" spans="1:27" s="23" customFormat="1" ht="54.75" customHeight="1">
      <c r="A160" s="218">
        <f t="shared" si="20"/>
        <v>21</v>
      </c>
      <c r="B160" s="77" t="s">
        <v>374</v>
      </c>
      <c r="C160" s="122" t="s">
        <v>29</v>
      </c>
      <c r="D160" s="94">
        <f t="shared" si="22"/>
        <v>0</v>
      </c>
      <c r="E160" s="94">
        <f t="shared" si="23"/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134">
        <v>0</v>
      </c>
      <c r="M160" s="134">
        <v>0</v>
      </c>
      <c r="N160" s="134">
        <v>0</v>
      </c>
      <c r="O160" s="94">
        <v>0</v>
      </c>
      <c r="P160" s="94">
        <v>0</v>
      </c>
      <c r="Q160" s="86"/>
      <c r="R160" s="88"/>
      <c r="S160" s="47"/>
      <c r="T160" s="22"/>
      <c r="U160" s="22"/>
      <c r="V160" s="22"/>
      <c r="W160" s="22"/>
      <c r="X160" s="22"/>
      <c r="Y160" s="26"/>
      <c r="Z160" s="22"/>
      <c r="AA160" s="22"/>
    </row>
    <row r="161" spans="1:27" s="23" customFormat="1" ht="60.75" customHeight="1">
      <c r="A161" s="220"/>
      <c r="B161" s="77" t="s">
        <v>375</v>
      </c>
      <c r="C161" s="122" t="s">
        <v>29</v>
      </c>
      <c r="D161" s="94">
        <f t="shared" si="22"/>
        <v>0</v>
      </c>
      <c r="E161" s="94">
        <f t="shared" si="23"/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134">
        <v>0</v>
      </c>
      <c r="M161" s="134">
        <v>0</v>
      </c>
      <c r="N161" s="134">
        <v>0</v>
      </c>
      <c r="O161" s="94">
        <v>0</v>
      </c>
      <c r="P161" s="94">
        <v>0</v>
      </c>
      <c r="Q161" s="86"/>
      <c r="R161" s="88"/>
      <c r="S161" s="47"/>
      <c r="T161" s="22"/>
      <c r="U161" s="22"/>
      <c r="V161" s="22"/>
      <c r="W161" s="22"/>
      <c r="X161" s="22"/>
      <c r="Y161" s="26"/>
      <c r="Z161" s="22"/>
      <c r="AA161" s="22"/>
    </row>
    <row r="162" spans="1:27" s="23" customFormat="1" ht="57.75" customHeight="1">
      <c r="A162" s="218">
        <v>22</v>
      </c>
      <c r="B162" s="77" t="s">
        <v>376</v>
      </c>
      <c r="C162" s="122" t="s">
        <v>29</v>
      </c>
      <c r="D162" s="94">
        <f t="shared" si="22"/>
        <v>0</v>
      </c>
      <c r="E162" s="94">
        <f t="shared" si="23"/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>
        <v>0</v>
      </c>
      <c r="L162" s="134">
        <v>0</v>
      </c>
      <c r="M162" s="134">
        <v>0</v>
      </c>
      <c r="N162" s="134">
        <v>0</v>
      </c>
      <c r="O162" s="94">
        <v>0</v>
      </c>
      <c r="P162" s="94">
        <v>0</v>
      </c>
      <c r="Q162" s="86"/>
      <c r="R162" s="88"/>
      <c r="S162" s="47"/>
      <c r="T162" s="22"/>
      <c r="U162" s="22"/>
      <c r="V162" s="22"/>
      <c r="W162" s="22"/>
      <c r="X162" s="22"/>
      <c r="Y162" s="26"/>
      <c r="Z162" s="22"/>
      <c r="AA162" s="22"/>
    </row>
    <row r="163" spans="1:27" s="23" customFormat="1" ht="60" customHeight="1">
      <c r="A163" s="219"/>
      <c r="B163" s="77" t="s">
        <v>377</v>
      </c>
      <c r="C163" s="122" t="s">
        <v>29</v>
      </c>
      <c r="D163" s="94">
        <f t="shared" si="22"/>
        <v>0</v>
      </c>
      <c r="E163" s="94">
        <f t="shared" si="23"/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134">
        <v>0</v>
      </c>
      <c r="M163" s="134">
        <v>0</v>
      </c>
      <c r="N163" s="134">
        <v>0</v>
      </c>
      <c r="O163" s="94">
        <v>0</v>
      </c>
      <c r="P163" s="94">
        <v>0</v>
      </c>
      <c r="Q163" s="86"/>
      <c r="R163" s="88"/>
      <c r="S163" s="47"/>
      <c r="T163" s="22"/>
      <c r="U163" s="22"/>
      <c r="V163" s="22"/>
      <c r="W163" s="22"/>
      <c r="X163" s="22"/>
      <c r="Y163" s="26"/>
      <c r="Z163" s="22"/>
      <c r="AA163" s="22"/>
    </row>
    <row r="164" spans="1:27" s="23" customFormat="1" ht="60" customHeight="1">
      <c r="A164" s="78">
        <v>23</v>
      </c>
      <c r="B164" s="77" t="s">
        <v>378</v>
      </c>
      <c r="C164" s="122" t="s">
        <v>29</v>
      </c>
      <c r="D164" s="94">
        <f t="shared" si="22"/>
        <v>0</v>
      </c>
      <c r="E164" s="94">
        <f t="shared" si="23"/>
        <v>0</v>
      </c>
      <c r="F164" s="139">
        <v>0</v>
      </c>
      <c r="G164" s="94">
        <v>0</v>
      </c>
      <c r="H164" s="94">
        <v>0</v>
      </c>
      <c r="I164" s="94">
        <v>0</v>
      </c>
      <c r="J164" s="94">
        <v>0</v>
      </c>
      <c r="K164" s="94">
        <v>0</v>
      </c>
      <c r="L164" s="134">
        <v>0</v>
      </c>
      <c r="M164" s="134">
        <v>0</v>
      </c>
      <c r="N164" s="134">
        <v>0</v>
      </c>
      <c r="O164" s="94">
        <v>0</v>
      </c>
      <c r="P164" s="94">
        <v>0</v>
      </c>
      <c r="Q164" s="86"/>
      <c r="R164" s="88"/>
      <c r="S164" s="47"/>
      <c r="T164" s="22"/>
      <c r="U164" s="22"/>
      <c r="V164" s="22"/>
      <c r="W164" s="22"/>
      <c r="X164" s="22"/>
      <c r="Y164" s="26"/>
      <c r="Z164" s="22"/>
      <c r="AA164" s="22"/>
    </row>
    <row r="165" spans="1:27" s="23" customFormat="1" ht="60.75" customHeight="1">
      <c r="A165" s="78">
        <v>24</v>
      </c>
      <c r="B165" s="77" t="s">
        <v>379</v>
      </c>
      <c r="C165" s="122" t="s">
        <v>29</v>
      </c>
      <c r="D165" s="94">
        <f t="shared" si="22"/>
        <v>0</v>
      </c>
      <c r="E165" s="94">
        <f t="shared" si="23"/>
        <v>0</v>
      </c>
      <c r="F165" s="139">
        <v>0</v>
      </c>
      <c r="G165" s="94">
        <v>0</v>
      </c>
      <c r="H165" s="94">
        <v>0</v>
      </c>
      <c r="I165" s="94">
        <v>0</v>
      </c>
      <c r="J165" s="94">
        <v>0</v>
      </c>
      <c r="K165" s="94">
        <v>0</v>
      </c>
      <c r="L165" s="134">
        <v>0</v>
      </c>
      <c r="M165" s="134">
        <v>0</v>
      </c>
      <c r="N165" s="134">
        <v>0</v>
      </c>
      <c r="O165" s="94">
        <v>0</v>
      </c>
      <c r="P165" s="94">
        <v>0</v>
      </c>
      <c r="Q165" s="86"/>
      <c r="R165" s="88"/>
      <c r="S165" s="47"/>
      <c r="T165" s="22"/>
      <c r="U165" s="22"/>
      <c r="V165" s="22"/>
      <c r="W165" s="22"/>
      <c r="X165" s="22"/>
      <c r="Y165" s="26"/>
      <c r="Z165" s="22"/>
      <c r="AA165" s="22"/>
    </row>
    <row r="166" spans="1:27" s="23" customFormat="1" ht="55.5" customHeight="1">
      <c r="A166" s="78">
        <f t="shared" si="20"/>
        <v>25</v>
      </c>
      <c r="B166" s="77" t="s">
        <v>380</v>
      </c>
      <c r="C166" s="122" t="s">
        <v>29</v>
      </c>
      <c r="D166" s="94">
        <f t="shared" si="22"/>
        <v>0</v>
      </c>
      <c r="E166" s="94">
        <f t="shared" si="23"/>
        <v>0</v>
      </c>
      <c r="F166" s="139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134">
        <v>0</v>
      </c>
      <c r="M166" s="134">
        <v>0</v>
      </c>
      <c r="N166" s="134">
        <v>0</v>
      </c>
      <c r="O166" s="94">
        <v>0</v>
      </c>
      <c r="P166" s="94">
        <v>0</v>
      </c>
      <c r="Q166" s="86"/>
      <c r="R166" s="88"/>
      <c r="S166" s="47"/>
      <c r="T166" s="22"/>
      <c r="U166" s="22"/>
      <c r="V166" s="22"/>
      <c r="W166" s="22"/>
      <c r="X166" s="22"/>
      <c r="Y166" s="26"/>
      <c r="Z166" s="22"/>
      <c r="AA166" s="22"/>
    </row>
    <row r="167" spans="1:27" s="23" customFormat="1" ht="62.25" customHeight="1">
      <c r="A167" s="78">
        <f t="shared" si="20"/>
        <v>26</v>
      </c>
      <c r="B167" s="77" t="s">
        <v>381</v>
      </c>
      <c r="C167" s="122" t="s">
        <v>29</v>
      </c>
      <c r="D167" s="94">
        <f t="shared" si="22"/>
        <v>0</v>
      </c>
      <c r="E167" s="94">
        <f t="shared" si="23"/>
        <v>0</v>
      </c>
      <c r="F167" s="139">
        <v>0</v>
      </c>
      <c r="G167" s="148">
        <v>0</v>
      </c>
      <c r="H167" s="94">
        <v>0</v>
      </c>
      <c r="I167" s="94">
        <v>0</v>
      </c>
      <c r="J167" s="94">
        <v>0</v>
      </c>
      <c r="K167" s="94">
        <v>0</v>
      </c>
      <c r="L167" s="134">
        <v>0</v>
      </c>
      <c r="M167" s="134">
        <v>0</v>
      </c>
      <c r="N167" s="134">
        <v>0</v>
      </c>
      <c r="O167" s="94">
        <v>0</v>
      </c>
      <c r="P167" s="94">
        <v>0</v>
      </c>
      <c r="Q167" s="86"/>
      <c r="R167" s="88"/>
      <c r="S167" s="47"/>
      <c r="T167" s="22"/>
      <c r="U167" s="22"/>
      <c r="V167" s="22"/>
      <c r="W167" s="22"/>
      <c r="X167" s="22"/>
      <c r="Y167" s="26"/>
      <c r="Z167" s="22"/>
      <c r="AA167" s="22"/>
    </row>
    <row r="168" spans="1:27" s="23" customFormat="1" ht="55.5" customHeight="1">
      <c r="A168" s="218">
        <v>27</v>
      </c>
      <c r="B168" s="77" t="s">
        <v>382</v>
      </c>
      <c r="C168" s="122" t="s">
        <v>29</v>
      </c>
      <c r="D168" s="94">
        <f t="shared" ref="D168:D182" si="24">F168+H168+J168</f>
        <v>4778723.1900000004</v>
      </c>
      <c r="E168" s="94">
        <f t="shared" ref="E168:E182" si="25">G168+I168+K168</f>
        <v>4778723.1900000004</v>
      </c>
      <c r="F168" s="139">
        <v>4778723.1900000004</v>
      </c>
      <c r="G168" s="148">
        <f>F168</f>
        <v>4778723.1900000004</v>
      </c>
      <c r="H168" s="94">
        <v>0</v>
      </c>
      <c r="I168" s="94">
        <v>0</v>
      </c>
      <c r="J168" s="94">
        <v>0</v>
      </c>
      <c r="K168" s="94">
        <v>0</v>
      </c>
      <c r="L168" s="134">
        <v>724004.65</v>
      </c>
      <c r="M168" s="134">
        <v>0</v>
      </c>
      <c r="N168" s="134">
        <v>0</v>
      </c>
      <c r="O168" s="94">
        <v>0</v>
      </c>
      <c r="P168" s="94">
        <v>0</v>
      </c>
      <c r="Q168" s="86"/>
      <c r="R168" s="88"/>
      <c r="S168" s="47"/>
      <c r="T168" s="22"/>
      <c r="U168" s="22"/>
      <c r="V168" s="22"/>
      <c r="W168" s="22"/>
      <c r="X168" s="22"/>
      <c r="Y168" s="26"/>
      <c r="Z168" s="22"/>
      <c r="AA168" s="22"/>
    </row>
    <row r="169" spans="1:27" s="23" customFormat="1" ht="59.25" customHeight="1">
      <c r="A169" s="219"/>
      <c r="B169" s="77" t="s">
        <v>383</v>
      </c>
      <c r="C169" s="122" t="s">
        <v>29</v>
      </c>
      <c r="D169" s="94">
        <f t="shared" si="24"/>
        <v>10971426.9</v>
      </c>
      <c r="E169" s="94">
        <f t="shared" si="25"/>
        <v>10971426.9</v>
      </c>
      <c r="F169" s="139">
        <v>10971426.9</v>
      </c>
      <c r="G169" s="148">
        <f>F169</f>
        <v>10971426.9</v>
      </c>
      <c r="H169" s="94">
        <v>0</v>
      </c>
      <c r="I169" s="94">
        <v>0</v>
      </c>
      <c r="J169" s="94">
        <v>0</v>
      </c>
      <c r="K169" s="94">
        <v>0</v>
      </c>
      <c r="L169" s="134">
        <v>10611.61</v>
      </c>
      <c r="M169" s="134">
        <v>0</v>
      </c>
      <c r="N169" s="134">
        <v>0</v>
      </c>
      <c r="O169" s="94">
        <v>0</v>
      </c>
      <c r="P169" s="94">
        <v>0</v>
      </c>
      <c r="Q169" s="86"/>
      <c r="R169" s="88"/>
      <c r="S169" s="47"/>
      <c r="T169" s="22"/>
      <c r="U169" s="22"/>
      <c r="V169" s="22"/>
      <c r="W169" s="22"/>
      <c r="X169" s="22"/>
      <c r="Y169" s="26"/>
      <c r="Z169" s="22"/>
      <c r="AA169" s="22"/>
    </row>
    <row r="170" spans="1:27" s="23" customFormat="1" ht="57.75" customHeight="1">
      <c r="A170" s="220"/>
      <c r="B170" s="77" t="s">
        <v>384</v>
      </c>
      <c r="C170" s="122" t="s">
        <v>29</v>
      </c>
      <c r="D170" s="94">
        <f t="shared" si="24"/>
        <v>0</v>
      </c>
      <c r="E170" s="94">
        <f t="shared" si="25"/>
        <v>0</v>
      </c>
      <c r="F170" s="139">
        <v>0</v>
      </c>
      <c r="G170" s="148">
        <v>0</v>
      </c>
      <c r="H170" s="94">
        <v>0</v>
      </c>
      <c r="I170" s="94">
        <v>0</v>
      </c>
      <c r="J170" s="94">
        <v>0</v>
      </c>
      <c r="K170" s="94">
        <v>0</v>
      </c>
      <c r="L170" s="134">
        <v>0</v>
      </c>
      <c r="M170" s="134">
        <v>0</v>
      </c>
      <c r="N170" s="134">
        <v>0</v>
      </c>
      <c r="O170" s="94">
        <v>0</v>
      </c>
      <c r="P170" s="94">
        <v>0</v>
      </c>
      <c r="Q170" s="86"/>
      <c r="R170" s="88"/>
      <c r="S170" s="47"/>
      <c r="T170" s="22"/>
      <c r="U170" s="22"/>
      <c r="V170" s="22"/>
      <c r="W170" s="22"/>
      <c r="X170" s="22"/>
      <c r="Y170" s="26"/>
      <c r="Z170" s="22"/>
      <c r="AA170" s="22"/>
    </row>
    <row r="171" spans="1:27" s="23" customFormat="1" ht="60" customHeight="1">
      <c r="A171" s="218">
        <v>28</v>
      </c>
      <c r="B171" s="77" t="s">
        <v>385</v>
      </c>
      <c r="C171" s="122" t="s">
        <v>29</v>
      </c>
      <c r="D171" s="94">
        <f t="shared" si="24"/>
        <v>40988797.25</v>
      </c>
      <c r="E171" s="94">
        <f t="shared" si="25"/>
        <v>40988797.25</v>
      </c>
      <c r="F171" s="139">
        <v>40988797.25</v>
      </c>
      <c r="G171" s="148">
        <f>F171</f>
        <v>40988797.25</v>
      </c>
      <c r="H171" s="94">
        <v>0</v>
      </c>
      <c r="I171" s="94">
        <v>0</v>
      </c>
      <c r="J171" s="94">
        <v>0</v>
      </c>
      <c r="K171" s="94">
        <v>0</v>
      </c>
      <c r="L171" s="134">
        <v>9912085.8399999999</v>
      </c>
      <c r="M171" s="134">
        <v>0</v>
      </c>
      <c r="N171" s="134">
        <v>0</v>
      </c>
      <c r="O171" s="94">
        <v>0</v>
      </c>
      <c r="P171" s="94">
        <v>0</v>
      </c>
      <c r="Q171" s="86"/>
      <c r="R171" s="88"/>
      <c r="S171" s="47"/>
      <c r="T171" s="22"/>
      <c r="U171" s="22"/>
      <c r="V171" s="22"/>
      <c r="W171" s="22"/>
      <c r="X171" s="22"/>
      <c r="Y171" s="26"/>
      <c r="Z171" s="22"/>
      <c r="AA171" s="22"/>
    </row>
    <row r="172" spans="1:27" s="23" customFormat="1" ht="59.25" customHeight="1">
      <c r="A172" s="219"/>
      <c r="B172" s="77" t="s">
        <v>386</v>
      </c>
      <c r="C172" s="122" t="s">
        <v>29</v>
      </c>
      <c r="D172" s="94">
        <f t="shared" si="24"/>
        <v>12974096.890000001</v>
      </c>
      <c r="E172" s="94">
        <f t="shared" si="25"/>
        <v>12974096.890000001</v>
      </c>
      <c r="F172" s="139">
        <v>12974096.890000001</v>
      </c>
      <c r="G172" s="148">
        <f>F172</f>
        <v>12974096.890000001</v>
      </c>
      <c r="H172" s="94">
        <v>0</v>
      </c>
      <c r="I172" s="94">
        <v>0</v>
      </c>
      <c r="J172" s="94">
        <v>0</v>
      </c>
      <c r="K172" s="94">
        <v>0</v>
      </c>
      <c r="L172" s="134">
        <v>588416.78</v>
      </c>
      <c r="M172" s="134">
        <v>0</v>
      </c>
      <c r="N172" s="134">
        <v>0</v>
      </c>
      <c r="O172" s="94">
        <v>0</v>
      </c>
      <c r="P172" s="94">
        <v>0</v>
      </c>
      <c r="Q172" s="86"/>
      <c r="R172" s="88"/>
      <c r="S172" s="47"/>
      <c r="T172" s="22"/>
      <c r="U172" s="22"/>
      <c r="V172" s="22"/>
      <c r="W172" s="22"/>
      <c r="X172" s="22"/>
      <c r="Y172" s="26"/>
      <c r="Z172" s="22"/>
      <c r="AA172" s="22"/>
    </row>
    <row r="173" spans="1:27" s="23" customFormat="1" ht="60" customHeight="1">
      <c r="A173" s="219"/>
      <c r="B173" s="77" t="s">
        <v>387</v>
      </c>
      <c r="C173" s="122" t="s">
        <v>29</v>
      </c>
      <c r="D173" s="94">
        <f t="shared" si="24"/>
        <v>7997921.6100000003</v>
      </c>
      <c r="E173" s="94">
        <f t="shared" si="25"/>
        <v>7997921.6100000003</v>
      </c>
      <c r="F173" s="139">
        <v>7997921.6100000003</v>
      </c>
      <c r="G173" s="148">
        <f>F173</f>
        <v>7997921.6100000003</v>
      </c>
      <c r="H173" s="94">
        <v>0</v>
      </c>
      <c r="I173" s="94">
        <v>0</v>
      </c>
      <c r="J173" s="94">
        <v>0</v>
      </c>
      <c r="K173" s="94">
        <v>0</v>
      </c>
      <c r="L173" s="134">
        <v>762080.77</v>
      </c>
      <c r="M173" s="134">
        <v>0</v>
      </c>
      <c r="N173" s="134">
        <v>0</v>
      </c>
      <c r="O173" s="94">
        <v>0</v>
      </c>
      <c r="P173" s="94">
        <v>0</v>
      </c>
      <c r="Q173" s="86"/>
      <c r="R173" s="88"/>
      <c r="S173" s="47"/>
      <c r="T173" s="22"/>
      <c r="U173" s="22"/>
      <c r="V173" s="22"/>
      <c r="W173" s="22"/>
      <c r="X173" s="22"/>
      <c r="Y173" s="26"/>
      <c r="Z173" s="22"/>
      <c r="AA173" s="22"/>
    </row>
    <row r="174" spans="1:27" s="23" customFormat="1" ht="62.25" customHeight="1">
      <c r="A174" s="220"/>
      <c r="B174" s="77" t="s">
        <v>388</v>
      </c>
      <c r="C174" s="122" t="s">
        <v>29</v>
      </c>
      <c r="D174" s="94">
        <f t="shared" si="24"/>
        <v>414018.87</v>
      </c>
      <c r="E174" s="94">
        <f t="shared" si="25"/>
        <v>414018.87</v>
      </c>
      <c r="F174" s="139">
        <v>414018.87</v>
      </c>
      <c r="G174" s="148">
        <f>F174</f>
        <v>414018.87</v>
      </c>
      <c r="H174" s="94">
        <v>0</v>
      </c>
      <c r="I174" s="94">
        <v>0</v>
      </c>
      <c r="J174" s="94">
        <v>0</v>
      </c>
      <c r="K174" s="94">
        <v>0</v>
      </c>
      <c r="L174" s="134">
        <v>247728.35</v>
      </c>
      <c r="M174" s="134">
        <v>0</v>
      </c>
      <c r="N174" s="134">
        <v>0</v>
      </c>
      <c r="O174" s="94">
        <v>0</v>
      </c>
      <c r="P174" s="94">
        <v>0</v>
      </c>
      <c r="Q174" s="86"/>
      <c r="R174" s="88"/>
      <c r="S174" s="47"/>
      <c r="T174" s="22"/>
      <c r="U174" s="22"/>
      <c r="V174" s="22"/>
      <c r="W174" s="22"/>
      <c r="X174" s="22"/>
      <c r="Y174" s="26"/>
      <c r="Z174" s="22"/>
      <c r="AA174" s="22"/>
    </row>
    <row r="175" spans="1:27" s="23" customFormat="1" ht="59.25" customHeight="1">
      <c r="A175" s="218">
        <v>29</v>
      </c>
      <c r="B175" s="77" t="s">
        <v>389</v>
      </c>
      <c r="C175" s="122" t="s">
        <v>29</v>
      </c>
      <c r="D175" s="94">
        <f t="shared" si="24"/>
        <v>32916719.670000002</v>
      </c>
      <c r="E175" s="94">
        <f t="shared" si="25"/>
        <v>32916719.670000002</v>
      </c>
      <c r="F175" s="139">
        <v>32916719.670000002</v>
      </c>
      <c r="G175" s="148">
        <f t="shared" ref="G175:G179" si="26">F175</f>
        <v>32916719.670000002</v>
      </c>
      <c r="H175" s="94">
        <v>0</v>
      </c>
      <c r="I175" s="94">
        <v>0</v>
      </c>
      <c r="J175" s="94">
        <v>0</v>
      </c>
      <c r="K175" s="94">
        <v>0</v>
      </c>
      <c r="L175" s="134">
        <v>5920473.8300000001</v>
      </c>
      <c r="M175" s="134">
        <v>0</v>
      </c>
      <c r="N175" s="134">
        <v>0</v>
      </c>
      <c r="O175" s="94">
        <v>0</v>
      </c>
      <c r="P175" s="94">
        <v>0</v>
      </c>
      <c r="Q175" s="86"/>
      <c r="R175" s="88"/>
      <c r="S175" s="47"/>
      <c r="T175" s="22"/>
      <c r="U175" s="22"/>
      <c r="V175" s="22"/>
      <c r="W175" s="22"/>
      <c r="X175" s="22"/>
      <c r="Y175" s="26"/>
      <c r="Z175" s="22"/>
      <c r="AA175" s="22"/>
    </row>
    <row r="176" spans="1:27" s="23" customFormat="1" ht="70.5" customHeight="1">
      <c r="A176" s="219"/>
      <c r="B176" s="77" t="s">
        <v>390</v>
      </c>
      <c r="C176" s="122" t="s">
        <v>29</v>
      </c>
      <c r="D176" s="94">
        <f t="shared" si="24"/>
        <v>188107719.22</v>
      </c>
      <c r="E176" s="94">
        <f t="shared" si="25"/>
        <v>188107719.22</v>
      </c>
      <c r="F176" s="139">
        <v>188107719.22</v>
      </c>
      <c r="G176" s="148">
        <f t="shared" si="26"/>
        <v>188107719.22</v>
      </c>
      <c r="H176" s="94">
        <v>0</v>
      </c>
      <c r="I176" s="94">
        <v>0</v>
      </c>
      <c r="J176" s="94">
        <v>0</v>
      </c>
      <c r="K176" s="94">
        <v>0</v>
      </c>
      <c r="L176" s="134">
        <v>4530249.68</v>
      </c>
      <c r="M176" s="134">
        <v>0</v>
      </c>
      <c r="N176" s="134">
        <v>0</v>
      </c>
      <c r="O176" s="94">
        <v>0</v>
      </c>
      <c r="P176" s="94">
        <v>0</v>
      </c>
      <c r="Q176" s="86"/>
      <c r="R176" s="88"/>
      <c r="S176" s="47"/>
      <c r="T176" s="22"/>
      <c r="U176" s="22"/>
      <c r="V176" s="22"/>
      <c r="W176" s="22"/>
      <c r="X176" s="22"/>
      <c r="Y176" s="26"/>
      <c r="Z176" s="22"/>
      <c r="AA176" s="22"/>
    </row>
    <row r="177" spans="1:27" s="23" customFormat="1" ht="65.25" customHeight="1">
      <c r="A177" s="219"/>
      <c r="B177" s="77" t="s">
        <v>391</v>
      </c>
      <c r="C177" s="122" t="s">
        <v>29</v>
      </c>
      <c r="D177" s="94">
        <f t="shared" si="24"/>
        <v>37387058.299999997</v>
      </c>
      <c r="E177" s="94">
        <f t="shared" si="25"/>
        <v>37387058.299999997</v>
      </c>
      <c r="F177" s="139">
        <v>37387058.299999997</v>
      </c>
      <c r="G177" s="148">
        <f t="shared" si="26"/>
        <v>37387058.299999997</v>
      </c>
      <c r="H177" s="94">
        <v>0</v>
      </c>
      <c r="I177" s="94">
        <v>0</v>
      </c>
      <c r="J177" s="94">
        <v>0</v>
      </c>
      <c r="K177" s="94">
        <v>0</v>
      </c>
      <c r="L177" s="134">
        <v>401.3</v>
      </c>
      <c r="M177" s="134">
        <v>0</v>
      </c>
      <c r="N177" s="134">
        <v>0</v>
      </c>
      <c r="O177" s="94">
        <v>0</v>
      </c>
      <c r="P177" s="94">
        <v>0</v>
      </c>
      <c r="Q177" s="86"/>
      <c r="R177" s="88"/>
      <c r="S177" s="47"/>
      <c r="T177" s="22"/>
      <c r="U177" s="22"/>
      <c r="V177" s="22"/>
      <c r="W177" s="22"/>
      <c r="X177" s="22"/>
      <c r="Y177" s="26"/>
      <c r="Z177" s="22"/>
      <c r="AA177" s="22"/>
    </row>
    <row r="178" spans="1:27" s="23" customFormat="1" ht="66.75" customHeight="1">
      <c r="A178" s="220"/>
      <c r="B178" s="77" t="s">
        <v>392</v>
      </c>
      <c r="C178" s="122" t="s">
        <v>29</v>
      </c>
      <c r="D178" s="94">
        <f t="shared" si="24"/>
        <v>8200000</v>
      </c>
      <c r="E178" s="94">
        <f t="shared" si="25"/>
        <v>8200000</v>
      </c>
      <c r="F178" s="139">
        <v>8200000</v>
      </c>
      <c r="G178" s="148">
        <f>F178</f>
        <v>8200000</v>
      </c>
      <c r="H178" s="94">
        <v>0</v>
      </c>
      <c r="I178" s="94">
        <v>0</v>
      </c>
      <c r="J178" s="94">
        <v>0</v>
      </c>
      <c r="K178" s="94">
        <v>0</v>
      </c>
      <c r="L178" s="134">
        <v>0</v>
      </c>
      <c r="M178" s="134">
        <v>0</v>
      </c>
      <c r="N178" s="134">
        <v>0</v>
      </c>
      <c r="O178" s="94">
        <v>0</v>
      </c>
      <c r="P178" s="94">
        <v>0</v>
      </c>
      <c r="Q178" s="86"/>
      <c r="R178" s="88"/>
      <c r="S178" s="47"/>
      <c r="T178" s="22"/>
      <c r="U178" s="22"/>
      <c r="V178" s="22"/>
      <c r="W178" s="22"/>
      <c r="X178" s="22"/>
      <c r="Y178" s="26"/>
      <c r="Z178" s="22"/>
      <c r="AA178" s="22"/>
    </row>
    <row r="179" spans="1:27" s="23" customFormat="1" ht="55.5" customHeight="1">
      <c r="A179" s="170">
        <v>30</v>
      </c>
      <c r="B179" s="77" t="s">
        <v>393</v>
      </c>
      <c r="C179" s="122" t="s">
        <v>29</v>
      </c>
      <c r="D179" s="94">
        <f t="shared" si="24"/>
        <v>27347219.030000001</v>
      </c>
      <c r="E179" s="94">
        <f t="shared" si="25"/>
        <v>27347219.030000001</v>
      </c>
      <c r="F179" s="139">
        <v>27347219.030000001</v>
      </c>
      <c r="G179" s="148">
        <f t="shared" si="26"/>
        <v>27347219.030000001</v>
      </c>
      <c r="H179" s="94">
        <v>0</v>
      </c>
      <c r="I179" s="94">
        <v>0</v>
      </c>
      <c r="J179" s="94">
        <v>0</v>
      </c>
      <c r="K179" s="94">
        <v>0</v>
      </c>
      <c r="L179" s="134">
        <v>1588190.59</v>
      </c>
      <c r="M179" s="134">
        <v>0</v>
      </c>
      <c r="N179" s="134">
        <v>0</v>
      </c>
      <c r="O179" s="94">
        <v>0</v>
      </c>
      <c r="P179" s="94">
        <v>0</v>
      </c>
      <c r="Q179" s="86"/>
      <c r="R179" s="88"/>
      <c r="S179" s="47"/>
      <c r="T179" s="22"/>
      <c r="U179" s="22"/>
      <c r="V179" s="22"/>
      <c r="W179" s="22"/>
      <c r="X179" s="22"/>
      <c r="Y179" s="26"/>
      <c r="Z179" s="22"/>
      <c r="AA179" s="22"/>
    </row>
    <row r="180" spans="1:27" s="23" customFormat="1" ht="60" customHeight="1">
      <c r="A180" s="118"/>
      <c r="B180" s="77" t="s">
        <v>394</v>
      </c>
      <c r="C180" s="122" t="s">
        <v>29</v>
      </c>
      <c r="D180" s="94">
        <f t="shared" si="24"/>
        <v>10864000</v>
      </c>
      <c r="E180" s="94">
        <f t="shared" si="25"/>
        <v>10864000</v>
      </c>
      <c r="F180" s="139">
        <v>10864000</v>
      </c>
      <c r="G180" s="148">
        <f>F180</f>
        <v>10864000</v>
      </c>
      <c r="H180" s="94">
        <v>0</v>
      </c>
      <c r="I180" s="94">
        <v>0</v>
      </c>
      <c r="J180" s="94">
        <v>0</v>
      </c>
      <c r="K180" s="94">
        <v>0</v>
      </c>
      <c r="L180" s="134">
        <v>26425674.280000001</v>
      </c>
      <c r="M180" s="134">
        <v>0</v>
      </c>
      <c r="N180" s="134">
        <v>0</v>
      </c>
      <c r="O180" s="94">
        <v>0</v>
      </c>
      <c r="P180" s="94">
        <v>0</v>
      </c>
      <c r="Q180" s="86"/>
      <c r="R180" s="88"/>
      <c r="S180" s="47"/>
      <c r="T180" s="22"/>
      <c r="U180" s="22"/>
      <c r="V180" s="22"/>
      <c r="W180" s="22"/>
      <c r="X180" s="22"/>
      <c r="Y180" s="26"/>
      <c r="Z180" s="22"/>
      <c r="AA180" s="22"/>
    </row>
    <row r="181" spans="1:27" s="23" customFormat="1" ht="55.5" customHeight="1">
      <c r="A181" s="118"/>
      <c r="B181" s="77" t="s">
        <v>395</v>
      </c>
      <c r="C181" s="122" t="s">
        <v>29</v>
      </c>
      <c r="D181" s="94">
        <f t="shared" si="24"/>
        <v>0</v>
      </c>
      <c r="E181" s="94">
        <f t="shared" si="25"/>
        <v>0</v>
      </c>
      <c r="F181" s="94">
        <v>0</v>
      </c>
      <c r="G181" s="148">
        <v>0</v>
      </c>
      <c r="H181" s="94">
        <v>0</v>
      </c>
      <c r="I181" s="94">
        <v>0</v>
      </c>
      <c r="J181" s="94">
        <v>0</v>
      </c>
      <c r="K181" s="94">
        <v>0</v>
      </c>
      <c r="L181" s="134">
        <v>0</v>
      </c>
      <c r="M181" s="134">
        <v>0</v>
      </c>
      <c r="N181" s="134">
        <v>0</v>
      </c>
      <c r="O181" s="94">
        <v>0</v>
      </c>
      <c r="P181" s="94">
        <v>0</v>
      </c>
      <c r="Q181" s="86"/>
      <c r="R181" s="88"/>
      <c r="S181" s="47"/>
      <c r="T181" s="22"/>
      <c r="U181" s="22"/>
      <c r="V181" s="22"/>
      <c r="W181" s="22"/>
      <c r="X181" s="22"/>
      <c r="Y181" s="26"/>
      <c r="Z181" s="22"/>
      <c r="AA181" s="22"/>
    </row>
    <row r="182" spans="1:27" s="23" customFormat="1" ht="57.75" customHeight="1">
      <c r="A182" s="115"/>
      <c r="B182" s="77" t="s">
        <v>396</v>
      </c>
      <c r="C182" s="122" t="s">
        <v>29</v>
      </c>
      <c r="D182" s="94">
        <f t="shared" si="24"/>
        <v>0</v>
      </c>
      <c r="E182" s="94">
        <f t="shared" si="25"/>
        <v>0</v>
      </c>
      <c r="F182" s="94">
        <v>0</v>
      </c>
      <c r="G182" s="148">
        <f>F182</f>
        <v>0</v>
      </c>
      <c r="H182" s="94">
        <v>0</v>
      </c>
      <c r="I182" s="94">
        <v>0</v>
      </c>
      <c r="J182" s="94">
        <v>0</v>
      </c>
      <c r="K182" s="94">
        <v>0</v>
      </c>
      <c r="L182" s="134">
        <v>9509552.8100000005</v>
      </c>
      <c r="M182" s="134">
        <v>0</v>
      </c>
      <c r="N182" s="134">
        <v>0</v>
      </c>
      <c r="O182" s="94">
        <v>0</v>
      </c>
      <c r="P182" s="94">
        <v>0</v>
      </c>
      <c r="Q182" s="86"/>
      <c r="R182" s="88"/>
      <c r="S182" s="47"/>
      <c r="T182" s="22"/>
      <c r="U182" s="22"/>
      <c r="V182" s="22"/>
      <c r="W182" s="22"/>
      <c r="X182" s="22"/>
      <c r="Y182" s="26"/>
      <c r="Z182" s="22"/>
      <c r="AA182" s="22"/>
    </row>
    <row r="183" spans="1:27" s="23" customFormat="1" ht="45" customHeight="1">
      <c r="A183" s="221" t="s">
        <v>397</v>
      </c>
      <c r="B183" s="222"/>
      <c r="C183" s="123"/>
      <c r="D183" s="103" t="s">
        <v>89</v>
      </c>
      <c r="E183" s="108">
        <f>SUM(E118:E182)</f>
        <v>626507246.95999992</v>
      </c>
      <c r="F183" s="103" t="s">
        <v>89</v>
      </c>
      <c r="G183" s="108">
        <f t="shared" ref="G183:N183" si="27">SUM(G118:G182)</f>
        <v>626507246.95999992</v>
      </c>
      <c r="H183" s="103" t="s">
        <v>89</v>
      </c>
      <c r="I183" s="108">
        <f t="shared" si="27"/>
        <v>0</v>
      </c>
      <c r="J183" s="103" t="s">
        <v>89</v>
      </c>
      <c r="K183" s="108">
        <f t="shared" si="27"/>
        <v>0</v>
      </c>
      <c r="L183" s="108">
        <f t="shared" si="27"/>
        <v>70163853.140000001</v>
      </c>
      <c r="M183" s="108">
        <f t="shared" si="27"/>
        <v>0</v>
      </c>
      <c r="N183" s="108">
        <f t="shared" si="27"/>
        <v>0</v>
      </c>
      <c r="O183" s="150" t="s">
        <v>89</v>
      </c>
      <c r="P183" s="103" t="s">
        <v>89</v>
      </c>
      <c r="Q183" s="86"/>
      <c r="R183" s="88"/>
      <c r="S183" s="47"/>
      <c r="T183" s="22"/>
      <c r="U183" s="22"/>
      <c r="V183" s="22"/>
      <c r="W183" s="22"/>
      <c r="X183" s="48"/>
      <c r="Y183" s="26"/>
      <c r="Z183" s="22"/>
      <c r="AA183" s="22"/>
    </row>
    <row r="184" spans="1:27" s="23" customFormat="1" ht="45" customHeight="1">
      <c r="A184" s="227" t="s">
        <v>338</v>
      </c>
      <c r="B184" s="228"/>
      <c r="C184" s="124"/>
      <c r="D184" s="106" t="s">
        <v>89</v>
      </c>
      <c r="E184" s="107">
        <f>E183+E116</f>
        <v>80248643712.209991</v>
      </c>
      <c r="F184" s="106" t="s">
        <v>89</v>
      </c>
      <c r="G184" s="107">
        <f t="shared" ref="G184:N184" si="28">G183+G116</f>
        <v>79986447263.220001</v>
      </c>
      <c r="H184" s="106" t="s">
        <v>89</v>
      </c>
      <c r="I184" s="107">
        <f t="shared" si="28"/>
        <v>0</v>
      </c>
      <c r="J184" s="106" t="s">
        <v>89</v>
      </c>
      <c r="K184" s="107">
        <f t="shared" si="28"/>
        <v>262196448.99000001</v>
      </c>
      <c r="L184" s="107">
        <f t="shared" si="28"/>
        <v>99285938.229999989</v>
      </c>
      <c r="M184" s="107">
        <f t="shared" si="28"/>
        <v>5214568.58</v>
      </c>
      <c r="N184" s="107">
        <f t="shared" si="28"/>
        <v>32199420.659999996</v>
      </c>
      <c r="O184" s="106" t="s">
        <v>89</v>
      </c>
      <c r="P184" s="106" t="s">
        <v>89</v>
      </c>
      <c r="Q184" s="86"/>
      <c r="R184" s="88"/>
      <c r="S184" s="47"/>
      <c r="T184" s="22"/>
      <c r="U184" s="22"/>
      <c r="V184" s="22"/>
      <c r="W184" s="22"/>
      <c r="X184" s="22"/>
      <c r="Y184" s="26"/>
      <c r="Z184" s="22"/>
      <c r="AA184" s="22"/>
    </row>
    <row r="185" spans="1:27" s="72" customFormat="1" ht="38.450000000000003" customHeight="1">
      <c r="A185" s="195" t="s">
        <v>90</v>
      </c>
      <c r="B185" s="196"/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7"/>
      <c r="Q185" s="80"/>
      <c r="R185" s="81"/>
      <c r="S185" s="70"/>
      <c r="T185" s="70"/>
      <c r="U185" s="70"/>
      <c r="V185" s="70"/>
      <c r="W185" s="70"/>
      <c r="X185" s="70"/>
      <c r="Y185" s="71"/>
      <c r="Z185" s="70"/>
      <c r="AA185" s="70"/>
    </row>
    <row r="186" spans="1:27" s="17" customFormat="1" ht="53.45" customHeight="1">
      <c r="A186" s="201">
        <v>60</v>
      </c>
      <c r="B186" s="145" t="s">
        <v>91</v>
      </c>
      <c r="C186" s="144" t="s">
        <v>0</v>
      </c>
      <c r="D186" s="147">
        <f>F186+H186+E186</f>
        <v>0</v>
      </c>
      <c r="E186" s="147">
        <v>0</v>
      </c>
      <c r="F186" s="147">
        <v>0</v>
      </c>
      <c r="G186" s="147">
        <v>0</v>
      </c>
      <c r="H186" s="147">
        <v>0</v>
      </c>
      <c r="I186" s="147">
        <v>0</v>
      </c>
      <c r="J186" s="147">
        <v>0</v>
      </c>
      <c r="K186" s="147">
        <v>0</v>
      </c>
      <c r="L186" s="147">
        <v>0</v>
      </c>
      <c r="M186" s="147">
        <v>0</v>
      </c>
      <c r="N186" s="147">
        <v>0</v>
      </c>
      <c r="O186" s="147">
        <v>18196337.82</v>
      </c>
      <c r="P186" s="147">
        <v>0</v>
      </c>
      <c r="Q186" s="80"/>
      <c r="R186" s="81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s="17" customFormat="1" ht="42.6" customHeight="1">
      <c r="A187" s="201"/>
      <c r="B187" s="145" t="s">
        <v>92</v>
      </c>
      <c r="C187" s="144" t="s">
        <v>0</v>
      </c>
      <c r="D187" s="147">
        <f>F187+H187+E187</f>
        <v>0</v>
      </c>
      <c r="E187" s="147">
        <v>0</v>
      </c>
      <c r="F187" s="147">
        <v>0</v>
      </c>
      <c r="G187" s="147">
        <v>0</v>
      </c>
      <c r="H187" s="147">
        <v>0</v>
      </c>
      <c r="I187" s="147">
        <v>0</v>
      </c>
      <c r="J187" s="147">
        <v>0</v>
      </c>
      <c r="K187" s="147">
        <v>0</v>
      </c>
      <c r="L187" s="147">
        <v>0</v>
      </c>
      <c r="M187" s="147">
        <v>0</v>
      </c>
      <c r="N187" s="147">
        <v>0</v>
      </c>
      <c r="O187" s="147">
        <f>ROUND(Q187*B2,2)</f>
        <v>549957819.38999999</v>
      </c>
      <c r="P187" s="147">
        <v>0</v>
      </c>
      <c r="Q187" s="80">
        <v>13207154.970000001</v>
      </c>
      <c r="R187" s="81" t="s">
        <v>300</v>
      </c>
      <c r="S187" s="27"/>
      <c r="T187" s="14"/>
      <c r="U187" s="14"/>
      <c r="V187" s="14"/>
      <c r="W187" s="14"/>
      <c r="X187" s="14"/>
      <c r="Y187" s="14"/>
      <c r="Z187" s="14"/>
      <c r="AA187" s="14"/>
    </row>
    <row r="188" spans="1:27" s="17" customFormat="1" ht="42.6" customHeight="1">
      <c r="A188" s="112">
        <v>61</v>
      </c>
      <c r="B188" s="145" t="s">
        <v>237</v>
      </c>
      <c r="C188" s="144" t="s">
        <v>0</v>
      </c>
      <c r="D188" s="147">
        <f>F188+H188+J188</f>
        <v>985220.27</v>
      </c>
      <c r="E188" s="147">
        <f>G188+I188+K188</f>
        <v>41025458.740000002</v>
      </c>
      <c r="F188" s="147">
        <v>488848.38</v>
      </c>
      <c r="G188" s="147">
        <f>ROUND(F188*B2,2)</f>
        <v>20356086.510000002</v>
      </c>
      <c r="H188" s="147">
        <v>496371.89</v>
      </c>
      <c r="I188" s="147">
        <f>ROUND(H188*B2,2)</f>
        <v>20669372.23</v>
      </c>
      <c r="J188" s="147">
        <v>0</v>
      </c>
      <c r="K188" s="147">
        <v>0</v>
      </c>
      <c r="L188" s="147">
        <v>0</v>
      </c>
      <c r="M188" s="147">
        <v>0</v>
      </c>
      <c r="N188" s="147">
        <v>0</v>
      </c>
      <c r="O188" s="147">
        <f>ROUND(Q188*B2,2)</f>
        <v>18926329.969999999</v>
      </c>
      <c r="P188" s="147">
        <v>0</v>
      </c>
      <c r="Q188" s="80">
        <v>454512.99</v>
      </c>
      <c r="R188" s="89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s="17" customFormat="1" ht="42.6" customHeight="1">
      <c r="A189" s="114"/>
      <c r="B189" s="145" t="s">
        <v>238</v>
      </c>
      <c r="C189" s="144" t="s">
        <v>0</v>
      </c>
      <c r="D189" s="147">
        <f>F189+H189+J189</f>
        <v>1479499.47</v>
      </c>
      <c r="E189" s="147">
        <f>G189+I189+K189</f>
        <v>61607689.479999997</v>
      </c>
      <c r="F189" s="147">
        <v>1413293.66</v>
      </c>
      <c r="G189" s="147">
        <f>ROUND(F189*B2,2)</f>
        <v>58850819.969999999</v>
      </c>
      <c r="H189" s="147">
        <v>66205.81</v>
      </c>
      <c r="I189" s="147">
        <f>ROUND(H189*B2,2)</f>
        <v>2756869.51</v>
      </c>
      <c r="J189" s="147">
        <v>0</v>
      </c>
      <c r="K189" s="147">
        <v>0</v>
      </c>
      <c r="L189" s="147">
        <v>0</v>
      </c>
      <c r="M189" s="147">
        <v>0</v>
      </c>
      <c r="N189" s="147">
        <v>0</v>
      </c>
      <c r="O189" s="147">
        <f>ROUND(Q189*B2,2)</f>
        <v>22284944.210000001</v>
      </c>
      <c r="P189" s="147">
        <v>0</v>
      </c>
      <c r="Q189" s="80">
        <v>535169.61</v>
      </c>
      <c r="R189" s="89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s="17" customFormat="1" ht="42.6" customHeight="1">
      <c r="A190" s="102">
        <v>62</v>
      </c>
      <c r="B190" s="167" t="s">
        <v>409</v>
      </c>
      <c r="C190" s="144" t="s">
        <v>0</v>
      </c>
      <c r="D190" s="147">
        <f>F190+H190+J190</f>
        <v>17340.28</v>
      </c>
      <c r="E190" s="147">
        <f t="shared" ref="E190:E250" si="29">G190+I190+K190</f>
        <v>722064.87</v>
      </c>
      <c r="F190" s="147">
        <v>0</v>
      </c>
      <c r="G190" s="147">
        <f>ROUND(F190*B2,2)</f>
        <v>0</v>
      </c>
      <c r="H190" s="147">
        <v>17340.28</v>
      </c>
      <c r="I190" s="147">
        <f>ROUND(H190*B2,2)</f>
        <v>722064.87</v>
      </c>
      <c r="J190" s="147">
        <v>0</v>
      </c>
      <c r="K190" s="147">
        <v>0</v>
      </c>
      <c r="L190" s="147">
        <v>0</v>
      </c>
      <c r="M190" s="147">
        <v>0</v>
      </c>
      <c r="N190" s="147">
        <v>0</v>
      </c>
      <c r="O190" s="147">
        <f>ROUND(Q190*B2,2)</f>
        <v>316522.06</v>
      </c>
      <c r="P190" s="147">
        <v>0</v>
      </c>
      <c r="Q190" s="80">
        <v>7601.23</v>
      </c>
      <c r="R190" s="89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s="17" customFormat="1" ht="42.6" customHeight="1">
      <c r="A191" s="224">
        <v>63</v>
      </c>
      <c r="B191" s="145" t="s">
        <v>239</v>
      </c>
      <c r="C191" s="144" t="s">
        <v>0</v>
      </c>
      <c r="D191" s="147">
        <f t="shared" ref="D191:D194" si="30">F191+H191+J191</f>
        <v>0</v>
      </c>
      <c r="E191" s="147">
        <f t="shared" si="29"/>
        <v>0</v>
      </c>
      <c r="F191" s="147">
        <v>0</v>
      </c>
      <c r="G191" s="147">
        <f>ROUND(F191*B2,2)</f>
        <v>0</v>
      </c>
      <c r="H191" s="147">
        <v>0</v>
      </c>
      <c r="I191" s="147">
        <v>0</v>
      </c>
      <c r="J191" s="147">
        <v>0</v>
      </c>
      <c r="K191" s="147">
        <v>0</v>
      </c>
      <c r="L191" s="147">
        <v>0</v>
      </c>
      <c r="M191" s="147">
        <v>0</v>
      </c>
      <c r="N191" s="147">
        <f>1423357.8</f>
        <v>1423357.8</v>
      </c>
      <c r="O191" s="147">
        <v>0</v>
      </c>
      <c r="P191" s="147">
        <v>0</v>
      </c>
      <c r="Q191" s="80"/>
      <c r="R191" s="81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s="17" customFormat="1" ht="42.6" customHeight="1">
      <c r="A192" s="225"/>
      <c r="B192" s="145" t="s">
        <v>93</v>
      </c>
      <c r="C192" s="144" t="s">
        <v>0</v>
      </c>
      <c r="D192" s="147">
        <f t="shared" si="30"/>
        <v>0</v>
      </c>
      <c r="E192" s="147">
        <f t="shared" si="29"/>
        <v>0</v>
      </c>
      <c r="F192" s="147">
        <v>0</v>
      </c>
      <c r="G192" s="147">
        <f>ROUND(F192*B2,2)</f>
        <v>0</v>
      </c>
      <c r="H192" s="147">
        <v>0</v>
      </c>
      <c r="I192" s="147">
        <v>0</v>
      </c>
      <c r="J192" s="147">
        <v>0</v>
      </c>
      <c r="K192" s="147">
        <v>0</v>
      </c>
      <c r="L192" s="147">
        <v>0</v>
      </c>
      <c r="M192" s="147">
        <v>0</v>
      </c>
      <c r="N192" s="147">
        <f>1422448.43</f>
        <v>1422448.43</v>
      </c>
      <c r="O192" s="147">
        <v>0</v>
      </c>
      <c r="P192" s="147">
        <v>0</v>
      </c>
      <c r="Q192" s="80"/>
      <c r="R192" s="81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s="17" customFormat="1" ht="42.6" customHeight="1">
      <c r="A193" s="225"/>
      <c r="B193" s="145" t="s">
        <v>94</v>
      </c>
      <c r="C193" s="144" t="s">
        <v>0</v>
      </c>
      <c r="D193" s="147">
        <f t="shared" si="30"/>
        <v>0</v>
      </c>
      <c r="E193" s="147">
        <f t="shared" si="29"/>
        <v>0</v>
      </c>
      <c r="F193" s="147">
        <v>0</v>
      </c>
      <c r="G193" s="147">
        <f>ROUND(F193*B2,2)</f>
        <v>0</v>
      </c>
      <c r="H193" s="147">
        <v>0</v>
      </c>
      <c r="I193" s="147">
        <v>0</v>
      </c>
      <c r="J193" s="147">
        <v>0</v>
      </c>
      <c r="K193" s="147">
        <v>0</v>
      </c>
      <c r="L193" s="147">
        <v>0</v>
      </c>
      <c r="M193" s="147">
        <v>0</v>
      </c>
      <c r="N193" s="147">
        <v>1066338.96</v>
      </c>
      <c r="O193" s="147">
        <v>0</v>
      </c>
      <c r="P193" s="147">
        <v>0</v>
      </c>
      <c r="Q193" s="80"/>
      <c r="R193" s="81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s="17" customFormat="1" ht="45.75" customHeight="1">
      <c r="A194" s="226"/>
      <c r="B194" s="5" t="s">
        <v>408</v>
      </c>
      <c r="C194" s="144" t="s">
        <v>1</v>
      </c>
      <c r="D194" s="147">
        <f t="shared" si="30"/>
        <v>0</v>
      </c>
      <c r="E194" s="147">
        <f t="shared" si="29"/>
        <v>0</v>
      </c>
      <c r="F194" s="147">
        <v>0</v>
      </c>
      <c r="G194" s="147">
        <f>ROUND(F194*B2,2)</f>
        <v>0</v>
      </c>
      <c r="H194" s="147">
        <v>0</v>
      </c>
      <c r="I194" s="147">
        <v>0</v>
      </c>
      <c r="J194" s="147">
        <v>0</v>
      </c>
      <c r="K194" s="147">
        <v>0</v>
      </c>
      <c r="L194" s="147">
        <v>381794142.72000003</v>
      </c>
      <c r="M194" s="147">
        <v>0</v>
      </c>
      <c r="N194" s="147">
        <v>0</v>
      </c>
      <c r="O194" s="147">
        <v>0</v>
      </c>
      <c r="P194" s="147">
        <v>0</v>
      </c>
      <c r="Q194" s="80"/>
      <c r="R194" s="81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s="17" customFormat="1" ht="42.6" customHeight="1">
      <c r="A195" s="102">
        <v>64</v>
      </c>
      <c r="B195" s="6" t="s">
        <v>95</v>
      </c>
      <c r="C195" s="144" t="s">
        <v>1</v>
      </c>
      <c r="D195" s="147">
        <f t="shared" ref="D195:D201" si="31">F195+H195+J195</f>
        <v>15000042</v>
      </c>
      <c r="E195" s="147">
        <f t="shared" si="29"/>
        <v>731736548.86000001</v>
      </c>
      <c r="F195" s="147">
        <v>15000042</v>
      </c>
      <c r="G195" s="147">
        <f>ROUND(F195*B3,2)</f>
        <v>731736548.86000001</v>
      </c>
      <c r="H195" s="147">
        <v>0</v>
      </c>
      <c r="I195" s="147">
        <v>0</v>
      </c>
      <c r="J195" s="147">
        <v>0</v>
      </c>
      <c r="K195" s="147">
        <f>ROUND(J195*B3,2)</f>
        <v>0</v>
      </c>
      <c r="L195" s="147">
        <v>0</v>
      </c>
      <c r="M195" s="147">
        <v>0</v>
      </c>
      <c r="N195" s="147">
        <v>0</v>
      </c>
      <c r="O195" s="147">
        <v>0</v>
      </c>
      <c r="P195" s="147"/>
      <c r="Q195" s="80"/>
      <c r="R195" s="81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s="17" customFormat="1" ht="42.6" customHeight="1">
      <c r="A196" s="201">
        <v>65</v>
      </c>
      <c r="B196" s="145" t="s">
        <v>240</v>
      </c>
      <c r="C196" s="144" t="s">
        <v>0</v>
      </c>
      <c r="D196" s="147">
        <f t="shared" si="31"/>
        <v>2447476.92</v>
      </c>
      <c r="E196" s="147">
        <f t="shared" si="29"/>
        <v>101915141.68000001</v>
      </c>
      <c r="F196" s="147">
        <v>1705753.46</v>
      </c>
      <c r="G196" s="147">
        <f>ROUND(F196*B2,2)</f>
        <v>71029109.25</v>
      </c>
      <c r="H196" s="147">
        <v>741077.92</v>
      </c>
      <c r="I196" s="147">
        <f>ROUND(H196*B2,2)</f>
        <v>30859151.559999999</v>
      </c>
      <c r="J196" s="147">
        <v>645.54</v>
      </c>
      <c r="K196" s="147">
        <f>ROUND(J196*B2,2)</f>
        <v>26880.87</v>
      </c>
      <c r="L196" s="147">
        <v>0</v>
      </c>
      <c r="M196" s="147">
        <v>0</v>
      </c>
      <c r="N196" s="147">
        <v>27180.25</v>
      </c>
      <c r="O196" s="147">
        <v>3590867.07</v>
      </c>
      <c r="P196" s="147">
        <v>0</v>
      </c>
      <c r="Q196" s="80"/>
      <c r="R196" s="81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s="17" customFormat="1" ht="42.6" customHeight="1">
      <c r="A197" s="201"/>
      <c r="B197" s="145" t="s">
        <v>241</v>
      </c>
      <c r="C197" s="144" t="s">
        <v>0</v>
      </c>
      <c r="D197" s="147">
        <f t="shared" si="31"/>
        <v>255404.31</v>
      </c>
      <c r="E197" s="147">
        <f t="shared" si="29"/>
        <v>10635265.34</v>
      </c>
      <c r="F197" s="147">
        <v>238100</v>
      </c>
      <c r="G197" s="147">
        <f>ROUND(F197*B2,2)</f>
        <v>9914698.2899999991</v>
      </c>
      <c r="H197" s="147">
        <v>17189.93</v>
      </c>
      <c r="I197" s="147">
        <f>ROUND(H197*B2,2)</f>
        <v>715804.16000000003</v>
      </c>
      <c r="J197" s="147">
        <v>114.38</v>
      </c>
      <c r="K197" s="147">
        <f>ROUND(J197*B2,2)</f>
        <v>4762.8900000000003</v>
      </c>
      <c r="L197" s="147">
        <v>0</v>
      </c>
      <c r="M197" s="147">
        <v>0</v>
      </c>
      <c r="N197" s="147">
        <v>4783.25</v>
      </c>
      <c r="O197" s="147">
        <v>14237.67</v>
      </c>
      <c r="P197" s="147">
        <v>0</v>
      </c>
      <c r="Q197" s="80"/>
      <c r="R197" s="81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s="17" customFormat="1" ht="42.6" customHeight="1">
      <c r="A198" s="201">
        <v>66</v>
      </c>
      <c r="B198" s="145" t="s">
        <v>242</v>
      </c>
      <c r="C198" s="144" t="s">
        <v>0</v>
      </c>
      <c r="D198" s="147">
        <f t="shared" si="31"/>
        <v>0</v>
      </c>
      <c r="E198" s="147">
        <f t="shared" si="29"/>
        <v>0</v>
      </c>
      <c r="F198" s="147">
        <v>0</v>
      </c>
      <c r="G198" s="147">
        <v>0</v>
      </c>
      <c r="H198" s="147">
        <v>0</v>
      </c>
      <c r="I198" s="147">
        <v>0</v>
      </c>
      <c r="J198" s="147">
        <v>0</v>
      </c>
      <c r="K198" s="147">
        <v>0</v>
      </c>
      <c r="L198" s="147">
        <v>143575.74</v>
      </c>
      <c r="M198" s="147">
        <v>53076.2</v>
      </c>
      <c r="N198" s="147">
        <v>101.1</v>
      </c>
      <c r="O198" s="147">
        <v>0</v>
      </c>
      <c r="P198" s="147">
        <v>0</v>
      </c>
      <c r="Q198" s="80"/>
      <c r="R198" s="81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s="17" customFormat="1" ht="42.6" customHeight="1">
      <c r="A199" s="201"/>
      <c r="B199" s="145" t="s">
        <v>243</v>
      </c>
      <c r="C199" s="144" t="s">
        <v>0</v>
      </c>
      <c r="D199" s="147">
        <f t="shared" si="31"/>
        <v>0</v>
      </c>
      <c r="E199" s="147">
        <f t="shared" si="29"/>
        <v>0</v>
      </c>
      <c r="F199" s="147">
        <v>0</v>
      </c>
      <c r="G199" s="147">
        <v>0</v>
      </c>
      <c r="H199" s="147">
        <v>0</v>
      </c>
      <c r="I199" s="147">
        <v>0</v>
      </c>
      <c r="J199" s="147">
        <v>0</v>
      </c>
      <c r="K199" s="147">
        <f>ROUND(J199*B2,2)</f>
        <v>0</v>
      </c>
      <c r="L199" s="147">
        <v>62154</v>
      </c>
      <c r="M199" s="147">
        <v>4477.58</v>
      </c>
      <c r="N199" s="147">
        <v>56.35</v>
      </c>
      <c r="O199" s="147">
        <v>0</v>
      </c>
      <c r="P199" s="147">
        <v>0</v>
      </c>
      <c r="Q199" s="80"/>
      <c r="R199" s="81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s="17" customFormat="1" ht="42.6" customHeight="1">
      <c r="A200" s="201">
        <v>67</v>
      </c>
      <c r="B200" s="145" t="s">
        <v>244</v>
      </c>
      <c r="C200" s="144" t="s">
        <v>0</v>
      </c>
      <c r="D200" s="147">
        <f t="shared" si="31"/>
        <v>0</v>
      </c>
      <c r="E200" s="147">
        <f t="shared" si="29"/>
        <v>0</v>
      </c>
      <c r="F200" s="147">
        <v>0</v>
      </c>
      <c r="G200" s="147">
        <v>0</v>
      </c>
      <c r="H200" s="147">
        <v>0</v>
      </c>
      <c r="I200" s="147">
        <v>0</v>
      </c>
      <c r="J200" s="147">
        <v>0</v>
      </c>
      <c r="K200" s="147">
        <v>0</v>
      </c>
      <c r="L200" s="147">
        <v>1009714.15</v>
      </c>
      <c r="M200" s="147">
        <v>375682.43</v>
      </c>
      <c r="N200" s="147">
        <v>705.25</v>
      </c>
      <c r="O200" s="147">
        <v>0</v>
      </c>
      <c r="P200" s="147">
        <v>0</v>
      </c>
      <c r="Q200" s="80"/>
      <c r="R200" s="81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s="17" customFormat="1" ht="42.6" customHeight="1">
      <c r="A201" s="201"/>
      <c r="B201" s="145" t="s">
        <v>245</v>
      </c>
      <c r="C201" s="144" t="s">
        <v>0</v>
      </c>
      <c r="D201" s="147">
        <f t="shared" si="31"/>
        <v>0</v>
      </c>
      <c r="E201" s="147">
        <f t="shared" si="29"/>
        <v>0</v>
      </c>
      <c r="F201" s="147">
        <v>0</v>
      </c>
      <c r="G201" s="147">
        <f>ROUND(F201*B2,2)</f>
        <v>0</v>
      </c>
      <c r="H201" s="147">
        <v>0</v>
      </c>
      <c r="I201" s="147">
        <v>0</v>
      </c>
      <c r="J201" s="147">
        <v>0</v>
      </c>
      <c r="K201" s="147">
        <v>0</v>
      </c>
      <c r="L201" s="147">
        <v>45633.61</v>
      </c>
      <c r="M201" s="147">
        <v>3112.21</v>
      </c>
      <c r="N201" s="147">
        <v>41.49</v>
      </c>
      <c r="O201" s="147">
        <v>0</v>
      </c>
      <c r="P201" s="147">
        <v>0</v>
      </c>
      <c r="Q201" s="80"/>
      <c r="R201" s="81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s="17" customFormat="1" ht="42.6" customHeight="1">
      <c r="A202" s="201">
        <v>68</v>
      </c>
      <c r="B202" s="145" t="s">
        <v>96</v>
      </c>
      <c r="C202" s="144" t="s">
        <v>0</v>
      </c>
      <c r="D202" s="147">
        <f t="shared" ref="D202:D206" si="32">F202+H202+J202</f>
        <v>3276262.04</v>
      </c>
      <c r="E202" s="147">
        <f t="shared" si="29"/>
        <v>136426499.97999999</v>
      </c>
      <c r="F202" s="147">
        <v>3276262.04</v>
      </c>
      <c r="G202" s="147">
        <f>ROUND(F202*B2,2)</f>
        <v>136426499.97999999</v>
      </c>
      <c r="H202" s="147">
        <v>0</v>
      </c>
      <c r="I202" s="147">
        <f>ROUND(H202*B2,2)</f>
        <v>0</v>
      </c>
      <c r="J202" s="147">
        <v>0</v>
      </c>
      <c r="K202" s="147">
        <f>ROUND(J202*B2,2)</f>
        <v>0</v>
      </c>
      <c r="L202" s="147">
        <v>0</v>
      </c>
      <c r="M202" s="147">
        <v>55793765.719999999</v>
      </c>
      <c r="N202" s="147">
        <f>46942.56+52963.65</f>
        <v>99906.209999999992</v>
      </c>
      <c r="O202" s="147">
        <v>0</v>
      </c>
      <c r="P202" s="147">
        <v>0</v>
      </c>
      <c r="Q202" s="80"/>
      <c r="R202" s="81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s="17" customFormat="1" ht="42.6" customHeight="1">
      <c r="A203" s="201"/>
      <c r="B203" s="145" t="s">
        <v>97</v>
      </c>
      <c r="C203" s="144" t="s">
        <v>0</v>
      </c>
      <c r="D203" s="147">
        <f t="shared" si="32"/>
        <v>1228882.94</v>
      </c>
      <c r="E203" s="147">
        <f t="shared" si="29"/>
        <v>51171791.619999997</v>
      </c>
      <c r="F203" s="147">
        <v>1228882.94</v>
      </c>
      <c r="G203" s="147">
        <f>ROUND(F203*B2,2)</f>
        <v>51171791.619999997</v>
      </c>
      <c r="H203" s="147">
        <v>0</v>
      </c>
      <c r="I203" s="147">
        <f>ROUND(H203*B2,2)</f>
        <v>0</v>
      </c>
      <c r="J203" s="147">
        <v>0</v>
      </c>
      <c r="K203" s="147">
        <f>ROUND(J203*B2,2)</f>
        <v>0</v>
      </c>
      <c r="L203" s="147">
        <v>0</v>
      </c>
      <c r="M203" s="147">
        <v>1274743.46</v>
      </c>
      <c r="N203" s="147">
        <f>16996.85</f>
        <v>16996.849999999999</v>
      </c>
      <c r="O203" s="147">
        <v>0</v>
      </c>
      <c r="P203" s="147">
        <v>0</v>
      </c>
      <c r="Q203" s="80"/>
      <c r="R203" s="81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s="17" customFormat="1" ht="42.6" customHeight="1">
      <c r="A204" s="201">
        <v>69</v>
      </c>
      <c r="B204" s="145" t="s">
        <v>98</v>
      </c>
      <c r="C204" s="144" t="s">
        <v>0</v>
      </c>
      <c r="D204" s="147">
        <f t="shared" si="32"/>
        <v>10129731.920000002</v>
      </c>
      <c r="E204" s="147">
        <f t="shared" si="29"/>
        <v>421811153.90999997</v>
      </c>
      <c r="F204" s="147">
        <v>6377865.1600000001</v>
      </c>
      <c r="G204" s="147">
        <f>ROUND(F204*B2,2)</f>
        <v>265580045.34</v>
      </c>
      <c r="H204" s="147">
        <v>3745337.71</v>
      </c>
      <c r="I204" s="147">
        <f>ROUND(H204*B2,2)</f>
        <v>155959233.05000001</v>
      </c>
      <c r="J204" s="147">
        <v>6529.05</v>
      </c>
      <c r="K204" s="147">
        <f>ROUND(J204*B2,2)</f>
        <v>271875.52</v>
      </c>
      <c r="L204" s="147">
        <v>0</v>
      </c>
      <c r="M204" s="147">
        <v>0</v>
      </c>
      <c r="N204" s="147">
        <v>49334.5</v>
      </c>
      <c r="O204" s="147">
        <v>0</v>
      </c>
      <c r="P204" s="147">
        <v>0</v>
      </c>
      <c r="Q204" s="80"/>
      <c r="R204" s="81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s="17" customFormat="1" ht="42.6" customHeight="1">
      <c r="A205" s="201"/>
      <c r="B205" s="145" t="s">
        <v>99</v>
      </c>
      <c r="C205" s="144" t="s">
        <v>0</v>
      </c>
      <c r="D205" s="147">
        <f t="shared" si="32"/>
        <v>1778617.3700000003</v>
      </c>
      <c r="E205" s="147">
        <f t="shared" si="29"/>
        <v>74063228.040000007</v>
      </c>
      <c r="F205" s="147">
        <v>1634038.62</v>
      </c>
      <c r="G205" s="147">
        <f>ROUND(F205*B2,2)</f>
        <v>68042838.769999996</v>
      </c>
      <c r="H205" s="147">
        <v>142676.39000000001</v>
      </c>
      <c r="I205" s="147">
        <f>ROUND(H205*B2,2)</f>
        <v>5941173.29</v>
      </c>
      <c r="J205" s="147">
        <v>1902.36</v>
      </c>
      <c r="K205" s="147">
        <f>ROUND(J205*B2,2)</f>
        <v>79215.98</v>
      </c>
      <c r="L205" s="147">
        <v>0</v>
      </c>
      <c r="M205" s="147">
        <v>966608.63</v>
      </c>
      <c r="N205" s="147">
        <v>12888.46</v>
      </c>
      <c r="O205" s="147">
        <v>0</v>
      </c>
      <c r="P205" s="147">
        <v>0</v>
      </c>
      <c r="Q205" s="80"/>
      <c r="R205" s="81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s="17" customFormat="1" ht="42.6" customHeight="1">
      <c r="A206" s="201">
        <v>70</v>
      </c>
      <c r="B206" s="167" t="s">
        <v>100</v>
      </c>
      <c r="C206" s="166" t="s">
        <v>0</v>
      </c>
      <c r="D206" s="168">
        <f t="shared" si="32"/>
        <v>4330000</v>
      </c>
      <c r="E206" s="168">
        <f t="shared" si="29"/>
        <v>180305097</v>
      </c>
      <c r="F206" s="168">
        <v>2640000</v>
      </c>
      <c r="G206" s="168">
        <f>ROUND(F206*B2,2)</f>
        <v>109931976</v>
      </c>
      <c r="H206" s="168">
        <v>1690000</v>
      </c>
      <c r="I206" s="168">
        <f>ROUND(H206*B2,2)</f>
        <v>70373121</v>
      </c>
      <c r="J206" s="168">
        <v>0</v>
      </c>
      <c r="K206" s="168">
        <v>0</v>
      </c>
      <c r="L206" s="168">
        <f>2492883+1662588+3322280+2133083.2</f>
        <v>9610834.1999999993</v>
      </c>
      <c r="M206" s="168">
        <f>3739324.51+2493882+1245855+3247882.69</f>
        <v>10726944.199999999</v>
      </c>
      <c r="N206" s="168">
        <v>38464.769999999997</v>
      </c>
      <c r="O206" s="168">
        <v>0</v>
      </c>
      <c r="P206" s="168">
        <v>0</v>
      </c>
      <c r="Q206" s="80"/>
      <c r="R206" s="81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s="17" customFormat="1" ht="42.6" customHeight="1">
      <c r="A207" s="201"/>
      <c r="B207" s="167" t="s">
        <v>101</v>
      </c>
      <c r="C207" s="166" t="s">
        <v>0</v>
      </c>
      <c r="D207" s="168">
        <f>F207+H207+J207</f>
        <v>330000</v>
      </c>
      <c r="E207" s="168">
        <f t="shared" si="29"/>
        <v>13741497</v>
      </c>
      <c r="F207" s="168">
        <v>330000</v>
      </c>
      <c r="G207" s="168">
        <f>ROUND(F207*B2,2)</f>
        <v>13741497</v>
      </c>
      <c r="H207" s="168">
        <v>0</v>
      </c>
      <c r="I207" s="168">
        <v>0</v>
      </c>
      <c r="J207" s="168">
        <v>0</v>
      </c>
      <c r="K207" s="168">
        <v>0</v>
      </c>
      <c r="L207" s="168">
        <f>1246441.5+831294+1661140+1708765.76</f>
        <v>5447641.2599999998</v>
      </c>
      <c r="M207" s="168">
        <v>767500.2</v>
      </c>
      <c r="N207" s="168">
        <v>10233.02</v>
      </c>
      <c r="O207" s="168">
        <v>0</v>
      </c>
      <c r="P207" s="168">
        <v>0</v>
      </c>
      <c r="Q207" s="80"/>
      <c r="R207" s="81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s="17" customFormat="1" ht="42.6" customHeight="1">
      <c r="A208" s="212">
        <v>71</v>
      </c>
      <c r="B208" s="145" t="s">
        <v>102</v>
      </c>
      <c r="C208" s="144" t="s">
        <v>0</v>
      </c>
      <c r="D208" s="147">
        <f>F208+H208+J208</f>
        <v>5840463.5399999991</v>
      </c>
      <c r="E208" s="147">
        <f t="shared" si="29"/>
        <v>243202158.22</v>
      </c>
      <c r="F208" s="147">
        <v>3479443.96</v>
      </c>
      <c r="G208" s="147">
        <f>ROUND(F208*B2,2)</f>
        <v>144887177.99000001</v>
      </c>
      <c r="H208" s="147">
        <v>2357457.56</v>
      </c>
      <c r="I208" s="147">
        <f>ROUND(H208*B2,2)</f>
        <v>98166654.510000005</v>
      </c>
      <c r="J208" s="147">
        <v>3562.02</v>
      </c>
      <c r="K208" s="147">
        <f>ROUND(J208*B2,2)</f>
        <v>148325.72</v>
      </c>
      <c r="L208" s="147">
        <v>0</v>
      </c>
      <c r="M208" s="147">
        <v>0</v>
      </c>
      <c r="N208" s="147">
        <v>0</v>
      </c>
      <c r="O208" s="147">
        <v>158671.48000000001</v>
      </c>
      <c r="P208" s="147">
        <v>0</v>
      </c>
      <c r="Q208" s="80"/>
      <c r="R208" s="81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s="17" customFormat="1" ht="42.6" customHeight="1">
      <c r="A209" s="214"/>
      <c r="B209" s="145" t="s">
        <v>103</v>
      </c>
      <c r="C209" s="144" t="s">
        <v>0</v>
      </c>
      <c r="D209" s="147">
        <f>F209+H209+J209</f>
        <v>1257927.9300000002</v>
      </c>
      <c r="E209" s="147">
        <f t="shared" si="29"/>
        <v>52381251.150000006</v>
      </c>
      <c r="F209" s="147">
        <v>1220850</v>
      </c>
      <c r="G209" s="147">
        <f>ROUND(F209*B2,2)</f>
        <v>50837292.770000003</v>
      </c>
      <c r="H209" s="147">
        <v>36590.06</v>
      </c>
      <c r="I209" s="147">
        <f>ROUND(H209*B2,2)</f>
        <v>1523643.03</v>
      </c>
      <c r="J209" s="147">
        <v>487.87</v>
      </c>
      <c r="K209" s="147">
        <f>ROUND(J209*B2,2)</f>
        <v>20315.349999999999</v>
      </c>
      <c r="L209" s="147">
        <v>0</v>
      </c>
      <c r="M209" s="147">
        <v>0</v>
      </c>
      <c r="N209" s="147">
        <v>0</v>
      </c>
      <c r="O209" s="146">
        <v>0</v>
      </c>
      <c r="P209" s="147">
        <v>0</v>
      </c>
      <c r="Q209" s="80"/>
      <c r="R209" s="81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s="17" customFormat="1" ht="42.6" customHeight="1">
      <c r="A210" s="201">
        <v>72</v>
      </c>
      <c r="B210" s="156" t="s">
        <v>104</v>
      </c>
      <c r="C210" s="154" t="s">
        <v>0</v>
      </c>
      <c r="D210" s="153">
        <f>F210+H210+J210</f>
        <v>472293.04</v>
      </c>
      <c r="E210" s="153">
        <f t="shared" si="29"/>
        <v>19666707.25</v>
      </c>
      <c r="F210" s="153">
        <v>0</v>
      </c>
      <c r="G210" s="153">
        <f>ROUND(F210*B2,2)</f>
        <v>0</v>
      </c>
      <c r="H210" s="153">
        <v>472293.04</v>
      </c>
      <c r="I210" s="153">
        <f>ROUND(H210*B2,2)</f>
        <v>19666707.25</v>
      </c>
      <c r="J210" s="153">
        <v>0</v>
      </c>
      <c r="K210" s="153">
        <f>ROUND(J210*B2,2)</f>
        <v>0</v>
      </c>
      <c r="L210" s="153">
        <f>2134807+910770.1+788952.3+143069422.29</f>
        <v>146903951.69</v>
      </c>
      <c r="M210" s="153">
        <v>65639602.170000002</v>
      </c>
      <c r="N210" s="153">
        <v>38709.58</v>
      </c>
      <c r="O210" s="155">
        <v>3507211.8</v>
      </c>
      <c r="P210" s="153">
        <v>0</v>
      </c>
      <c r="Q210" s="80"/>
      <c r="R210" s="81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s="17" customFormat="1" ht="42.6" customHeight="1">
      <c r="A211" s="201"/>
      <c r="B211" s="145" t="s">
        <v>105</v>
      </c>
      <c r="C211" s="144" t="s">
        <v>0</v>
      </c>
      <c r="D211" s="147">
        <f>F211+H211+J211</f>
        <v>0</v>
      </c>
      <c r="E211" s="147">
        <f t="shared" si="29"/>
        <v>0</v>
      </c>
      <c r="F211" s="147">
        <v>0</v>
      </c>
      <c r="G211" s="147">
        <f>ROUND(F211*B2,2)</f>
        <v>0</v>
      </c>
      <c r="H211" s="147">
        <v>0</v>
      </c>
      <c r="I211" s="147">
        <f>ROUND(H211*B2,2)</f>
        <v>0</v>
      </c>
      <c r="J211" s="147">
        <v>0</v>
      </c>
      <c r="K211" s="147">
        <f>ROUND(J211*B2,2)</f>
        <v>0</v>
      </c>
      <c r="L211" s="147">
        <v>35646911.460000001</v>
      </c>
      <c r="M211" s="147">
        <v>2503805.35</v>
      </c>
      <c r="N211" s="147">
        <v>10432.89</v>
      </c>
      <c r="O211" s="146">
        <v>0</v>
      </c>
      <c r="P211" s="147">
        <v>0</v>
      </c>
      <c r="Q211" s="80"/>
      <c r="R211" s="81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s="17" customFormat="1" ht="42.6" customHeight="1">
      <c r="A212" s="201"/>
      <c r="B212" s="145" t="s">
        <v>246</v>
      </c>
      <c r="C212" s="144" t="s">
        <v>0</v>
      </c>
      <c r="D212" s="147">
        <f t="shared" ref="D212:D214" si="33">F212+H212+J212</f>
        <v>0</v>
      </c>
      <c r="E212" s="147">
        <f t="shared" si="29"/>
        <v>0</v>
      </c>
      <c r="F212" s="147">
        <v>0</v>
      </c>
      <c r="G212" s="147">
        <v>0</v>
      </c>
      <c r="H212" s="147">
        <v>0</v>
      </c>
      <c r="I212" s="147">
        <v>0</v>
      </c>
      <c r="J212" s="147">
        <v>0</v>
      </c>
      <c r="K212" s="147">
        <v>0</v>
      </c>
      <c r="L212" s="147">
        <v>7496212.8600000003</v>
      </c>
      <c r="M212" s="147">
        <v>1191402.0900000001</v>
      </c>
      <c r="N212" s="147">
        <v>2297.61</v>
      </c>
      <c r="O212" s="146">
        <v>0</v>
      </c>
      <c r="P212" s="147">
        <v>0</v>
      </c>
      <c r="Q212" s="80"/>
      <c r="R212" s="81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s="17" customFormat="1" ht="42.6" customHeight="1">
      <c r="A213" s="201">
        <v>73</v>
      </c>
      <c r="B213" s="145" t="s">
        <v>106</v>
      </c>
      <c r="C213" s="144" t="s">
        <v>0</v>
      </c>
      <c r="D213" s="147">
        <f t="shared" si="33"/>
        <v>0</v>
      </c>
      <c r="E213" s="147">
        <f t="shared" si="29"/>
        <v>0</v>
      </c>
      <c r="F213" s="147">
        <v>0</v>
      </c>
      <c r="G213" s="147">
        <v>0</v>
      </c>
      <c r="H213" s="147">
        <v>0</v>
      </c>
      <c r="I213" s="147">
        <v>0</v>
      </c>
      <c r="J213" s="147">
        <v>0</v>
      </c>
      <c r="K213" s="147">
        <v>0</v>
      </c>
      <c r="L213" s="147">
        <v>133116400.95999999</v>
      </c>
      <c r="M213" s="147">
        <v>47888458.18</v>
      </c>
      <c r="N213" s="147">
        <v>90993.17</v>
      </c>
      <c r="O213" s="146">
        <v>0</v>
      </c>
      <c r="P213" s="147">
        <v>0</v>
      </c>
      <c r="Q213" s="80"/>
      <c r="R213" s="81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s="17" customFormat="1" ht="42.6" customHeight="1">
      <c r="A214" s="201"/>
      <c r="B214" s="145" t="s">
        <v>107</v>
      </c>
      <c r="C214" s="144" t="s">
        <v>0</v>
      </c>
      <c r="D214" s="147">
        <f t="shared" si="33"/>
        <v>0</v>
      </c>
      <c r="E214" s="147">
        <f t="shared" si="29"/>
        <v>0</v>
      </c>
      <c r="F214" s="147">
        <v>0</v>
      </c>
      <c r="G214" s="147">
        <v>0</v>
      </c>
      <c r="H214" s="147">
        <v>0</v>
      </c>
      <c r="I214" s="147">
        <v>0</v>
      </c>
      <c r="J214" s="147">
        <v>0</v>
      </c>
      <c r="K214" s="147">
        <v>0</v>
      </c>
      <c r="L214" s="147">
        <v>74129246.329999998</v>
      </c>
      <c r="M214" s="147">
        <v>4719391.3499999996</v>
      </c>
      <c r="N214" s="147">
        <v>62925.25</v>
      </c>
      <c r="O214" s="146">
        <v>0</v>
      </c>
      <c r="P214" s="147">
        <v>0</v>
      </c>
      <c r="Q214" s="80"/>
      <c r="R214" s="81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s="17" customFormat="1" ht="42.6" customHeight="1">
      <c r="A215" s="201">
        <v>74</v>
      </c>
      <c r="B215" s="145" t="s">
        <v>191</v>
      </c>
      <c r="C215" s="144" t="s">
        <v>0</v>
      </c>
      <c r="D215" s="147">
        <f t="shared" ref="D215:D220" si="34">F215+H215+J215</f>
        <v>18336450.680000003</v>
      </c>
      <c r="E215" s="147">
        <f t="shared" si="29"/>
        <v>763546309.12</v>
      </c>
      <c r="F215" s="147">
        <v>12318843.960000001</v>
      </c>
      <c r="G215" s="147">
        <f>ROUND(F215*B2,2)</f>
        <v>512967749.44999999</v>
      </c>
      <c r="H215" s="147">
        <v>6005215.0999999996</v>
      </c>
      <c r="I215" s="147">
        <f>ROUND(H215*B2,2)</f>
        <v>250062561.46000001</v>
      </c>
      <c r="J215" s="147">
        <v>12391.62</v>
      </c>
      <c r="K215" s="147">
        <f>ROUND(J215*B2,2)</f>
        <v>515998.21</v>
      </c>
      <c r="L215" s="147">
        <v>0</v>
      </c>
      <c r="M215" s="147">
        <v>0</v>
      </c>
      <c r="N215" s="147">
        <v>0</v>
      </c>
      <c r="O215" s="146">
        <v>2192358.21</v>
      </c>
      <c r="P215" s="147">
        <v>0</v>
      </c>
      <c r="Q215" s="80"/>
      <c r="R215" s="81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s="17" customFormat="1" ht="42.6" customHeight="1">
      <c r="A216" s="201"/>
      <c r="B216" s="145" t="s">
        <v>192</v>
      </c>
      <c r="C216" s="144" t="s">
        <v>0</v>
      </c>
      <c r="D216" s="147">
        <f t="shared" si="34"/>
        <v>1475000.01</v>
      </c>
      <c r="E216" s="147">
        <f t="shared" si="29"/>
        <v>61420327.920000002</v>
      </c>
      <c r="F216" s="147">
        <v>1278694.47</v>
      </c>
      <c r="G216" s="147">
        <f>ROUND(F216*B2,2)</f>
        <v>53245988.560000002</v>
      </c>
      <c r="H216" s="147">
        <v>193766.76</v>
      </c>
      <c r="I216" s="147">
        <f>ROUND(H216*B2,2)</f>
        <v>8068622.2800000003</v>
      </c>
      <c r="J216" s="147">
        <v>2538.7800000000002</v>
      </c>
      <c r="K216" s="147">
        <f>ROUND(J216*B2,2)</f>
        <v>105717.08</v>
      </c>
      <c r="L216" s="147">
        <v>0</v>
      </c>
      <c r="M216" s="147">
        <v>0</v>
      </c>
      <c r="N216" s="147">
        <v>0</v>
      </c>
      <c r="O216" s="146">
        <v>13388.31</v>
      </c>
      <c r="P216" s="147">
        <v>0</v>
      </c>
      <c r="Q216" s="80"/>
      <c r="R216" s="81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s="17" customFormat="1" ht="42.6" customHeight="1">
      <c r="A217" s="201">
        <v>75</v>
      </c>
      <c r="B217" s="145" t="s">
        <v>108</v>
      </c>
      <c r="C217" s="144" t="s">
        <v>0</v>
      </c>
      <c r="D217" s="147">
        <f t="shared" si="34"/>
        <v>2377574.29</v>
      </c>
      <c r="E217" s="147">
        <f t="shared" si="29"/>
        <v>99004333.25</v>
      </c>
      <c r="F217" s="147">
        <v>1599463.29</v>
      </c>
      <c r="G217" s="147">
        <f>ROUND(F217*B2,2)</f>
        <v>66603090.909999996</v>
      </c>
      <c r="H217" s="147">
        <v>777005.29</v>
      </c>
      <c r="I217" s="147">
        <f>ROUND(H217*B2,2)</f>
        <v>32355199.579999998</v>
      </c>
      <c r="J217" s="147">
        <v>1105.71</v>
      </c>
      <c r="K217" s="147">
        <f>ROUND(J217*B2,2)</f>
        <v>46042.76</v>
      </c>
      <c r="L217" s="147">
        <v>0</v>
      </c>
      <c r="M217" s="147">
        <v>0</v>
      </c>
      <c r="N217" s="147">
        <v>0</v>
      </c>
      <c r="O217" s="146">
        <v>2063103.63</v>
      </c>
      <c r="P217" s="147">
        <v>0</v>
      </c>
      <c r="Q217" s="80"/>
      <c r="R217" s="81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s="17" customFormat="1" ht="42.6" customHeight="1">
      <c r="A218" s="201"/>
      <c r="B218" s="145" t="s">
        <v>109</v>
      </c>
      <c r="C218" s="144" t="s">
        <v>0</v>
      </c>
      <c r="D218" s="147">
        <f t="shared" si="34"/>
        <v>252369.5</v>
      </c>
      <c r="E218" s="147">
        <f t="shared" si="29"/>
        <v>10508893.119999999</v>
      </c>
      <c r="F218" s="147">
        <v>247050</v>
      </c>
      <c r="G218" s="147">
        <f>ROUND(F218*B2,2)</f>
        <v>10287384.35</v>
      </c>
      <c r="H218" s="147">
        <v>5249.49</v>
      </c>
      <c r="I218" s="147">
        <f>ROUND(H218*B2,2)</f>
        <v>218593.49</v>
      </c>
      <c r="J218" s="147">
        <v>70.010000000000005</v>
      </c>
      <c r="K218" s="147">
        <f>ROUND(J218*B2,2)</f>
        <v>2915.28</v>
      </c>
      <c r="L218" s="147">
        <v>0</v>
      </c>
      <c r="M218" s="147">
        <v>0</v>
      </c>
      <c r="N218" s="147">
        <v>0</v>
      </c>
      <c r="O218" s="146">
        <v>0</v>
      </c>
      <c r="P218" s="147">
        <v>0</v>
      </c>
      <c r="Q218" s="80"/>
      <c r="R218" s="81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s="17" customFormat="1" ht="42.6" customHeight="1">
      <c r="A219" s="201">
        <v>76</v>
      </c>
      <c r="B219" s="145" t="s">
        <v>247</v>
      </c>
      <c r="C219" s="144" t="s">
        <v>0</v>
      </c>
      <c r="D219" s="147">
        <f t="shared" si="34"/>
        <v>9217622.9800000004</v>
      </c>
      <c r="E219" s="147">
        <f t="shared" si="29"/>
        <v>383830116.75</v>
      </c>
      <c r="F219" s="147">
        <v>6288453</v>
      </c>
      <c r="G219" s="147">
        <f>ROUND(F219*B2,2)</f>
        <v>261856842.53</v>
      </c>
      <c r="H219" s="147">
        <v>2929169.98</v>
      </c>
      <c r="I219" s="147">
        <f>ROUND(H219*B2,2)</f>
        <v>121973274.22</v>
      </c>
      <c r="J219" s="147">
        <v>0</v>
      </c>
      <c r="K219" s="147">
        <f>ROUND(J219*B2,2)</f>
        <v>0</v>
      </c>
      <c r="L219" s="147">
        <f>3000000+1750000+4195000</f>
        <v>8945000</v>
      </c>
      <c r="M219" s="147">
        <f>3276851.58+12219+186238.79</f>
        <v>3475309.37</v>
      </c>
      <c r="N219" s="147">
        <v>1311113.67</v>
      </c>
      <c r="O219" s="146">
        <f>93293255.85+11223225.19</f>
        <v>104516481.03999999</v>
      </c>
      <c r="P219" s="147">
        <v>0</v>
      </c>
      <c r="Q219" s="80"/>
      <c r="R219" s="81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s="17" customFormat="1" ht="42.6" customHeight="1">
      <c r="A220" s="201"/>
      <c r="B220" s="145" t="s">
        <v>248</v>
      </c>
      <c r="C220" s="144" t="s">
        <v>0</v>
      </c>
      <c r="D220" s="147">
        <f t="shared" si="34"/>
        <v>309686.03999999998</v>
      </c>
      <c r="E220" s="147">
        <f t="shared" si="29"/>
        <v>12895605.419999998</v>
      </c>
      <c r="F220" s="147">
        <v>292366.28999999998</v>
      </c>
      <c r="G220" s="147">
        <f>ROUND(F220*B2,2)</f>
        <v>12174395.449999999</v>
      </c>
      <c r="H220" s="147">
        <v>17091.86</v>
      </c>
      <c r="I220" s="147">
        <f>ROUND(H220*B2,2)</f>
        <v>711720.43</v>
      </c>
      <c r="J220" s="147">
        <v>227.89</v>
      </c>
      <c r="K220" s="147">
        <f>ROUND(J220*B2,2)</f>
        <v>9489.5400000000009</v>
      </c>
      <c r="L220" s="147">
        <f>64000+110000</f>
        <v>174000</v>
      </c>
      <c r="M220" s="147">
        <v>0</v>
      </c>
      <c r="N220" s="147">
        <v>0</v>
      </c>
      <c r="O220" s="146">
        <v>0</v>
      </c>
      <c r="P220" s="147">
        <v>0</v>
      </c>
      <c r="Q220" s="80"/>
      <c r="R220" s="81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s="17" customFormat="1" ht="42.6" customHeight="1">
      <c r="A221" s="201">
        <v>77</v>
      </c>
      <c r="B221" s="145" t="s">
        <v>110</v>
      </c>
      <c r="C221" s="144" t="s">
        <v>0</v>
      </c>
      <c r="D221" s="147">
        <f t="shared" ref="D221:D281" si="35">F221+H221+J221</f>
        <v>531397.34</v>
      </c>
      <c r="E221" s="147">
        <f t="shared" si="29"/>
        <v>22127863.490000002</v>
      </c>
      <c r="F221" s="147">
        <v>382719.43</v>
      </c>
      <c r="G221" s="147">
        <f>ROUND(F221*B2,2)</f>
        <v>15936781.51</v>
      </c>
      <c r="H221" s="147">
        <v>148677.91</v>
      </c>
      <c r="I221" s="147">
        <f>ROUND(H221*B2,2)</f>
        <v>6191081.9800000004</v>
      </c>
      <c r="J221" s="147">
        <v>0</v>
      </c>
      <c r="K221" s="147">
        <f>ROUND(J221*B2,2)</f>
        <v>0</v>
      </c>
      <c r="L221" s="147">
        <v>14845552.16</v>
      </c>
      <c r="M221" s="147">
        <v>7551321.9400000004</v>
      </c>
      <c r="N221" s="147">
        <v>24015.89</v>
      </c>
      <c r="O221" s="147">
        <v>0</v>
      </c>
      <c r="P221" s="147">
        <v>0</v>
      </c>
      <c r="Q221" s="80"/>
      <c r="R221" s="81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s="17" customFormat="1" ht="42.6" customHeight="1">
      <c r="A222" s="201"/>
      <c r="B222" s="145" t="s">
        <v>111</v>
      </c>
      <c r="C222" s="144" t="s">
        <v>0</v>
      </c>
      <c r="D222" s="147">
        <f>F222+H222+J222</f>
        <v>105623.18</v>
      </c>
      <c r="E222" s="147">
        <f t="shared" si="29"/>
        <v>4398244.28</v>
      </c>
      <c r="F222" s="147">
        <v>105623.18</v>
      </c>
      <c r="G222" s="147">
        <f>ROUND(F222*B2,2)</f>
        <v>4398244.28</v>
      </c>
      <c r="H222" s="147">
        <v>0</v>
      </c>
      <c r="I222" s="147">
        <f>ROUND(H222*B2,2)</f>
        <v>0</v>
      </c>
      <c r="J222" s="147">
        <v>0</v>
      </c>
      <c r="K222" s="147">
        <f>ROUND(J222*B2,2)</f>
        <v>0</v>
      </c>
      <c r="L222" s="147">
        <v>4384354.83</v>
      </c>
      <c r="M222" s="147">
        <v>1313352.21</v>
      </c>
      <c r="N222" s="147">
        <v>8517.34</v>
      </c>
      <c r="O222" s="147">
        <v>0</v>
      </c>
      <c r="P222" s="147">
        <v>0</v>
      </c>
      <c r="Q222" s="80"/>
      <c r="R222" s="81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s="17" customFormat="1" ht="42.6" customHeight="1">
      <c r="A223" s="37">
        <v>78</v>
      </c>
      <c r="B223" s="145" t="s">
        <v>249</v>
      </c>
      <c r="C223" s="144" t="s">
        <v>0</v>
      </c>
      <c r="D223" s="147">
        <f t="shared" si="35"/>
        <v>0</v>
      </c>
      <c r="E223" s="147">
        <f t="shared" si="29"/>
        <v>0</v>
      </c>
      <c r="F223" s="147">
        <v>0</v>
      </c>
      <c r="G223" s="147">
        <v>0</v>
      </c>
      <c r="H223" s="147">
        <v>0</v>
      </c>
      <c r="I223" s="147">
        <v>0</v>
      </c>
      <c r="J223" s="147">
        <v>0</v>
      </c>
      <c r="K223" s="147">
        <v>0</v>
      </c>
      <c r="L223" s="147">
        <v>570841.77</v>
      </c>
      <c r="M223" s="147">
        <v>211848.36</v>
      </c>
      <c r="N223" s="147">
        <v>402.64</v>
      </c>
      <c r="O223" s="147">
        <v>0</v>
      </c>
      <c r="P223" s="147">
        <v>0</v>
      </c>
      <c r="Q223" s="80"/>
      <c r="R223" s="81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s="17" customFormat="1" ht="42.6" customHeight="1">
      <c r="A224" s="201">
        <v>79</v>
      </c>
      <c r="B224" s="145" t="s">
        <v>250</v>
      </c>
      <c r="C224" s="144" t="s">
        <v>0</v>
      </c>
      <c r="D224" s="147">
        <f>F224+H224+J224</f>
        <v>3096300.1500000004</v>
      </c>
      <c r="E224" s="147">
        <f t="shared" si="29"/>
        <v>128932724.92</v>
      </c>
      <c r="F224" s="147">
        <v>1902168.6</v>
      </c>
      <c r="G224" s="147">
        <f>ROUND(F224*B2,2)</f>
        <v>79208012.459999993</v>
      </c>
      <c r="H224" s="147">
        <v>1192089.18</v>
      </c>
      <c r="I224" s="147">
        <f>ROUND(H224*B2,2)</f>
        <v>49639666.340000004</v>
      </c>
      <c r="J224" s="147">
        <v>2042.37</v>
      </c>
      <c r="K224" s="147">
        <f>ROUND(J224*B2,2)</f>
        <v>85046.12</v>
      </c>
      <c r="L224" s="147">
        <v>1040975</v>
      </c>
      <c r="M224" s="147">
        <v>0</v>
      </c>
      <c r="N224" s="147">
        <v>0</v>
      </c>
      <c r="O224" s="147">
        <v>3164583.26</v>
      </c>
      <c r="P224" s="147">
        <v>0</v>
      </c>
      <c r="Q224" s="80"/>
      <c r="R224" s="81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s="17" customFormat="1" ht="42.6" customHeight="1">
      <c r="A225" s="201"/>
      <c r="B225" s="145" t="s">
        <v>251</v>
      </c>
      <c r="C225" s="144" t="s">
        <v>0</v>
      </c>
      <c r="D225" s="147">
        <f t="shared" si="35"/>
        <v>0</v>
      </c>
      <c r="E225" s="147">
        <f t="shared" si="29"/>
        <v>0</v>
      </c>
      <c r="F225" s="147">
        <v>0</v>
      </c>
      <c r="G225" s="147">
        <f>ROUND(F225*B2,2)</f>
        <v>0</v>
      </c>
      <c r="H225" s="147">
        <v>0</v>
      </c>
      <c r="I225" s="147">
        <f>ROUND(H225*B2,2)</f>
        <v>0</v>
      </c>
      <c r="J225" s="147">
        <v>0</v>
      </c>
      <c r="K225" s="147">
        <f>ROUND(J225*B2,2)</f>
        <v>0</v>
      </c>
      <c r="L225" s="147">
        <v>268581.92</v>
      </c>
      <c r="M225" s="147">
        <v>18815.71</v>
      </c>
      <c r="N225" s="147">
        <v>250.9</v>
      </c>
      <c r="O225" s="147">
        <v>0</v>
      </c>
      <c r="P225" s="147">
        <v>0</v>
      </c>
      <c r="Q225" s="80"/>
      <c r="R225" s="81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s="17" customFormat="1" ht="42.6" customHeight="1">
      <c r="A226" s="37">
        <v>80</v>
      </c>
      <c r="B226" s="145" t="s">
        <v>252</v>
      </c>
      <c r="C226" s="144" t="s">
        <v>0</v>
      </c>
      <c r="D226" s="147">
        <f>F226+H226+J226</f>
        <v>1513276</v>
      </c>
      <c r="E226" s="147">
        <f t="shared" si="29"/>
        <v>63014174.590000004</v>
      </c>
      <c r="F226" s="147">
        <v>1094442.56</v>
      </c>
      <c r="G226" s="147">
        <f>ROUND(F226*B2,2)</f>
        <v>45573573.200000003</v>
      </c>
      <c r="H226" s="147">
        <v>418833.44</v>
      </c>
      <c r="I226" s="147">
        <f>ROUND(H226*B2,2)</f>
        <v>17440601.390000001</v>
      </c>
      <c r="J226" s="147">
        <v>0</v>
      </c>
      <c r="K226" s="147">
        <f>ROUND(J226*B2,2)</f>
        <v>0</v>
      </c>
      <c r="L226" s="147">
        <v>4271178.0599999996</v>
      </c>
      <c r="M226" s="147">
        <v>7275400.4199999999</v>
      </c>
      <c r="N226" s="147">
        <v>8731.69</v>
      </c>
      <c r="O226" s="147">
        <v>1470566.41</v>
      </c>
      <c r="P226" s="147">
        <v>0</v>
      </c>
      <c r="Q226" s="80"/>
      <c r="R226" s="81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s="17" customFormat="1" ht="42.6" customHeight="1">
      <c r="A227" s="201">
        <v>81</v>
      </c>
      <c r="B227" s="145" t="s">
        <v>253</v>
      </c>
      <c r="C227" s="144" t="s">
        <v>0</v>
      </c>
      <c r="D227" s="147">
        <f t="shared" si="35"/>
        <v>635001.4</v>
      </c>
      <c r="E227" s="147">
        <f t="shared" si="29"/>
        <v>26442029.799999997</v>
      </c>
      <c r="F227" s="147">
        <v>408140.52</v>
      </c>
      <c r="G227" s="147">
        <f>ROUND(F227*B2,2)</f>
        <v>16995338.579999998</v>
      </c>
      <c r="H227" s="147">
        <v>226479.85</v>
      </c>
      <c r="I227" s="147">
        <f>ROUND(H227*B2,2)</f>
        <v>9430824.7899999991</v>
      </c>
      <c r="J227" s="147">
        <v>381.03</v>
      </c>
      <c r="K227" s="147">
        <f>ROUND(J227*B2,2)</f>
        <v>15866.43</v>
      </c>
      <c r="L227" s="147">
        <v>1500000</v>
      </c>
      <c r="M227" s="147">
        <v>0</v>
      </c>
      <c r="N227" s="147">
        <v>0</v>
      </c>
      <c r="O227" s="147">
        <v>2806524.69</v>
      </c>
      <c r="P227" s="147">
        <v>0</v>
      </c>
      <c r="Q227" s="80"/>
      <c r="R227" s="81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s="17" customFormat="1" ht="42.6" customHeight="1">
      <c r="A228" s="201"/>
      <c r="B228" s="145" t="s">
        <v>254</v>
      </c>
      <c r="C228" s="144" t="s">
        <v>0</v>
      </c>
      <c r="D228" s="147">
        <f>F228+H228+J228</f>
        <v>607287.28999999992</v>
      </c>
      <c r="E228" s="147">
        <f t="shared" si="29"/>
        <v>25287989.310000002</v>
      </c>
      <c r="F228" s="147">
        <v>420788.81</v>
      </c>
      <c r="G228" s="147">
        <f>ROUND(F228*B2,2)</f>
        <v>17522024.760000002</v>
      </c>
      <c r="H228" s="147">
        <v>186065.63</v>
      </c>
      <c r="I228" s="147">
        <f>ROUND(H228*B2,2)</f>
        <v>7747940.29</v>
      </c>
      <c r="J228" s="147">
        <v>432.85</v>
      </c>
      <c r="K228" s="147">
        <f>ROUND(J228*B2,2)</f>
        <v>18024.259999999998</v>
      </c>
      <c r="L228" s="147">
        <v>0</v>
      </c>
      <c r="M228" s="147">
        <v>0</v>
      </c>
      <c r="N228" s="147">
        <v>0</v>
      </c>
      <c r="O228" s="147">
        <v>6703123.4500000002</v>
      </c>
      <c r="P228" s="147">
        <v>0</v>
      </c>
      <c r="Q228" s="80"/>
      <c r="R228" s="81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s="17" customFormat="1" ht="42.6" customHeight="1">
      <c r="A229" s="201">
        <v>82</v>
      </c>
      <c r="B229" s="145" t="s">
        <v>255</v>
      </c>
      <c r="C229" s="144" t="s">
        <v>0</v>
      </c>
      <c r="D229" s="147">
        <f t="shared" si="35"/>
        <v>2400580.5699999998</v>
      </c>
      <c r="E229" s="147">
        <f t="shared" si="29"/>
        <v>99962335.460000008</v>
      </c>
      <c r="F229" s="147">
        <v>1391378.46</v>
      </c>
      <c r="G229" s="147">
        <f>ROUND(F229*B2,2)</f>
        <v>57938251.32</v>
      </c>
      <c r="H229" s="147">
        <v>1009202.11</v>
      </c>
      <c r="I229" s="147">
        <f>ROUND(H229*B2,2)</f>
        <v>42024084.140000001</v>
      </c>
      <c r="J229" s="147">
        <v>0</v>
      </c>
      <c r="K229" s="147">
        <f>ROUND(J229*B2,2)</f>
        <v>0</v>
      </c>
      <c r="L229" s="147">
        <v>8289320</v>
      </c>
      <c r="M229" s="147">
        <v>0</v>
      </c>
      <c r="N229" s="147">
        <v>13783.48</v>
      </c>
      <c r="O229" s="147">
        <v>121272.02</v>
      </c>
      <c r="P229" s="147">
        <v>0</v>
      </c>
      <c r="Q229" s="80"/>
      <c r="R229" s="81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s="17" customFormat="1" ht="42.6" customHeight="1">
      <c r="A230" s="201"/>
      <c r="B230" s="145" t="s">
        <v>256</v>
      </c>
      <c r="C230" s="144" t="s">
        <v>0</v>
      </c>
      <c r="D230" s="147">
        <f t="shared" si="35"/>
        <v>400000</v>
      </c>
      <c r="E230" s="147">
        <f t="shared" si="29"/>
        <v>16656360</v>
      </c>
      <c r="F230" s="147">
        <v>400000</v>
      </c>
      <c r="G230" s="147">
        <f>ROUND(F230*B2,2)</f>
        <v>16656360</v>
      </c>
      <c r="H230" s="147">
        <v>0</v>
      </c>
      <c r="I230" s="147">
        <f>ROUND(H230*B2,2)</f>
        <v>0</v>
      </c>
      <c r="J230" s="147">
        <v>0</v>
      </c>
      <c r="K230" s="147">
        <v>0</v>
      </c>
      <c r="L230" s="147">
        <v>749753.71</v>
      </c>
      <c r="M230" s="147">
        <v>1031467.04</v>
      </c>
      <c r="N230" s="147">
        <v>1981.89</v>
      </c>
      <c r="O230" s="147">
        <v>0</v>
      </c>
      <c r="P230" s="147">
        <v>0</v>
      </c>
      <c r="Q230" s="80"/>
      <c r="R230" s="81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s="17" customFormat="1" ht="42.6" customHeight="1">
      <c r="A231" s="37">
        <v>83</v>
      </c>
      <c r="B231" s="145" t="s">
        <v>257</v>
      </c>
      <c r="C231" s="144" t="s">
        <v>0</v>
      </c>
      <c r="D231" s="147">
        <f t="shared" si="35"/>
        <v>4091353.52</v>
      </c>
      <c r="E231" s="147">
        <f t="shared" si="29"/>
        <v>170367642.78999999</v>
      </c>
      <c r="F231" s="147">
        <v>3203703.18</v>
      </c>
      <c r="G231" s="147">
        <f>ROUND(F231*B2,2)</f>
        <v>133405083.75</v>
      </c>
      <c r="H231" s="147">
        <v>883982.03</v>
      </c>
      <c r="I231" s="147">
        <f>ROUND(H231*B2,2)</f>
        <v>36809807.310000002</v>
      </c>
      <c r="J231" s="147">
        <v>3668.31</v>
      </c>
      <c r="K231" s="147">
        <f>ROUND(J231*B2,2)</f>
        <v>152751.73000000001</v>
      </c>
      <c r="L231" s="147">
        <v>0</v>
      </c>
      <c r="M231" s="147">
        <v>0</v>
      </c>
      <c r="N231" s="147">
        <v>0</v>
      </c>
      <c r="O231" s="147">
        <v>88802821.599999994</v>
      </c>
      <c r="P231" s="147">
        <v>0</v>
      </c>
      <c r="Q231" s="80"/>
      <c r="R231" s="81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s="17" customFormat="1" ht="42.6" customHeight="1">
      <c r="A232" s="212">
        <v>84</v>
      </c>
      <c r="B232" s="145" t="s">
        <v>258</v>
      </c>
      <c r="C232" s="144" t="s">
        <v>0</v>
      </c>
      <c r="D232" s="147">
        <f t="shared" si="35"/>
        <v>1083207.7399999998</v>
      </c>
      <c r="E232" s="147">
        <f t="shared" si="29"/>
        <v>45105745.18</v>
      </c>
      <c r="F232" s="147">
        <v>686534.37</v>
      </c>
      <c r="G232" s="147">
        <f>ROUND(F232*B2,2)</f>
        <v>28587909.050000001</v>
      </c>
      <c r="H232" s="147">
        <v>394980.22</v>
      </c>
      <c r="I232" s="147">
        <f>ROUND(H232*B2,2)</f>
        <v>16447331.84</v>
      </c>
      <c r="J232" s="147">
        <v>1693.15</v>
      </c>
      <c r="K232" s="147">
        <f>ROUND(J232*B2,2)</f>
        <v>70504.289999999994</v>
      </c>
      <c r="L232" s="147">
        <v>5012145.53</v>
      </c>
      <c r="M232" s="147">
        <v>0</v>
      </c>
      <c r="N232" s="147">
        <v>0</v>
      </c>
      <c r="O232" s="147">
        <v>25317734.899999999</v>
      </c>
      <c r="P232" s="147">
        <v>0</v>
      </c>
      <c r="Q232" s="80"/>
      <c r="R232" s="81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s="17" customFormat="1" ht="42.6" customHeight="1">
      <c r="A233" s="214"/>
      <c r="B233" s="145" t="s">
        <v>259</v>
      </c>
      <c r="C233" s="144" t="s">
        <v>29</v>
      </c>
      <c r="D233" s="147">
        <f t="shared" si="35"/>
        <v>0</v>
      </c>
      <c r="E233" s="147">
        <f t="shared" si="29"/>
        <v>0</v>
      </c>
      <c r="F233" s="147">
        <v>0</v>
      </c>
      <c r="G233" s="147">
        <f>ROUND(F233*B2,2)</f>
        <v>0</v>
      </c>
      <c r="H233" s="147">
        <v>0</v>
      </c>
      <c r="I233" s="147">
        <f>ROUND(H233*B2,2)</f>
        <v>0</v>
      </c>
      <c r="J233" s="147">
        <v>0</v>
      </c>
      <c r="K233" s="147">
        <f>ROUND(J233*B2,2)</f>
        <v>0</v>
      </c>
      <c r="L233" s="147">
        <v>0</v>
      </c>
      <c r="M233" s="147">
        <v>0</v>
      </c>
      <c r="N233" s="147">
        <v>0</v>
      </c>
      <c r="O233" s="147">
        <v>57423.96</v>
      </c>
      <c r="P233" s="147">
        <v>0</v>
      </c>
      <c r="Q233" s="80"/>
      <c r="R233" s="81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s="17" customFormat="1" ht="42.6" customHeight="1">
      <c r="A234" s="201">
        <v>85</v>
      </c>
      <c r="B234" s="145" t="s">
        <v>260</v>
      </c>
      <c r="C234" s="144" t="s">
        <v>0</v>
      </c>
      <c r="D234" s="147">
        <f t="shared" si="35"/>
        <v>1956333.16</v>
      </c>
      <c r="E234" s="147">
        <f t="shared" si="29"/>
        <v>81463473.479999989</v>
      </c>
      <c r="F234" s="147">
        <v>1810370</v>
      </c>
      <c r="G234" s="147">
        <f>ROUND(F234*B2,2)</f>
        <v>75385436.129999995</v>
      </c>
      <c r="H234" s="147">
        <v>145963.16</v>
      </c>
      <c r="I234" s="147">
        <f>ROUND(H234*B2,2)</f>
        <v>6078037.3499999996</v>
      </c>
      <c r="J234" s="147">
        <v>0</v>
      </c>
      <c r="K234" s="147">
        <f>ROUND(J234*B2,2)</f>
        <v>0</v>
      </c>
      <c r="L234" s="147">
        <v>362015.03</v>
      </c>
      <c r="M234" s="147">
        <v>2538640.1</v>
      </c>
      <c r="N234" s="147">
        <v>7232.14</v>
      </c>
      <c r="O234" s="147">
        <v>12704024.619999999</v>
      </c>
      <c r="P234" s="147">
        <v>0</v>
      </c>
      <c r="Q234" s="80"/>
      <c r="R234" s="81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s="17" customFormat="1" ht="42.6" customHeight="1">
      <c r="A235" s="201"/>
      <c r="B235" s="145" t="s">
        <v>261</v>
      </c>
      <c r="C235" s="144" t="s">
        <v>0</v>
      </c>
      <c r="D235" s="147">
        <f t="shared" si="35"/>
        <v>882251.99</v>
      </c>
      <c r="E235" s="147">
        <f t="shared" si="29"/>
        <v>36737766.890000001</v>
      </c>
      <c r="F235" s="147">
        <v>861831.58</v>
      </c>
      <c r="G235" s="147">
        <f>ROUND(F235*B2,2)</f>
        <v>35887442.640000001</v>
      </c>
      <c r="H235" s="147">
        <v>20420.41</v>
      </c>
      <c r="I235" s="147">
        <f>ROUND(H235*B2,2)</f>
        <v>850324.25</v>
      </c>
      <c r="J235" s="147">
        <v>0</v>
      </c>
      <c r="K235" s="147">
        <f>ROUND(J235*B3,2)</f>
        <v>0</v>
      </c>
      <c r="L235" s="147">
        <v>3899814.91</v>
      </c>
      <c r="M235" s="147">
        <v>1979059.8</v>
      </c>
      <c r="N235" s="147">
        <v>2426.38</v>
      </c>
      <c r="O235" s="147">
        <v>9925111.5500000007</v>
      </c>
      <c r="P235" s="147">
        <v>0</v>
      </c>
      <c r="Q235" s="80"/>
      <c r="R235" s="81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s="17" customFormat="1" ht="42.6" customHeight="1">
      <c r="A236" s="37">
        <v>86</v>
      </c>
      <c r="B236" s="145" t="s">
        <v>262</v>
      </c>
      <c r="C236" s="144" t="s">
        <v>0</v>
      </c>
      <c r="D236" s="147">
        <f>F236+H236+J236</f>
        <v>5639013.0499999998</v>
      </c>
      <c r="E236" s="147">
        <f>G236+I236+K236</f>
        <v>234813578.50999999</v>
      </c>
      <c r="F236" s="147">
        <v>4578867.33</v>
      </c>
      <c r="G236" s="147">
        <f>ROUND(F236*B2,2)</f>
        <v>190668156.59999999</v>
      </c>
      <c r="H236" s="147">
        <v>1054362.95</v>
      </c>
      <c r="I236" s="147">
        <f>ROUND(H236*B2,2)</f>
        <v>43904622.159999996</v>
      </c>
      <c r="J236" s="147">
        <v>5782.77</v>
      </c>
      <c r="K236" s="147">
        <f>ROUND(J236*B2,2)</f>
        <v>240799.75</v>
      </c>
      <c r="L236" s="147">
        <f>6539.25+2708.36</f>
        <v>9247.61</v>
      </c>
      <c r="M236" s="147">
        <v>0</v>
      </c>
      <c r="N236" s="147">
        <v>0</v>
      </c>
      <c r="O236" s="147">
        <v>112292904.25</v>
      </c>
      <c r="P236" s="147">
        <v>0</v>
      </c>
      <c r="Q236" s="80"/>
      <c r="R236" s="81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s="17" customFormat="1" ht="42.6" customHeight="1">
      <c r="A237" s="37">
        <v>87</v>
      </c>
      <c r="B237" s="145" t="s">
        <v>263</v>
      </c>
      <c r="C237" s="144" t="s">
        <v>0</v>
      </c>
      <c r="D237" s="147">
        <f t="shared" si="35"/>
        <v>0</v>
      </c>
      <c r="E237" s="147">
        <f t="shared" si="29"/>
        <v>0</v>
      </c>
      <c r="F237" s="147">
        <v>0</v>
      </c>
      <c r="G237" s="147">
        <v>0</v>
      </c>
      <c r="H237" s="147">
        <v>0</v>
      </c>
      <c r="I237" s="147">
        <v>0</v>
      </c>
      <c r="J237" s="147">
        <v>0</v>
      </c>
      <c r="K237" s="147">
        <v>0</v>
      </c>
      <c r="L237" s="147">
        <v>6681578.7800000003</v>
      </c>
      <c r="M237" s="147">
        <v>371358.03</v>
      </c>
      <c r="N237" s="147">
        <v>710.69</v>
      </c>
      <c r="O237" s="147">
        <v>0</v>
      </c>
      <c r="P237" s="147">
        <v>0</v>
      </c>
      <c r="Q237" s="80"/>
      <c r="R237" s="81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s="17" customFormat="1" ht="45" customHeight="1">
      <c r="A238" s="37">
        <v>88</v>
      </c>
      <c r="B238" s="145" t="s">
        <v>264</v>
      </c>
      <c r="C238" s="144" t="s">
        <v>0</v>
      </c>
      <c r="D238" s="147">
        <f t="shared" si="35"/>
        <v>0</v>
      </c>
      <c r="E238" s="147">
        <f t="shared" si="29"/>
        <v>0</v>
      </c>
      <c r="F238" s="147">
        <v>0</v>
      </c>
      <c r="G238" s="147">
        <v>0</v>
      </c>
      <c r="H238" s="147">
        <v>0</v>
      </c>
      <c r="I238" s="147">
        <v>0</v>
      </c>
      <c r="J238" s="147">
        <v>0</v>
      </c>
      <c r="K238" s="147">
        <v>0</v>
      </c>
      <c r="L238" s="147">
        <v>7045134.7300000004</v>
      </c>
      <c r="M238" s="147">
        <v>398488.16</v>
      </c>
      <c r="N238" s="147">
        <v>767.15</v>
      </c>
      <c r="O238" s="147">
        <v>0</v>
      </c>
      <c r="P238" s="147">
        <v>0</v>
      </c>
      <c r="Q238" s="80"/>
      <c r="R238" s="81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s="17" customFormat="1" ht="42.6" customHeight="1">
      <c r="A239" s="37">
        <v>89</v>
      </c>
      <c r="B239" s="145" t="s">
        <v>265</v>
      </c>
      <c r="C239" s="144" t="s">
        <v>0</v>
      </c>
      <c r="D239" s="147">
        <f>F239+H239+J239</f>
        <v>638131.81999999995</v>
      </c>
      <c r="E239" s="147">
        <f t="shared" si="29"/>
        <v>26572383.309999999</v>
      </c>
      <c r="F239" s="147">
        <v>542535.76</v>
      </c>
      <c r="G239" s="147">
        <f>ROUND(F239*B2,2)</f>
        <v>22591677.329999998</v>
      </c>
      <c r="H239" s="147">
        <v>95408.7</v>
      </c>
      <c r="I239" s="147">
        <f>ROUND(H239*B2,2)</f>
        <v>3972904.14</v>
      </c>
      <c r="J239" s="147">
        <v>187.36</v>
      </c>
      <c r="K239" s="147">
        <f>ROUND(J239*B2,2)</f>
        <v>7801.84</v>
      </c>
      <c r="L239" s="147">
        <v>0</v>
      </c>
      <c r="M239" s="147">
        <v>0</v>
      </c>
      <c r="N239" s="147">
        <v>0</v>
      </c>
      <c r="O239" s="147">
        <v>0</v>
      </c>
      <c r="P239" s="147">
        <v>0</v>
      </c>
      <c r="Q239" s="80"/>
      <c r="R239" s="81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s="17" customFormat="1" ht="42.6" customHeight="1">
      <c r="A240" s="37">
        <v>90</v>
      </c>
      <c r="B240" s="145" t="s">
        <v>266</v>
      </c>
      <c r="C240" s="144" t="s">
        <v>0</v>
      </c>
      <c r="D240" s="147">
        <f t="shared" si="35"/>
        <v>3888160.2199999997</v>
      </c>
      <c r="E240" s="147">
        <f t="shared" si="29"/>
        <v>161906490.90000001</v>
      </c>
      <c r="F240" s="147">
        <v>2967443.94</v>
      </c>
      <c r="G240" s="147">
        <f>ROUND(F240*B2,2)</f>
        <v>123567036.36</v>
      </c>
      <c r="H240" s="147">
        <v>917378.44</v>
      </c>
      <c r="I240" s="147">
        <f>ROUND(H240*B2,2)</f>
        <v>38200463.880000003</v>
      </c>
      <c r="J240" s="147">
        <v>3337.84</v>
      </c>
      <c r="K240" s="147">
        <f>ROUND(J240*B2,2)</f>
        <v>138990.66</v>
      </c>
      <c r="L240" s="147">
        <v>0</v>
      </c>
      <c r="M240" s="147">
        <v>0</v>
      </c>
      <c r="N240" s="147">
        <v>0</v>
      </c>
      <c r="O240" s="147">
        <v>74024651.280000001</v>
      </c>
      <c r="P240" s="147">
        <v>0</v>
      </c>
      <c r="Q240" s="80"/>
      <c r="R240" s="81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s="17" customFormat="1" ht="42.6" customHeight="1">
      <c r="A241" s="201">
        <v>91</v>
      </c>
      <c r="B241" s="145" t="s">
        <v>267</v>
      </c>
      <c r="C241" s="144" t="s">
        <v>0</v>
      </c>
      <c r="D241" s="147">
        <f t="shared" si="35"/>
        <v>6223445.3300000001</v>
      </c>
      <c r="E241" s="147">
        <f t="shared" si="29"/>
        <v>259149864.64000002</v>
      </c>
      <c r="F241" s="147">
        <v>4660517.3600000003</v>
      </c>
      <c r="G241" s="147">
        <f>ROUND(F241*B2,2)</f>
        <v>194068137.34</v>
      </c>
      <c r="H241" s="147">
        <v>1557987.29</v>
      </c>
      <c r="I241" s="147">
        <f>ROUND(H241*B2,2)</f>
        <v>64875992.939999998</v>
      </c>
      <c r="J241" s="147">
        <v>4940.68</v>
      </c>
      <c r="K241" s="147">
        <f>ROUND(J241*B2,2)</f>
        <v>205734.36</v>
      </c>
      <c r="L241" s="147">
        <v>10902852.74</v>
      </c>
      <c r="M241" s="147">
        <v>0</v>
      </c>
      <c r="N241" s="147">
        <v>0</v>
      </c>
      <c r="O241" s="147">
        <v>36907760.780000001</v>
      </c>
      <c r="P241" s="147">
        <v>0</v>
      </c>
      <c r="Q241" s="80"/>
      <c r="R241" s="81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s="17" customFormat="1" ht="42.6" customHeight="1">
      <c r="A242" s="201"/>
      <c r="B242" s="145" t="s">
        <v>268</v>
      </c>
      <c r="C242" s="144" t="s">
        <v>0</v>
      </c>
      <c r="D242" s="147">
        <f t="shared" si="35"/>
        <v>2793908.11</v>
      </c>
      <c r="E242" s="147">
        <f t="shared" si="29"/>
        <v>116340848.22000001</v>
      </c>
      <c r="F242" s="147">
        <v>2133336</v>
      </c>
      <c r="G242" s="147">
        <f>ROUND(F242*B2,2)</f>
        <v>88834031.040000007</v>
      </c>
      <c r="H242" s="147">
        <v>658459.38</v>
      </c>
      <c r="I242" s="147">
        <f>ROUND(H242*B2,2)</f>
        <v>27418841.199999999</v>
      </c>
      <c r="J242" s="147">
        <v>2112.73</v>
      </c>
      <c r="K242" s="147">
        <f>ROUND(J242*B2,2)</f>
        <v>87975.98</v>
      </c>
      <c r="L242" s="147">
        <v>0</v>
      </c>
      <c r="M242" s="147">
        <v>0</v>
      </c>
      <c r="N242" s="147">
        <v>0</v>
      </c>
      <c r="O242" s="147">
        <v>13808573.859999999</v>
      </c>
      <c r="P242" s="147">
        <v>0</v>
      </c>
      <c r="Q242" s="80"/>
      <c r="R242" s="81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s="17" customFormat="1" ht="42.6" customHeight="1">
      <c r="A243" s="37">
        <v>92</v>
      </c>
      <c r="B243" s="145" t="s">
        <v>269</v>
      </c>
      <c r="C243" s="144" t="s">
        <v>0</v>
      </c>
      <c r="D243" s="147">
        <f t="shared" si="35"/>
        <v>0</v>
      </c>
      <c r="E243" s="147">
        <f t="shared" si="29"/>
        <v>0</v>
      </c>
      <c r="F243" s="147">
        <v>0</v>
      </c>
      <c r="G243" s="147">
        <f>ROUND(F243*B2,2)</f>
        <v>0</v>
      </c>
      <c r="H243" s="147">
        <v>0</v>
      </c>
      <c r="I243" s="147">
        <f>ROUND(H243*B2,2)</f>
        <v>0</v>
      </c>
      <c r="J243" s="147">
        <v>0</v>
      </c>
      <c r="K243" s="147">
        <f>ROUND(J243*B2,2)</f>
        <v>0</v>
      </c>
      <c r="L243" s="147">
        <v>9714350</v>
      </c>
      <c r="M243" s="147">
        <v>1339727.8999999999</v>
      </c>
      <c r="N243" s="147">
        <v>2581.5100000000002</v>
      </c>
      <c r="O243" s="147">
        <v>0</v>
      </c>
      <c r="P243" s="147">
        <v>0</v>
      </c>
      <c r="Q243" s="80"/>
      <c r="R243" s="81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s="17" customFormat="1" ht="42.6" customHeight="1">
      <c r="A244" s="201">
        <v>93</v>
      </c>
      <c r="B244" s="145" t="s">
        <v>112</v>
      </c>
      <c r="C244" s="144" t="s">
        <v>0</v>
      </c>
      <c r="D244" s="147">
        <f>F244+H244+J244</f>
        <v>6064</v>
      </c>
      <c r="E244" s="147">
        <f>G244+I244+K244</f>
        <v>252510.41999999998</v>
      </c>
      <c r="F244" s="147">
        <v>6002.24</v>
      </c>
      <c r="G244" s="147">
        <f>ROUND(F244*B2,2)</f>
        <v>249938.68</v>
      </c>
      <c r="H244" s="147">
        <v>60.54</v>
      </c>
      <c r="I244" s="147">
        <f>ROUND(H244*B2,2)</f>
        <v>2520.94</v>
      </c>
      <c r="J244" s="147">
        <v>1.22</v>
      </c>
      <c r="K244" s="147">
        <f>ROUND(J244*B2,2)</f>
        <v>50.8</v>
      </c>
      <c r="L244" s="147">
        <v>0</v>
      </c>
      <c r="M244" s="147">
        <v>0</v>
      </c>
      <c r="N244" s="147">
        <v>0</v>
      </c>
      <c r="O244" s="147">
        <v>0</v>
      </c>
      <c r="P244" s="147">
        <v>0</v>
      </c>
      <c r="Q244" s="80"/>
      <c r="R244" s="81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s="17" customFormat="1" ht="42.6" customHeight="1">
      <c r="A245" s="201"/>
      <c r="B245" s="145" t="s">
        <v>270</v>
      </c>
      <c r="C245" s="144" t="s">
        <v>29</v>
      </c>
      <c r="D245" s="147">
        <f t="shared" si="35"/>
        <v>0</v>
      </c>
      <c r="E245" s="147">
        <f t="shared" si="29"/>
        <v>0</v>
      </c>
      <c r="F245" s="147">
        <v>0</v>
      </c>
      <c r="G245" s="147">
        <v>0</v>
      </c>
      <c r="H245" s="147">
        <v>0</v>
      </c>
      <c r="I245" s="147">
        <v>0</v>
      </c>
      <c r="J245" s="147">
        <v>0</v>
      </c>
      <c r="K245" s="147">
        <v>0</v>
      </c>
      <c r="L245" s="147">
        <v>0</v>
      </c>
      <c r="M245" s="147">
        <v>0</v>
      </c>
      <c r="N245" s="147">
        <v>0</v>
      </c>
      <c r="O245" s="147">
        <v>10536.88</v>
      </c>
      <c r="P245" s="147">
        <v>0</v>
      </c>
      <c r="Q245" s="80"/>
      <c r="R245" s="81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s="17" customFormat="1" ht="42.6" customHeight="1">
      <c r="A246" s="201">
        <v>94</v>
      </c>
      <c r="B246" s="145" t="s">
        <v>271</v>
      </c>
      <c r="C246" s="144" t="s">
        <v>0</v>
      </c>
      <c r="D246" s="147">
        <f t="shared" si="35"/>
        <v>0</v>
      </c>
      <c r="E246" s="147">
        <f t="shared" si="29"/>
        <v>0</v>
      </c>
      <c r="F246" s="147">
        <v>0</v>
      </c>
      <c r="G246" s="147">
        <v>0</v>
      </c>
      <c r="H246" s="147">
        <v>0</v>
      </c>
      <c r="I246" s="147">
        <v>0</v>
      </c>
      <c r="J246" s="147">
        <v>0</v>
      </c>
      <c r="K246" s="147">
        <v>0</v>
      </c>
      <c r="L246" s="147">
        <v>13990107.49</v>
      </c>
      <c r="M246" s="147">
        <v>2189928.37</v>
      </c>
      <c r="N246" s="147">
        <v>4950.9799999999996</v>
      </c>
      <c r="O246" s="147">
        <v>0</v>
      </c>
      <c r="P246" s="147">
        <v>0</v>
      </c>
      <c r="Q246" s="80"/>
      <c r="R246" s="81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s="17" customFormat="1" ht="42.6" customHeight="1">
      <c r="A247" s="201"/>
      <c r="B247" s="145" t="s">
        <v>272</v>
      </c>
      <c r="C247" s="144" t="s">
        <v>0</v>
      </c>
      <c r="D247" s="147">
        <f t="shared" si="35"/>
        <v>0</v>
      </c>
      <c r="E247" s="147">
        <f t="shared" si="29"/>
        <v>0</v>
      </c>
      <c r="F247" s="147">
        <v>0</v>
      </c>
      <c r="G247" s="147">
        <v>0</v>
      </c>
      <c r="H247" s="147">
        <v>0</v>
      </c>
      <c r="I247" s="147">
        <v>0</v>
      </c>
      <c r="J247" s="147">
        <v>0</v>
      </c>
      <c r="K247" s="147">
        <v>0</v>
      </c>
      <c r="L247" s="147">
        <v>60969307.030000001</v>
      </c>
      <c r="M247" s="147">
        <v>10258365.76</v>
      </c>
      <c r="N247" s="147">
        <v>25791.65</v>
      </c>
      <c r="O247" s="147">
        <v>0</v>
      </c>
      <c r="P247" s="147">
        <v>0</v>
      </c>
      <c r="Q247" s="80"/>
      <c r="R247" s="81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s="17" customFormat="1" ht="42.6" customHeight="1">
      <c r="A248" s="37">
        <v>95</v>
      </c>
      <c r="B248" s="145" t="s">
        <v>273</v>
      </c>
      <c r="C248" s="144" t="s">
        <v>0</v>
      </c>
      <c r="D248" s="147">
        <f>F248+H248+J248</f>
        <v>41466.71</v>
      </c>
      <c r="E248" s="147">
        <f t="shared" si="29"/>
        <v>1726711.12</v>
      </c>
      <c r="F248" s="147">
        <v>39181.18</v>
      </c>
      <c r="G248" s="147">
        <f>ROUND(F248*B2,2)</f>
        <v>1631539.6</v>
      </c>
      <c r="H248" s="147">
        <v>483.06</v>
      </c>
      <c r="I248" s="147">
        <f>ROUND(H248*B2,2)</f>
        <v>20115.05</v>
      </c>
      <c r="J248" s="147">
        <v>1802.47</v>
      </c>
      <c r="K248" s="147">
        <f>ROUND(J248*B2,2)</f>
        <v>75056.47</v>
      </c>
      <c r="L248" s="147">
        <v>0</v>
      </c>
      <c r="M248" s="147">
        <v>0</v>
      </c>
      <c r="N248" s="147">
        <v>0</v>
      </c>
      <c r="O248" s="147">
        <v>0</v>
      </c>
      <c r="P248" s="147">
        <v>0</v>
      </c>
      <c r="Q248" s="80"/>
      <c r="R248" s="81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s="17" customFormat="1" ht="42.6" customHeight="1">
      <c r="A249" s="37">
        <v>96</v>
      </c>
      <c r="B249" s="145" t="s">
        <v>113</v>
      </c>
      <c r="C249" s="144" t="s">
        <v>29</v>
      </c>
      <c r="D249" s="147">
        <f t="shared" si="35"/>
        <v>0</v>
      </c>
      <c r="E249" s="147">
        <f t="shared" si="29"/>
        <v>0</v>
      </c>
      <c r="F249" s="147">
        <v>0</v>
      </c>
      <c r="G249" s="147">
        <v>0</v>
      </c>
      <c r="H249" s="147">
        <v>0</v>
      </c>
      <c r="I249" s="147">
        <v>0</v>
      </c>
      <c r="J249" s="147">
        <v>0</v>
      </c>
      <c r="K249" s="147">
        <v>0</v>
      </c>
      <c r="L249" s="147">
        <v>0</v>
      </c>
      <c r="M249" s="147">
        <v>0</v>
      </c>
      <c r="N249" s="147">
        <v>0</v>
      </c>
      <c r="O249" s="147">
        <v>8644.24</v>
      </c>
      <c r="P249" s="147">
        <v>0</v>
      </c>
      <c r="Q249" s="80"/>
      <c r="R249" s="81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s="17" customFormat="1" ht="46.15" customHeight="1">
      <c r="A250" s="212">
        <v>97</v>
      </c>
      <c r="B250" s="145" t="s">
        <v>274</v>
      </c>
      <c r="C250" s="144" t="s">
        <v>0</v>
      </c>
      <c r="D250" s="147">
        <f t="shared" si="35"/>
        <v>0</v>
      </c>
      <c r="E250" s="147">
        <f t="shared" si="29"/>
        <v>0</v>
      </c>
      <c r="F250" s="147">
        <v>0</v>
      </c>
      <c r="G250" s="147">
        <v>0</v>
      </c>
      <c r="H250" s="147">
        <v>0</v>
      </c>
      <c r="I250" s="147">
        <v>0</v>
      </c>
      <c r="J250" s="147">
        <v>0</v>
      </c>
      <c r="K250" s="147">
        <v>0</v>
      </c>
      <c r="L250" s="147">
        <v>0</v>
      </c>
      <c r="M250" s="147">
        <v>0</v>
      </c>
      <c r="N250" s="147">
        <v>0</v>
      </c>
      <c r="O250" s="147">
        <v>0</v>
      </c>
      <c r="P250" s="147">
        <v>0</v>
      </c>
      <c r="Q250" s="80"/>
      <c r="R250" s="81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s="17" customFormat="1" ht="46.15" customHeight="1">
      <c r="A251" s="213"/>
      <c r="B251" s="145" t="s">
        <v>328</v>
      </c>
      <c r="C251" s="144" t="s">
        <v>0</v>
      </c>
      <c r="D251" s="147">
        <f t="shared" ref="D251" si="36">F251+H251+J251</f>
        <v>0</v>
      </c>
      <c r="E251" s="147">
        <f t="shared" ref="E251" si="37">G251+I251+K251</f>
        <v>0</v>
      </c>
      <c r="F251" s="147">
        <v>0</v>
      </c>
      <c r="G251" s="147">
        <v>0</v>
      </c>
      <c r="H251" s="147">
        <v>0</v>
      </c>
      <c r="I251" s="147">
        <v>0</v>
      </c>
      <c r="J251" s="147">
        <v>0</v>
      </c>
      <c r="K251" s="147">
        <v>0</v>
      </c>
      <c r="L251" s="147">
        <v>0</v>
      </c>
      <c r="M251" s="147">
        <v>0</v>
      </c>
      <c r="N251" s="147">
        <v>28228.06</v>
      </c>
      <c r="O251" s="147">
        <v>0</v>
      </c>
      <c r="P251" s="147">
        <v>0</v>
      </c>
      <c r="Q251" s="80"/>
      <c r="R251" s="81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s="17" customFormat="1" ht="42.6" customHeight="1">
      <c r="A252" s="213"/>
      <c r="B252" s="145" t="s">
        <v>193</v>
      </c>
      <c r="C252" s="144" t="s">
        <v>0</v>
      </c>
      <c r="D252" s="147">
        <f t="shared" si="35"/>
        <v>0</v>
      </c>
      <c r="E252" s="147">
        <f t="shared" ref="E252:E318" si="38">G252+I252+K252</f>
        <v>0</v>
      </c>
      <c r="F252" s="147">
        <v>0</v>
      </c>
      <c r="G252" s="147">
        <v>0</v>
      </c>
      <c r="H252" s="147">
        <v>0</v>
      </c>
      <c r="I252" s="147">
        <v>0</v>
      </c>
      <c r="J252" s="147">
        <v>0</v>
      </c>
      <c r="K252" s="147">
        <v>0</v>
      </c>
      <c r="L252" s="147">
        <v>0</v>
      </c>
      <c r="M252" s="147">
        <v>0</v>
      </c>
      <c r="N252" s="147">
        <v>23012.91</v>
      </c>
      <c r="O252" s="147">
        <v>0</v>
      </c>
      <c r="P252" s="147">
        <v>0</v>
      </c>
      <c r="Q252" s="80"/>
      <c r="R252" s="81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s="17" customFormat="1" ht="42.6" customHeight="1">
      <c r="A253" s="213"/>
      <c r="B253" s="145" t="s">
        <v>114</v>
      </c>
      <c r="C253" s="144" t="s">
        <v>0</v>
      </c>
      <c r="D253" s="147">
        <f t="shared" si="35"/>
        <v>0</v>
      </c>
      <c r="E253" s="147">
        <f t="shared" si="38"/>
        <v>0</v>
      </c>
      <c r="F253" s="147">
        <v>0</v>
      </c>
      <c r="G253" s="147">
        <v>0</v>
      </c>
      <c r="H253" s="147">
        <v>0</v>
      </c>
      <c r="I253" s="147">
        <v>0</v>
      </c>
      <c r="J253" s="147">
        <v>0</v>
      </c>
      <c r="K253" s="147">
        <v>0</v>
      </c>
      <c r="L253" s="147">
        <v>0</v>
      </c>
      <c r="M253" s="147">
        <v>0</v>
      </c>
      <c r="N253" s="147">
        <v>655668.19999999995</v>
      </c>
      <c r="O253" s="147">
        <v>0</v>
      </c>
      <c r="P253" s="147">
        <v>0</v>
      </c>
      <c r="Q253" s="80"/>
      <c r="R253" s="81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s="17" customFormat="1" ht="42.6" customHeight="1">
      <c r="A254" s="133"/>
      <c r="B254" s="145" t="s">
        <v>115</v>
      </c>
      <c r="C254" s="144" t="s">
        <v>1</v>
      </c>
      <c r="D254" s="147">
        <f t="shared" si="35"/>
        <v>0</v>
      </c>
      <c r="E254" s="147">
        <f t="shared" si="38"/>
        <v>0</v>
      </c>
      <c r="F254" s="147">
        <v>0</v>
      </c>
      <c r="G254" s="147">
        <v>0</v>
      </c>
      <c r="H254" s="147">
        <v>0</v>
      </c>
      <c r="I254" s="147">
        <v>0</v>
      </c>
      <c r="J254" s="147">
        <v>0</v>
      </c>
      <c r="K254" s="147">
        <v>0</v>
      </c>
      <c r="L254" s="147">
        <v>43493314.979999997</v>
      </c>
      <c r="M254" s="147">
        <v>3707848.6</v>
      </c>
      <c r="N254" s="147">
        <v>1749397.82</v>
      </c>
      <c r="O254" s="147">
        <v>0</v>
      </c>
      <c r="P254" s="147">
        <v>0</v>
      </c>
      <c r="Q254" s="80"/>
      <c r="R254" s="81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s="17" customFormat="1" ht="42.6" customHeight="1">
      <c r="A255" s="133"/>
      <c r="B255" s="145" t="s">
        <v>116</v>
      </c>
      <c r="C255" s="144" t="s">
        <v>1</v>
      </c>
      <c r="D255" s="147">
        <f t="shared" si="35"/>
        <v>0</v>
      </c>
      <c r="E255" s="147">
        <f t="shared" si="38"/>
        <v>0</v>
      </c>
      <c r="F255" s="147">
        <v>0</v>
      </c>
      <c r="G255" s="147">
        <v>0</v>
      </c>
      <c r="H255" s="147">
        <v>0</v>
      </c>
      <c r="I255" s="147">
        <v>0</v>
      </c>
      <c r="J255" s="147">
        <v>0</v>
      </c>
      <c r="K255" s="147">
        <v>0</v>
      </c>
      <c r="L255" s="147">
        <v>0</v>
      </c>
      <c r="M255" s="147">
        <v>0</v>
      </c>
      <c r="N255" s="147">
        <v>8039400.0199999996</v>
      </c>
      <c r="O255" s="147">
        <v>0</v>
      </c>
      <c r="P255" s="147">
        <v>0</v>
      </c>
      <c r="Q255" s="80"/>
      <c r="R255" s="81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s="17" customFormat="1" ht="42.6" customHeight="1">
      <c r="A256" s="114"/>
      <c r="B256" s="145" t="s">
        <v>227</v>
      </c>
      <c r="C256" s="144" t="s">
        <v>1</v>
      </c>
      <c r="D256" s="147">
        <f t="shared" si="35"/>
        <v>0</v>
      </c>
      <c r="E256" s="147">
        <f t="shared" si="38"/>
        <v>0</v>
      </c>
      <c r="F256" s="147">
        <v>0</v>
      </c>
      <c r="G256" s="147">
        <v>0</v>
      </c>
      <c r="H256" s="147">
        <v>0</v>
      </c>
      <c r="I256" s="147">
        <v>0</v>
      </c>
      <c r="J256" s="147">
        <v>0</v>
      </c>
      <c r="K256" s="147">
        <v>0</v>
      </c>
      <c r="L256" s="147">
        <v>65601213.479999997</v>
      </c>
      <c r="M256" s="147">
        <v>112975622</v>
      </c>
      <c r="N256" s="147">
        <v>86981244.840000004</v>
      </c>
      <c r="O256" s="147">
        <v>0</v>
      </c>
      <c r="P256" s="147">
        <v>0</v>
      </c>
      <c r="Q256" s="80"/>
      <c r="R256" s="81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s="17" customFormat="1" ht="42.6" customHeight="1">
      <c r="A257" s="201">
        <v>98</v>
      </c>
      <c r="B257" s="145" t="s">
        <v>275</v>
      </c>
      <c r="C257" s="144" t="s">
        <v>0</v>
      </c>
      <c r="D257" s="147">
        <f t="shared" si="35"/>
        <v>0</v>
      </c>
      <c r="E257" s="147">
        <f t="shared" si="38"/>
        <v>0</v>
      </c>
      <c r="F257" s="147">
        <v>0</v>
      </c>
      <c r="G257" s="147">
        <v>0</v>
      </c>
      <c r="H257" s="147">
        <v>0</v>
      </c>
      <c r="I257" s="147">
        <v>0</v>
      </c>
      <c r="J257" s="147">
        <v>0</v>
      </c>
      <c r="K257" s="147">
        <v>0</v>
      </c>
      <c r="L257" s="147">
        <v>0</v>
      </c>
      <c r="M257" s="147">
        <v>0</v>
      </c>
      <c r="N257" s="147">
        <v>0</v>
      </c>
      <c r="O257" s="147">
        <v>1173792.5</v>
      </c>
      <c r="P257" s="147">
        <v>0</v>
      </c>
      <c r="Q257" s="80"/>
      <c r="R257" s="81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s="17" customFormat="1" ht="42.6" customHeight="1">
      <c r="A258" s="201"/>
      <c r="B258" s="145" t="s">
        <v>117</v>
      </c>
      <c r="C258" s="144" t="s">
        <v>0</v>
      </c>
      <c r="D258" s="147">
        <f t="shared" si="35"/>
        <v>0</v>
      </c>
      <c r="E258" s="147">
        <f t="shared" si="38"/>
        <v>0</v>
      </c>
      <c r="F258" s="147">
        <v>0</v>
      </c>
      <c r="G258" s="147">
        <v>0</v>
      </c>
      <c r="H258" s="147">
        <v>0</v>
      </c>
      <c r="I258" s="147">
        <v>0</v>
      </c>
      <c r="J258" s="147">
        <v>0</v>
      </c>
      <c r="K258" s="147">
        <v>0</v>
      </c>
      <c r="L258" s="147">
        <v>0</v>
      </c>
      <c r="M258" s="147">
        <v>0</v>
      </c>
      <c r="N258" s="147">
        <v>0</v>
      </c>
      <c r="O258" s="147">
        <v>798167.72</v>
      </c>
      <c r="P258" s="147">
        <v>0</v>
      </c>
      <c r="Q258" s="80"/>
      <c r="R258" s="81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s="17" customFormat="1" ht="42.6" customHeight="1">
      <c r="A259" s="37">
        <v>99</v>
      </c>
      <c r="B259" s="145" t="s">
        <v>276</v>
      </c>
      <c r="C259" s="144" t="s">
        <v>0</v>
      </c>
      <c r="D259" s="147">
        <f t="shared" si="35"/>
        <v>0</v>
      </c>
      <c r="E259" s="147">
        <f t="shared" si="38"/>
        <v>0</v>
      </c>
      <c r="F259" s="147">
        <v>0</v>
      </c>
      <c r="G259" s="147">
        <v>0</v>
      </c>
      <c r="H259" s="147">
        <v>0</v>
      </c>
      <c r="I259" s="147">
        <v>0</v>
      </c>
      <c r="J259" s="147">
        <v>0</v>
      </c>
      <c r="K259" s="147">
        <v>0</v>
      </c>
      <c r="L259" s="147">
        <v>0</v>
      </c>
      <c r="M259" s="147">
        <v>0</v>
      </c>
      <c r="N259" s="147">
        <v>0</v>
      </c>
      <c r="O259" s="147">
        <v>5093162.7</v>
      </c>
      <c r="P259" s="147">
        <v>0</v>
      </c>
      <c r="Q259" s="80"/>
      <c r="R259" s="81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s="17" customFormat="1" ht="42.6" customHeight="1">
      <c r="A260" s="201">
        <v>100</v>
      </c>
      <c r="B260" s="145" t="s">
        <v>277</v>
      </c>
      <c r="C260" s="144" t="s">
        <v>0</v>
      </c>
      <c r="D260" s="147">
        <f t="shared" si="35"/>
        <v>0</v>
      </c>
      <c r="E260" s="147">
        <f t="shared" si="38"/>
        <v>0</v>
      </c>
      <c r="F260" s="147">
        <v>0</v>
      </c>
      <c r="G260" s="147">
        <v>0</v>
      </c>
      <c r="H260" s="147">
        <v>0</v>
      </c>
      <c r="I260" s="147">
        <v>0</v>
      </c>
      <c r="J260" s="147">
        <v>0</v>
      </c>
      <c r="K260" s="147">
        <v>0</v>
      </c>
      <c r="L260" s="147">
        <v>0</v>
      </c>
      <c r="M260" s="147">
        <v>0</v>
      </c>
      <c r="N260" s="147">
        <v>0</v>
      </c>
      <c r="O260" s="147">
        <v>52423237.700000003</v>
      </c>
      <c r="P260" s="147">
        <v>0</v>
      </c>
      <c r="Q260" s="80"/>
      <c r="R260" s="81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s="17" customFormat="1" ht="42.6" customHeight="1">
      <c r="A261" s="201"/>
      <c r="B261" s="145" t="s">
        <v>278</v>
      </c>
      <c r="C261" s="144" t="s">
        <v>0</v>
      </c>
      <c r="D261" s="147">
        <f t="shared" si="35"/>
        <v>0</v>
      </c>
      <c r="E261" s="147">
        <f t="shared" si="38"/>
        <v>0</v>
      </c>
      <c r="F261" s="147">
        <v>0</v>
      </c>
      <c r="G261" s="147">
        <v>0</v>
      </c>
      <c r="H261" s="147">
        <v>0</v>
      </c>
      <c r="I261" s="147">
        <v>0</v>
      </c>
      <c r="J261" s="147">
        <v>0</v>
      </c>
      <c r="K261" s="147">
        <v>0</v>
      </c>
      <c r="L261" s="147">
        <v>0</v>
      </c>
      <c r="M261" s="147">
        <v>0</v>
      </c>
      <c r="N261" s="147">
        <v>0</v>
      </c>
      <c r="O261" s="147">
        <v>822086.42</v>
      </c>
      <c r="P261" s="147">
        <v>0</v>
      </c>
      <c r="Q261" s="80"/>
      <c r="R261" s="81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s="17" customFormat="1" ht="42.6" customHeight="1">
      <c r="A262" s="37">
        <v>101</v>
      </c>
      <c r="B262" s="145" t="s">
        <v>279</v>
      </c>
      <c r="C262" s="144" t="s">
        <v>0</v>
      </c>
      <c r="D262" s="147">
        <f t="shared" si="35"/>
        <v>0</v>
      </c>
      <c r="E262" s="147">
        <f t="shared" si="38"/>
        <v>0</v>
      </c>
      <c r="F262" s="147">
        <v>0</v>
      </c>
      <c r="G262" s="147">
        <v>0</v>
      </c>
      <c r="H262" s="147">
        <v>0</v>
      </c>
      <c r="I262" s="147">
        <v>0</v>
      </c>
      <c r="J262" s="147">
        <v>0</v>
      </c>
      <c r="K262" s="147">
        <v>0</v>
      </c>
      <c r="L262" s="147">
        <v>0</v>
      </c>
      <c r="M262" s="147">
        <v>0</v>
      </c>
      <c r="N262" s="147">
        <v>0</v>
      </c>
      <c r="O262" s="147">
        <v>0</v>
      </c>
      <c r="P262" s="147">
        <f>1417261.71+16236146.04</f>
        <v>17653407.75</v>
      </c>
      <c r="Q262" s="80"/>
      <c r="R262" s="81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s="17" customFormat="1" ht="42.6" customHeight="1">
      <c r="A263" s="212">
        <v>102</v>
      </c>
      <c r="B263" s="145" t="s">
        <v>205</v>
      </c>
      <c r="C263" s="144" t="s">
        <v>1</v>
      </c>
      <c r="D263" s="147">
        <f t="shared" si="35"/>
        <v>0</v>
      </c>
      <c r="E263" s="147">
        <f t="shared" si="38"/>
        <v>0</v>
      </c>
      <c r="F263" s="147">
        <v>0</v>
      </c>
      <c r="G263" s="147">
        <v>0</v>
      </c>
      <c r="H263" s="147">
        <v>0</v>
      </c>
      <c r="I263" s="147">
        <v>0</v>
      </c>
      <c r="J263" s="147">
        <v>0</v>
      </c>
      <c r="K263" s="147">
        <v>0</v>
      </c>
      <c r="L263" s="147">
        <v>0</v>
      </c>
      <c r="M263" s="147">
        <v>31195270.399999999</v>
      </c>
      <c r="N263" s="147">
        <v>41883.42</v>
      </c>
      <c r="O263" s="147">
        <v>0</v>
      </c>
      <c r="P263" s="147">
        <v>0</v>
      </c>
      <c r="Q263" s="80"/>
      <c r="R263" s="81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s="17" customFormat="1" ht="42.6" customHeight="1">
      <c r="A264" s="213"/>
      <c r="B264" s="145" t="s">
        <v>118</v>
      </c>
      <c r="C264" s="144" t="s">
        <v>1</v>
      </c>
      <c r="D264" s="147">
        <f t="shared" si="35"/>
        <v>0</v>
      </c>
      <c r="E264" s="147">
        <f t="shared" si="38"/>
        <v>0</v>
      </c>
      <c r="F264" s="147">
        <v>0</v>
      </c>
      <c r="G264" s="147">
        <v>0</v>
      </c>
      <c r="H264" s="147">
        <v>0</v>
      </c>
      <c r="I264" s="147">
        <v>0</v>
      </c>
      <c r="J264" s="147">
        <v>0</v>
      </c>
      <c r="K264" s="147">
        <v>0</v>
      </c>
      <c r="L264" s="147">
        <v>0</v>
      </c>
      <c r="M264" s="147">
        <v>25492072.84</v>
      </c>
      <c r="N264" s="147">
        <v>70039.64</v>
      </c>
      <c r="O264" s="147">
        <v>0</v>
      </c>
      <c r="P264" s="147">
        <v>0</v>
      </c>
      <c r="Q264" s="80"/>
      <c r="R264" s="81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s="17" customFormat="1" ht="42.6" customHeight="1">
      <c r="A265" s="214"/>
      <c r="B265" s="145" t="s">
        <v>403</v>
      </c>
      <c r="C265" s="144" t="s">
        <v>1</v>
      </c>
      <c r="D265" s="147">
        <f t="shared" ref="D265" si="39">F265+H265+J265</f>
        <v>0</v>
      </c>
      <c r="E265" s="147">
        <f t="shared" ref="E265" si="40">G265+I265+K265</f>
        <v>0</v>
      </c>
      <c r="F265" s="147">
        <v>0</v>
      </c>
      <c r="G265" s="147">
        <v>0</v>
      </c>
      <c r="H265" s="147">
        <v>0</v>
      </c>
      <c r="I265" s="147">
        <v>0</v>
      </c>
      <c r="J265" s="147">
        <v>0</v>
      </c>
      <c r="K265" s="147">
        <v>0</v>
      </c>
      <c r="L265" s="147">
        <v>0</v>
      </c>
      <c r="M265" s="147">
        <v>4579344.4400000004</v>
      </c>
      <c r="N265" s="147">
        <v>15597.4</v>
      </c>
      <c r="O265" s="147">
        <v>0</v>
      </c>
      <c r="P265" s="147">
        <v>0</v>
      </c>
      <c r="Q265" s="80"/>
      <c r="R265" s="81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s="17" customFormat="1" ht="42.6" customHeight="1">
      <c r="A266" s="37">
        <v>103</v>
      </c>
      <c r="B266" s="145" t="s">
        <v>119</v>
      </c>
      <c r="C266" s="144" t="s">
        <v>1</v>
      </c>
      <c r="D266" s="147">
        <f t="shared" si="35"/>
        <v>0</v>
      </c>
      <c r="E266" s="147">
        <f t="shared" si="38"/>
        <v>0</v>
      </c>
      <c r="F266" s="147">
        <v>0</v>
      </c>
      <c r="G266" s="147">
        <v>0</v>
      </c>
      <c r="H266" s="147">
        <v>0</v>
      </c>
      <c r="I266" s="147">
        <v>0</v>
      </c>
      <c r="J266" s="147">
        <v>0</v>
      </c>
      <c r="K266" s="147">
        <v>0</v>
      </c>
      <c r="L266" s="147">
        <v>3317174.07</v>
      </c>
      <c r="M266" s="147">
        <v>20625006.780000001</v>
      </c>
      <c r="N266" s="147">
        <v>4413.96</v>
      </c>
      <c r="O266" s="147">
        <v>0</v>
      </c>
      <c r="P266" s="147">
        <v>0</v>
      </c>
      <c r="Q266" s="80"/>
      <c r="R266" s="81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s="17" customFormat="1" ht="42.6" customHeight="1">
      <c r="A267" s="201">
        <v>104</v>
      </c>
      <c r="B267" s="145" t="s">
        <v>197</v>
      </c>
      <c r="C267" s="144" t="s">
        <v>1</v>
      </c>
      <c r="D267" s="147">
        <f t="shared" ref="D267" si="41">F267+H267+J267</f>
        <v>0</v>
      </c>
      <c r="E267" s="147">
        <f t="shared" si="38"/>
        <v>0</v>
      </c>
      <c r="F267" s="147">
        <v>0</v>
      </c>
      <c r="G267" s="147">
        <v>0</v>
      </c>
      <c r="H267" s="147">
        <v>0</v>
      </c>
      <c r="I267" s="147">
        <v>0</v>
      </c>
      <c r="J267" s="147">
        <v>0</v>
      </c>
      <c r="K267" s="147">
        <v>0</v>
      </c>
      <c r="L267" s="147">
        <v>0</v>
      </c>
      <c r="M267" s="147">
        <v>0</v>
      </c>
      <c r="N267" s="147">
        <v>2008098.02</v>
      </c>
      <c r="O267" s="147">
        <v>0</v>
      </c>
      <c r="P267" s="147">
        <v>0</v>
      </c>
      <c r="Q267" s="80"/>
      <c r="R267" s="81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s="17" customFormat="1" ht="42.6" customHeight="1">
      <c r="A268" s="201"/>
      <c r="B268" s="145" t="s">
        <v>196</v>
      </c>
      <c r="C268" s="144" t="s">
        <v>1</v>
      </c>
      <c r="D268" s="147">
        <f t="shared" si="35"/>
        <v>0</v>
      </c>
      <c r="E268" s="147">
        <f t="shared" si="38"/>
        <v>0</v>
      </c>
      <c r="F268" s="147">
        <v>0</v>
      </c>
      <c r="G268" s="147">
        <v>0</v>
      </c>
      <c r="H268" s="147">
        <v>0</v>
      </c>
      <c r="I268" s="147">
        <v>0</v>
      </c>
      <c r="J268" s="147">
        <v>0</v>
      </c>
      <c r="K268" s="147">
        <v>0</v>
      </c>
      <c r="L268" s="147">
        <v>0</v>
      </c>
      <c r="M268" s="147">
        <v>81564393.810000002</v>
      </c>
      <c r="N268" s="147">
        <v>0</v>
      </c>
      <c r="O268" s="147">
        <v>0</v>
      </c>
      <c r="P268" s="147">
        <v>0</v>
      </c>
      <c r="Q268" s="80"/>
      <c r="R268" s="81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s="17" customFormat="1" ht="42.6" customHeight="1">
      <c r="A269" s="201"/>
      <c r="B269" s="145" t="s">
        <v>120</v>
      </c>
      <c r="C269" s="144" t="s">
        <v>1</v>
      </c>
      <c r="D269" s="147">
        <f t="shared" si="35"/>
        <v>0</v>
      </c>
      <c r="E269" s="147">
        <f t="shared" si="38"/>
        <v>0</v>
      </c>
      <c r="F269" s="147">
        <v>0</v>
      </c>
      <c r="G269" s="147">
        <v>0</v>
      </c>
      <c r="H269" s="147">
        <v>0</v>
      </c>
      <c r="I269" s="147">
        <v>0</v>
      </c>
      <c r="J269" s="147">
        <v>0</v>
      </c>
      <c r="K269" s="147">
        <v>0</v>
      </c>
      <c r="L269" s="147">
        <v>0</v>
      </c>
      <c r="M269" s="147">
        <v>0</v>
      </c>
      <c r="N269" s="147">
        <v>2381062.37</v>
      </c>
      <c r="O269" s="147">
        <v>0</v>
      </c>
      <c r="P269" s="147">
        <v>0</v>
      </c>
      <c r="Q269" s="80"/>
      <c r="R269" s="81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s="17" customFormat="1" ht="42.6" customHeight="1">
      <c r="A270" s="201"/>
      <c r="B270" s="145" t="s">
        <v>121</v>
      </c>
      <c r="C270" s="144" t="s">
        <v>1</v>
      </c>
      <c r="D270" s="147">
        <f t="shared" si="35"/>
        <v>0</v>
      </c>
      <c r="E270" s="147">
        <f t="shared" si="38"/>
        <v>0</v>
      </c>
      <c r="F270" s="147">
        <v>0</v>
      </c>
      <c r="G270" s="147">
        <v>0</v>
      </c>
      <c r="H270" s="147">
        <v>0</v>
      </c>
      <c r="I270" s="147">
        <v>0</v>
      </c>
      <c r="J270" s="147">
        <v>0</v>
      </c>
      <c r="K270" s="147">
        <v>0</v>
      </c>
      <c r="L270" s="147">
        <v>0</v>
      </c>
      <c r="M270" s="147">
        <v>0</v>
      </c>
      <c r="N270" s="147">
        <v>10780228.039999999</v>
      </c>
      <c r="O270" s="147">
        <v>0</v>
      </c>
      <c r="P270" s="147">
        <v>0</v>
      </c>
      <c r="Q270" s="80"/>
      <c r="R270" s="81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s="17" customFormat="1" ht="42.6" customHeight="1">
      <c r="A271" s="201">
        <v>105</v>
      </c>
      <c r="B271" s="145" t="s">
        <v>122</v>
      </c>
      <c r="C271" s="144" t="s">
        <v>1</v>
      </c>
      <c r="D271" s="147">
        <f t="shared" si="35"/>
        <v>0</v>
      </c>
      <c r="E271" s="147">
        <f t="shared" si="38"/>
        <v>0</v>
      </c>
      <c r="F271" s="147">
        <v>0</v>
      </c>
      <c r="G271" s="147">
        <v>0</v>
      </c>
      <c r="H271" s="147">
        <v>0</v>
      </c>
      <c r="I271" s="147">
        <v>0</v>
      </c>
      <c r="J271" s="147">
        <v>0</v>
      </c>
      <c r="K271" s="147">
        <v>0</v>
      </c>
      <c r="L271" s="147">
        <v>0</v>
      </c>
      <c r="M271" s="147">
        <v>0</v>
      </c>
      <c r="N271" s="147">
        <v>5029819.95</v>
      </c>
      <c r="O271" s="147">
        <v>0</v>
      </c>
      <c r="P271" s="147">
        <v>0</v>
      </c>
      <c r="Q271" s="80"/>
      <c r="R271" s="81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s="17" customFormat="1" ht="42.6" customHeight="1">
      <c r="A272" s="201"/>
      <c r="B272" s="145" t="s">
        <v>123</v>
      </c>
      <c r="C272" s="144" t="s">
        <v>1</v>
      </c>
      <c r="D272" s="147">
        <f t="shared" si="35"/>
        <v>0</v>
      </c>
      <c r="E272" s="147">
        <f t="shared" si="38"/>
        <v>0</v>
      </c>
      <c r="F272" s="147">
        <v>0</v>
      </c>
      <c r="G272" s="147">
        <v>0</v>
      </c>
      <c r="H272" s="147">
        <v>0</v>
      </c>
      <c r="I272" s="147">
        <v>0</v>
      </c>
      <c r="J272" s="147">
        <v>0</v>
      </c>
      <c r="K272" s="147">
        <v>0</v>
      </c>
      <c r="L272" s="147">
        <v>0</v>
      </c>
      <c r="M272" s="147">
        <v>0</v>
      </c>
      <c r="N272" s="147">
        <v>4783839.6100000003</v>
      </c>
      <c r="O272" s="147">
        <v>0</v>
      </c>
      <c r="P272" s="147">
        <v>0</v>
      </c>
      <c r="Q272" s="80"/>
      <c r="R272" s="81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s="17" customFormat="1" ht="42.6" customHeight="1">
      <c r="A273" s="37">
        <v>106</v>
      </c>
      <c r="B273" s="145" t="s">
        <v>280</v>
      </c>
      <c r="C273" s="144" t="s">
        <v>1</v>
      </c>
      <c r="D273" s="147">
        <f t="shared" si="35"/>
        <v>0</v>
      </c>
      <c r="E273" s="147">
        <f t="shared" si="38"/>
        <v>0</v>
      </c>
      <c r="F273" s="147">
        <v>0</v>
      </c>
      <c r="G273" s="147">
        <f>ROUND(F273*B3,2)</f>
        <v>0</v>
      </c>
      <c r="H273" s="147">
        <v>0</v>
      </c>
      <c r="I273" s="147">
        <f>ROUND(H273*B3,2)</f>
        <v>0</v>
      </c>
      <c r="J273" s="147">
        <v>0</v>
      </c>
      <c r="K273" s="147">
        <v>0</v>
      </c>
      <c r="L273" s="147">
        <v>5471775</v>
      </c>
      <c r="M273" s="147">
        <v>8442779.5600000005</v>
      </c>
      <c r="N273" s="147">
        <v>25917.24</v>
      </c>
      <c r="O273" s="147">
        <v>0</v>
      </c>
      <c r="P273" s="147">
        <v>0</v>
      </c>
      <c r="Q273" s="80"/>
      <c r="R273" s="81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s="17" customFormat="1" ht="42.6" customHeight="1">
      <c r="A274" s="201">
        <v>107</v>
      </c>
      <c r="B274" s="145" t="s">
        <v>281</v>
      </c>
      <c r="C274" s="144" t="s">
        <v>1</v>
      </c>
      <c r="D274" s="147">
        <f t="shared" si="35"/>
        <v>0</v>
      </c>
      <c r="E274" s="147">
        <f t="shared" si="38"/>
        <v>0</v>
      </c>
      <c r="F274" s="147">
        <v>0</v>
      </c>
      <c r="G274" s="147">
        <v>0</v>
      </c>
      <c r="H274" s="147">
        <v>0</v>
      </c>
      <c r="I274" s="147">
        <v>0</v>
      </c>
      <c r="J274" s="147">
        <v>0</v>
      </c>
      <c r="K274" s="147">
        <v>0</v>
      </c>
      <c r="L274" s="147">
        <v>0</v>
      </c>
      <c r="M274" s="147">
        <v>953040.11</v>
      </c>
      <c r="N274" s="147">
        <v>502352.77</v>
      </c>
      <c r="O274" s="147">
        <v>0</v>
      </c>
      <c r="P274" s="147">
        <v>0</v>
      </c>
      <c r="Q274" s="80"/>
      <c r="R274" s="81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s="17" customFormat="1" ht="42.6" customHeight="1">
      <c r="A275" s="201"/>
      <c r="B275" s="145" t="s">
        <v>282</v>
      </c>
      <c r="C275" s="144" t="s">
        <v>1</v>
      </c>
      <c r="D275" s="147">
        <f t="shared" si="35"/>
        <v>0</v>
      </c>
      <c r="E275" s="147">
        <f t="shared" si="38"/>
        <v>0</v>
      </c>
      <c r="F275" s="147">
        <v>0</v>
      </c>
      <c r="G275" s="147">
        <v>0</v>
      </c>
      <c r="H275" s="147">
        <v>0</v>
      </c>
      <c r="I275" s="147">
        <v>0</v>
      </c>
      <c r="J275" s="147">
        <v>0</v>
      </c>
      <c r="K275" s="147">
        <v>0</v>
      </c>
      <c r="L275" s="147">
        <v>0</v>
      </c>
      <c r="M275" s="147">
        <v>1326626.1299999999</v>
      </c>
      <c r="N275" s="147">
        <v>3999.7</v>
      </c>
      <c r="O275" s="147">
        <v>0</v>
      </c>
      <c r="P275" s="147">
        <v>0</v>
      </c>
      <c r="Q275" s="80"/>
      <c r="R275" s="81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s="17" customFormat="1" ht="49.5" customHeight="1">
      <c r="A276" s="37">
        <v>108</v>
      </c>
      <c r="B276" s="145" t="s">
        <v>283</v>
      </c>
      <c r="C276" s="144" t="s">
        <v>1</v>
      </c>
      <c r="D276" s="147">
        <f t="shared" si="35"/>
        <v>0</v>
      </c>
      <c r="E276" s="147">
        <f t="shared" si="38"/>
        <v>0</v>
      </c>
      <c r="F276" s="147">
        <v>0</v>
      </c>
      <c r="G276" s="147">
        <v>0</v>
      </c>
      <c r="H276" s="147">
        <v>0</v>
      </c>
      <c r="I276" s="147">
        <v>0</v>
      </c>
      <c r="J276" s="147">
        <v>0</v>
      </c>
      <c r="K276" s="147">
        <v>0</v>
      </c>
      <c r="L276" s="147">
        <v>0</v>
      </c>
      <c r="M276" s="147">
        <v>883329.5</v>
      </c>
      <c r="N276" s="147">
        <v>457095.57</v>
      </c>
      <c r="O276" s="147">
        <v>0</v>
      </c>
      <c r="P276" s="147">
        <v>0</v>
      </c>
      <c r="Q276" s="80"/>
      <c r="R276" s="81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s="17" customFormat="1" ht="42.6" customHeight="1">
      <c r="A277" s="37">
        <v>109</v>
      </c>
      <c r="B277" s="145" t="s">
        <v>284</v>
      </c>
      <c r="C277" s="144" t="s">
        <v>1</v>
      </c>
      <c r="D277" s="147">
        <f t="shared" si="35"/>
        <v>0</v>
      </c>
      <c r="E277" s="147">
        <f t="shared" si="38"/>
        <v>0</v>
      </c>
      <c r="F277" s="147">
        <v>0</v>
      </c>
      <c r="G277" s="147">
        <v>0</v>
      </c>
      <c r="H277" s="147">
        <v>0</v>
      </c>
      <c r="I277" s="147">
        <v>0</v>
      </c>
      <c r="J277" s="147">
        <v>0</v>
      </c>
      <c r="K277" s="147">
        <v>0</v>
      </c>
      <c r="L277" s="147">
        <v>0</v>
      </c>
      <c r="M277" s="147">
        <v>1302637.5900000001</v>
      </c>
      <c r="N277" s="147">
        <v>848138.77</v>
      </c>
      <c r="O277" s="147">
        <v>0</v>
      </c>
      <c r="P277" s="147">
        <v>0</v>
      </c>
      <c r="Q277" s="80"/>
      <c r="R277" s="81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s="17" customFormat="1" ht="47.45" customHeight="1">
      <c r="A278" s="37">
        <v>110</v>
      </c>
      <c r="B278" s="145" t="s">
        <v>285</v>
      </c>
      <c r="C278" s="144" t="s">
        <v>1</v>
      </c>
      <c r="D278" s="147">
        <f t="shared" si="35"/>
        <v>0</v>
      </c>
      <c r="E278" s="147">
        <f t="shared" si="38"/>
        <v>0</v>
      </c>
      <c r="F278" s="147">
        <v>0</v>
      </c>
      <c r="G278" s="147">
        <v>0</v>
      </c>
      <c r="H278" s="147">
        <v>0</v>
      </c>
      <c r="I278" s="147">
        <v>0</v>
      </c>
      <c r="J278" s="147">
        <v>0</v>
      </c>
      <c r="K278" s="147">
        <v>0</v>
      </c>
      <c r="L278" s="147">
        <v>0</v>
      </c>
      <c r="M278" s="147">
        <v>7646395.9199999999</v>
      </c>
      <c r="N278" s="147">
        <v>1974712.72</v>
      </c>
      <c r="O278" s="147">
        <v>0</v>
      </c>
      <c r="P278" s="147">
        <v>0</v>
      </c>
      <c r="Q278" s="80"/>
      <c r="R278" s="81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s="17" customFormat="1" ht="47.25" customHeight="1">
      <c r="A279" s="212">
        <v>111</v>
      </c>
      <c r="B279" s="145" t="s">
        <v>286</v>
      </c>
      <c r="C279" s="144" t="s">
        <v>1</v>
      </c>
      <c r="D279" s="147">
        <f t="shared" si="35"/>
        <v>0</v>
      </c>
      <c r="E279" s="147">
        <f t="shared" si="38"/>
        <v>0</v>
      </c>
      <c r="F279" s="147">
        <v>0</v>
      </c>
      <c r="G279" s="147">
        <v>0</v>
      </c>
      <c r="H279" s="147">
        <v>0</v>
      </c>
      <c r="I279" s="147">
        <v>0</v>
      </c>
      <c r="J279" s="147">
        <v>0</v>
      </c>
      <c r="K279" s="147">
        <v>0</v>
      </c>
      <c r="L279" s="147">
        <v>23768656.600000001</v>
      </c>
      <c r="M279" s="147">
        <v>11732537.310000001</v>
      </c>
      <c r="N279" s="147">
        <v>2700474.09</v>
      </c>
      <c r="O279" s="147">
        <v>0</v>
      </c>
      <c r="P279" s="147">
        <v>0</v>
      </c>
      <c r="Q279" s="80"/>
      <c r="R279" s="81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s="17" customFormat="1" ht="47.25" customHeight="1">
      <c r="A280" s="214"/>
      <c r="B280" s="145" t="s">
        <v>406</v>
      </c>
      <c r="C280" s="144" t="s">
        <v>1</v>
      </c>
      <c r="D280" s="147">
        <f t="shared" ref="D280" si="42">F280+H280+J280</f>
        <v>0</v>
      </c>
      <c r="E280" s="147">
        <f t="shared" ref="E280" si="43">G280+I280+K280</f>
        <v>0</v>
      </c>
      <c r="F280" s="147">
        <v>0</v>
      </c>
      <c r="G280" s="147">
        <v>0</v>
      </c>
      <c r="H280" s="147">
        <v>0</v>
      </c>
      <c r="I280" s="147">
        <v>0</v>
      </c>
      <c r="J280" s="147">
        <v>0</v>
      </c>
      <c r="K280" s="147">
        <v>0</v>
      </c>
      <c r="L280" s="147">
        <v>0</v>
      </c>
      <c r="M280" s="147">
        <v>7545543.4299999997</v>
      </c>
      <c r="N280" s="147">
        <v>1260497.98</v>
      </c>
      <c r="O280" s="147"/>
      <c r="P280" s="147"/>
      <c r="Q280" s="80"/>
      <c r="R280" s="81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s="17" customFormat="1" ht="42.6" customHeight="1">
      <c r="A281" s="37">
        <v>112</v>
      </c>
      <c r="B281" s="43" t="s">
        <v>287</v>
      </c>
      <c r="C281" s="144" t="s">
        <v>1</v>
      </c>
      <c r="D281" s="147">
        <f t="shared" si="35"/>
        <v>0</v>
      </c>
      <c r="E281" s="147">
        <f t="shared" si="38"/>
        <v>0</v>
      </c>
      <c r="F281" s="147">
        <v>0</v>
      </c>
      <c r="G281" s="147">
        <v>0</v>
      </c>
      <c r="H281" s="147">
        <v>0</v>
      </c>
      <c r="I281" s="147">
        <v>0</v>
      </c>
      <c r="J281" s="147">
        <v>0</v>
      </c>
      <c r="K281" s="147">
        <v>0</v>
      </c>
      <c r="L281" s="147">
        <v>0</v>
      </c>
      <c r="M281" s="147">
        <v>0</v>
      </c>
      <c r="N281" s="147">
        <v>0</v>
      </c>
      <c r="O281" s="147">
        <v>0</v>
      </c>
      <c r="P281" s="147">
        <v>0</v>
      </c>
      <c r="Q281" s="80"/>
      <c r="R281" s="81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s="17" customFormat="1" ht="42.6" customHeight="1">
      <c r="A282" s="37">
        <v>113</v>
      </c>
      <c r="B282" s="145" t="s">
        <v>218</v>
      </c>
      <c r="C282" s="144" t="s">
        <v>1</v>
      </c>
      <c r="D282" s="147">
        <f t="shared" ref="D282:D292" si="44">F282+H282+J282</f>
        <v>0</v>
      </c>
      <c r="E282" s="147">
        <f t="shared" si="38"/>
        <v>0</v>
      </c>
      <c r="F282" s="147">
        <v>0</v>
      </c>
      <c r="G282" s="147">
        <v>0</v>
      </c>
      <c r="H282" s="147">
        <v>0</v>
      </c>
      <c r="I282" s="147">
        <v>0</v>
      </c>
      <c r="J282" s="147">
        <v>0</v>
      </c>
      <c r="K282" s="147">
        <v>0</v>
      </c>
      <c r="L282" s="147">
        <v>0</v>
      </c>
      <c r="M282" s="147">
        <v>0</v>
      </c>
      <c r="N282" s="147">
        <v>0</v>
      </c>
      <c r="O282" s="147">
        <v>0</v>
      </c>
      <c r="P282" s="147">
        <v>0</v>
      </c>
      <c r="Q282" s="80"/>
      <c r="R282" s="81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s="17" customFormat="1" ht="42.6" customHeight="1">
      <c r="A283" s="37">
        <v>114</v>
      </c>
      <c r="B283" s="145" t="s">
        <v>219</v>
      </c>
      <c r="C283" s="144" t="s">
        <v>1</v>
      </c>
      <c r="D283" s="147">
        <f t="shared" si="44"/>
        <v>0</v>
      </c>
      <c r="E283" s="147">
        <f t="shared" si="38"/>
        <v>0</v>
      </c>
      <c r="F283" s="147">
        <v>0</v>
      </c>
      <c r="G283" s="147">
        <v>0</v>
      </c>
      <c r="H283" s="147">
        <v>0</v>
      </c>
      <c r="I283" s="147">
        <v>0</v>
      </c>
      <c r="J283" s="147">
        <v>0</v>
      </c>
      <c r="K283" s="147">
        <v>0</v>
      </c>
      <c r="L283" s="147">
        <v>0</v>
      </c>
      <c r="M283" s="147">
        <v>0</v>
      </c>
      <c r="N283" s="147">
        <v>0</v>
      </c>
      <c r="O283" s="147">
        <v>0</v>
      </c>
      <c r="P283" s="147">
        <v>0</v>
      </c>
      <c r="Q283" s="80"/>
      <c r="R283" s="81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s="17" customFormat="1" ht="42.6" customHeight="1">
      <c r="A284" s="37">
        <v>115</v>
      </c>
      <c r="B284" s="145" t="s">
        <v>124</v>
      </c>
      <c r="C284" s="144" t="s">
        <v>1</v>
      </c>
      <c r="D284" s="147">
        <f t="shared" si="44"/>
        <v>0</v>
      </c>
      <c r="E284" s="147">
        <f t="shared" si="38"/>
        <v>0</v>
      </c>
      <c r="F284" s="147">
        <v>0</v>
      </c>
      <c r="G284" s="147">
        <v>0</v>
      </c>
      <c r="H284" s="147">
        <v>0</v>
      </c>
      <c r="I284" s="147">
        <v>0</v>
      </c>
      <c r="J284" s="147">
        <v>0</v>
      </c>
      <c r="K284" s="147">
        <v>0</v>
      </c>
      <c r="L284" s="147">
        <v>0</v>
      </c>
      <c r="M284" s="147">
        <v>0</v>
      </c>
      <c r="N284" s="147">
        <v>0</v>
      </c>
      <c r="O284" s="147">
        <v>0</v>
      </c>
      <c r="P284" s="147">
        <v>0</v>
      </c>
      <c r="Q284" s="80"/>
      <c r="R284" s="81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s="17" customFormat="1" ht="42.6" customHeight="1">
      <c r="A285" s="37">
        <v>116</v>
      </c>
      <c r="B285" s="145" t="s">
        <v>303</v>
      </c>
      <c r="C285" s="144" t="s">
        <v>1</v>
      </c>
      <c r="D285" s="147">
        <f t="shared" ref="D285" si="45">F285+H285+J285</f>
        <v>0</v>
      </c>
      <c r="E285" s="147">
        <f t="shared" ref="E285" si="46">G285+I285+K285</f>
        <v>0</v>
      </c>
      <c r="F285" s="147">
        <v>0</v>
      </c>
      <c r="G285" s="147">
        <v>0</v>
      </c>
      <c r="H285" s="147">
        <v>0</v>
      </c>
      <c r="I285" s="147">
        <v>0</v>
      </c>
      <c r="J285" s="147">
        <v>0</v>
      </c>
      <c r="K285" s="147">
        <v>0</v>
      </c>
      <c r="L285" s="147">
        <v>52747875</v>
      </c>
      <c r="M285" s="147">
        <v>0</v>
      </c>
      <c r="N285" s="147">
        <v>0</v>
      </c>
      <c r="O285" s="147">
        <v>0</v>
      </c>
      <c r="P285" s="147">
        <v>0</v>
      </c>
      <c r="Q285" s="80"/>
      <c r="R285" s="81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s="17" customFormat="1" ht="42.6" customHeight="1">
      <c r="A286" s="37">
        <v>117</v>
      </c>
      <c r="B286" s="145" t="s">
        <v>220</v>
      </c>
      <c r="C286" s="144" t="s">
        <v>1</v>
      </c>
      <c r="D286" s="147">
        <f t="shared" si="44"/>
        <v>0</v>
      </c>
      <c r="E286" s="147">
        <f t="shared" si="38"/>
        <v>0</v>
      </c>
      <c r="F286" s="147">
        <v>0</v>
      </c>
      <c r="G286" s="147">
        <v>0</v>
      </c>
      <c r="H286" s="147">
        <v>0</v>
      </c>
      <c r="I286" s="147">
        <v>0</v>
      </c>
      <c r="J286" s="147">
        <v>0</v>
      </c>
      <c r="K286" s="147">
        <v>0</v>
      </c>
      <c r="L286" s="147">
        <v>0</v>
      </c>
      <c r="M286" s="147">
        <v>545646.65</v>
      </c>
      <c r="N286" s="147">
        <v>6597.96</v>
      </c>
      <c r="O286" s="147">
        <v>0</v>
      </c>
      <c r="P286" s="147">
        <v>0</v>
      </c>
      <c r="Q286" s="80"/>
      <c r="R286" s="81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s="17" customFormat="1" ht="42.6" customHeight="1">
      <c r="A287" s="37">
        <v>118</v>
      </c>
      <c r="B287" s="145" t="s">
        <v>125</v>
      </c>
      <c r="C287" s="144" t="s">
        <v>1</v>
      </c>
      <c r="D287" s="147">
        <f t="shared" si="44"/>
        <v>0</v>
      </c>
      <c r="E287" s="147">
        <f t="shared" si="38"/>
        <v>0</v>
      </c>
      <c r="F287" s="147">
        <v>0</v>
      </c>
      <c r="G287" s="147">
        <v>0</v>
      </c>
      <c r="H287" s="147">
        <v>0</v>
      </c>
      <c r="I287" s="147">
        <v>0</v>
      </c>
      <c r="J287" s="147">
        <v>0</v>
      </c>
      <c r="K287" s="147">
        <v>0</v>
      </c>
      <c r="L287" s="147">
        <v>0</v>
      </c>
      <c r="M287" s="147">
        <v>7334685.3600000003</v>
      </c>
      <c r="N287" s="147">
        <v>22631.63</v>
      </c>
      <c r="O287" s="147">
        <v>0</v>
      </c>
      <c r="P287" s="147">
        <v>0</v>
      </c>
      <c r="Q287" s="80"/>
      <c r="R287" s="81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s="17" customFormat="1" ht="46.15" customHeight="1">
      <c r="A288" s="37">
        <v>119</v>
      </c>
      <c r="B288" s="145" t="s">
        <v>221</v>
      </c>
      <c r="C288" s="144" t="s">
        <v>1</v>
      </c>
      <c r="D288" s="147">
        <f t="shared" si="44"/>
        <v>0</v>
      </c>
      <c r="E288" s="147">
        <f t="shared" si="38"/>
        <v>0</v>
      </c>
      <c r="F288" s="147">
        <v>0</v>
      </c>
      <c r="G288" s="147">
        <v>0</v>
      </c>
      <c r="H288" s="147">
        <v>0</v>
      </c>
      <c r="I288" s="147">
        <v>0</v>
      </c>
      <c r="J288" s="147">
        <v>0</v>
      </c>
      <c r="K288" s="147">
        <v>0</v>
      </c>
      <c r="L288" s="147">
        <v>0</v>
      </c>
      <c r="M288" s="147">
        <v>284268.84999999998</v>
      </c>
      <c r="N288" s="147">
        <v>4224.05</v>
      </c>
      <c r="O288" s="147">
        <v>0</v>
      </c>
      <c r="P288" s="147">
        <v>0</v>
      </c>
      <c r="Q288" s="80"/>
      <c r="R288" s="81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s="17" customFormat="1" ht="42.6" customHeight="1">
      <c r="A289" s="212">
        <v>120</v>
      </c>
      <c r="B289" s="145" t="s">
        <v>222</v>
      </c>
      <c r="C289" s="144" t="s">
        <v>1</v>
      </c>
      <c r="D289" s="147">
        <f t="shared" si="44"/>
        <v>0</v>
      </c>
      <c r="E289" s="147">
        <f t="shared" si="38"/>
        <v>0</v>
      </c>
      <c r="F289" s="147">
        <v>0</v>
      </c>
      <c r="G289" s="147">
        <v>0</v>
      </c>
      <c r="H289" s="147">
        <v>0</v>
      </c>
      <c r="I289" s="147">
        <f>ROUND(H289*B3,2)</f>
        <v>0</v>
      </c>
      <c r="J289" s="147">
        <v>0</v>
      </c>
      <c r="K289" s="147">
        <f>ROUND(J289*B3,2)</f>
        <v>0</v>
      </c>
      <c r="L289" s="147">
        <v>0</v>
      </c>
      <c r="M289" s="147">
        <v>1509853.04</v>
      </c>
      <c r="N289" s="147">
        <v>0</v>
      </c>
      <c r="O289" s="147">
        <v>0</v>
      </c>
      <c r="P289" s="147">
        <v>0</v>
      </c>
      <c r="Q289" s="80"/>
      <c r="R289" s="81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s="17" customFormat="1" ht="42.6" customHeight="1">
      <c r="A290" s="214"/>
      <c r="B290" s="145" t="s">
        <v>407</v>
      </c>
      <c r="C290" s="144" t="s">
        <v>1</v>
      </c>
      <c r="D290" s="147">
        <f t="shared" ref="D290" si="47">F290+H290+J290</f>
        <v>0</v>
      </c>
      <c r="E290" s="147">
        <f t="shared" ref="E290" si="48">G290+I290+K290</f>
        <v>0</v>
      </c>
      <c r="F290" s="147">
        <v>0</v>
      </c>
      <c r="G290" s="147">
        <v>0</v>
      </c>
      <c r="H290" s="147">
        <v>0</v>
      </c>
      <c r="I290" s="147">
        <f>ROUND(H290*B4,2)</f>
        <v>0</v>
      </c>
      <c r="J290" s="147">
        <v>0</v>
      </c>
      <c r="K290" s="147">
        <f>ROUND(J290*B4,2)</f>
        <v>0</v>
      </c>
      <c r="L290" s="147">
        <v>0</v>
      </c>
      <c r="M290" s="147">
        <v>7727389.9199999999</v>
      </c>
      <c r="N290" s="147">
        <v>0</v>
      </c>
      <c r="O290" s="147"/>
      <c r="P290" s="147"/>
      <c r="Q290" s="80"/>
      <c r="R290" s="81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s="17" customFormat="1" ht="42.6" customHeight="1">
      <c r="A291" s="212">
        <v>121</v>
      </c>
      <c r="B291" s="145" t="s">
        <v>223</v>
      </c>
      <c r="C291" s="144" t="s">
        <v>0</v>
      </c>
      <c r="D291" s="147">
        <f t="shared" si="44"/>
        <v>0</v>
      </c>
      <c r="E291" s="147">
        <f t="shared" si="38"/>
        <v>0</v>
      </c>
      <c r="F291" s="147">
        <v>0</v>
      </c>
      <c r="G291" s="147">
        <f>ROUND(F291*B2,2)</f>
        <v>0</v>
      </c>
      <c r="H291" s="147">
        <v>0</v>
      </c>
      <c r="I291" s="147">
        <v>0</v>
      </c>
      <c r="J291" s="147">
        <v>0</v>
      </c>
      <c r="K291" s="147">
        <v>0</v>
      </c>
      <c r="L291" s="147">
        <v>644940815.88</v>
      </c>
      <c r="M291" s="147">
        <v>316469686.55000001</v>
      </c>
      <c r="N291" s="147">
        <v>0</v>
      </c>
      <c r="O291" s="146">
        <v>0</v>
      </c>
      <c r="P291" s="147">
        <v>0</v>
      </c>
      <c r="Q291" s="80"/>
      <c r="R291" s="81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s="17" customFormat="1" ht="42.6" customHeight="1">
      <c r="A292" s="213"/>
      <c r="B292" s="145" t="s">
        <v>224</v>
      </c>
      <c r="C292" s="144" t="s">
        <v>0</v>
      </c>
      <c r="D292" s="147">
        <f t="shared" si="44"/>
        <v>0</v>
      </c>
      <c r="E292" s="147">
        <f t="shared" si="38"/>
        <v>0</v>
      </c>
      <c r="F292" s="147">
        <v>0</v>
      </c>
      <c r="G292" s="147">
        <v>0</v>
      </c>
      <c r="H292" s="147">
        <v>0</v>
      </c>
      <c r="I292" s="147">
        <v>0</v>
      </c>
      <c r="J292" s="147">
        <v>0</v>
      </c>
      <c r="K292" s="147">
        <v>0</v>
      </c>
      <c r="L292" s="147">
        <v>889159515.99000001</v>
      </c>
      <c r="M292" s="147">
        <v>204600219.37</v>
      </c>
      <c r="N292" s="147">
        <v>0</v>
      </c>
      <c r="O292" s="147">
        <v>0</v>
      </c>
      <c r="P292" s="147">
        <v>0</v>
      </c>
      <c r="Q292" s="80"/>
      <c r="R292" s="81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s="17" customFormat="1" ht="42.6" customHeight="1">
      <c r="A293" s="213"/>
      <c r="B293" s="145" t="s">
        <v>228</v>
      </c>
      <c r="C293" s="144" t="s">
        <v>0</v>
      </c>
      <c r="D293" s="147">
        <f t="shared" ref="D293:D304" si="49">F293+H293+J293</f>
        <v>0</v>
      </c>
      <c r="E293" s="147">
        <f t="shared" si="38"/>
        <v>0</v>
      </c>
      <c r="F293" s="147">
        <v>0</v>
      </c>
      <c r="G293" s="147">
        <v>0</v>
      </c>
      <c r="H293" s="147">
        <v>0</v>
      </c>
      <c r="I293" s="147">
        <v>0</v>
      </c>
      <c r="J293" s="147">
        <v>0</v>
      </c>
      <c r="K293" s="147">
        <v>0</v>
      </c>
      <c r="L293" s="147">
        <v>316249211.81999999</v>
      </c>
      <c r="M293" s="147">
        <v>222965828.56</v>
      </c>
      <c r="N293" s="147">
        <v>22225058.489999998</v>
      </c>
      <c r="O293" s="147">
        <v>0</v>
      </c>
      <c r="P293" s="147">
        <v>0</v>
      </c>
      <c r="Q293" s="80"/>
      <c r="R293" s="81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s="17" customFormat="1" ht="42.6" customHeight="1">
      <c r="A294" s="213"/>
      <c r="B294" s="145" t="s">
        <v>288</v>
      </c>
      <c r="C294" s="144" t="s">
        <v>0</v>
      </c>
      <c r="D294" s="147">
        <f t="shared" si="49"/>
        <v>0</v>
      </c>
      <c r="E294" s="147">
        <f t="shared" si="38"/>
        <v>0</v>
      </c>
      <c r="F294" s="147">
        <v>0</v>
      </c>
      <c r="G294" s="147">
        <v>0</v>
      </c>
      <c r="H294" s="147">
        <v>0</v>
      </c>
      <c r="I294" s="147">
        <v>0</v>
      </c>
      <c r="J294" s="147">
        <v>0</v>
      </c>
      <c r="K294" s="147">
        <v>0</v>
      </c>
      <c r="L294" s="147">
        <v>0</v>
      </c>
      <c r="M294" s="147">
        <v>218473.46</v>
      </c>
      <c r="N294" s="147">
        <v>0</v>
      </c>
      <c r="O294" s="147">
        <v>0</v>
      </c>
      <c r="P294" s="147">
        <v>0</v>
      </c>
      <c r="Q294" s="80"/>
      <c r="R294" s="81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s="17" customFormat="1" ht="42.6" customHeight="1">
      <c r="A295" s="213"/>
      <c r="B295" s="145" t="s">
        <v>289</v>
      </c>
      <c r="C295" s="144" t="s">
        <v>1</v>
      </c>
      <c r="D295" s="147">
        <f t="shared" si="49"/>
        <v>0</v>
      </c>
      <c r="E295" s="147">
        <f t="shared" si="38"/>
        <v>0</v>
      </c>
      <c r="F295" s="147">
        <v>0</v>
      </c>
      <c r="G295" s="147">
        <v>0</v>
      </c>
      <c r="H295" s="147">
        <v>0</v>
      </c>
      <c r="I295" s="147">
        <v>0</v>
      </c>
      <c r="J295" s="147">
        <v>0</v>
      </c>
      <c r="K295" s="147">
        <v>0</v>
      </c>
      <c r="L295" s="147">
        <v>1217615500.6800001</v>
      </c>
      <c r="M295" s="147">
        <v>46795804.039999999</v>
      </c>
      <c r="N295" s="147">
        <v>6121900.7699999996</v>
      </c>
      <c r="O295" s="147">
        <v>0</v>
      </c>
      <c r="P295" s="147">
        <v>0</v>
      </c>
      <c r="Q295" s="80"/>
      <c r="R295" s="81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s="17" customFormat="1" ht="42.6" customHeight="1">
      <c r="A296" s="213"/>
      <c r="B296" s="145" t="s">
        <v>229</v>
      </c>
      <c r="C296" s="144" t="s">
        <v>1</v>
      </c>
      <c r="D296" s="147">
        <f t="shared" si="49"/>
        <v>0</v>
      </c>
      <c r="E296" s="147">
        <f t="shared" si="38"/>
        <v>0</v>
      </c>
      <c r="F296" s="147">
        <v>0</v>
      </c>
      <c r="G296" s="147">
        <v>0</v>
      </c>
      <c r="H296" s="147">
        <v>0</v>
      </c>
      <c r="I296" s="147">
        <v>0</v>
      </c>
      <c r="J296" s="147">
        <v>0</v>
      </c>
      <c r="K296" s="147">
        <v>0</v>
      </c>
      <c r="L296" s="147">
        <v>9209822.9700000007</v>
      </c>
      <c r="M296" s="147">
        <v>40532312.060000002</v>
      </c>
      <c r="N296" s="147">
        <v>0</v>
      </c>
      <c r="O296" s="147">
        <v>0</v>
      </c>
      <c r="P296" s="147">
        <v>0</v>
      </c>
      <c r="Q296" s="80"/>
      <c r="R296" s="81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s="17" customFormat="1" ht="42.6" customHeight="1">
      <c r="A297" s="213"/>
      <c r="B297" s="145" t="s">
        <v>299</v>
      </c>
      <c r="C297" s="144" t="s">
        <v>1</v>
      </c>
      <c r="D297" s="147">
        <f t="shared" si="49"/>
        <v>0</v>
      </c>
      <c r="E297" s="147">
        <f t="shared" si="38"/>
        <v>0</v>
      </c>
      <c r="F297" s="147">
        <v>0</v>
      </c>
      <c r="G297" s="147">
        <v>0</v>
      </c>
      <c r="H297" s="147">
        <v>0</v>
      </c>
      <c r="I297" s="147">
        <v>0</v>
      </c>
      <c r="J297" s="147">
        <v>0</v>
      </c>
      <c r="K297" s="147">
        <v>0</v>
      </c>
      <c r="L297" s="147">
        <v>277215512.06999999</v>
      </c>
      <c r="M297" s="147">
        <v>67260309.159999996</v>
      </c>
      <c r="N297" s="147">
        <v>7746266.6699999999</v>
      </c>
      <c r="O297" s="147">
        <v>0</v>
      </c>
      <c r="P297" s="147">
        <v>0</v>
      </c>
      <c r="Q297" s="80"/>
      <c r="R297" s="81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s="17" customFormat="1" ht="48.75" customHeight="1">
      <c r="A298" s="214"/>
      <c r="B298" s="145" t="s">
        <v>290</v>
      </c>
      <c r="C298" s="144" t="s">
        <v>1</v>
      </c>
      <c r="D298" s="147">
        <f t="shared" si="49"/>
        <v>0</v>
      </c>
      <c r="E298" s="147">
        <f t="shared" si="38"/>
        <v>0</v>
      </c>
      <c r="F298" s="147">
        <v>0</v>
      </c>
      <c r="G298" s="147">
        <v>0</v>
      </c>
      <c r="H298" s="147">
        <v>0</v>
      </c>
      <c r="I298" s="147">
        <v>0</v>
      </c>
      <c r="J298" s="147">
        <v>0</v>
      </c>
      <c r="K298" s="147">
        <v>0</v>
      </c>
      <c r="L298" s="147">
        <v>334886806.19999999</v>
      </c>
      <c r="M298" s="147">
        <v>160001097.69999999</v>
      </c>
      <c r="N298" s="147">
        <v>23029244.059999999</v>
      </c>
      <c r="O298" s="147">
        <v>0</v>
      </c>
      <c r="P298" s="147">
        <v>0</v>
      </c>
      <c r="Q298" s="80"/>
      <c r="R298" s="81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s="17" customFormat="1" ht="42.6" customHeight="1">
      <c r="A299" s="212">
        <v>122</v>
      </c>
      <c r="B299" s="145" t="s">
        <v>291</v>
      </c>
      <c r="C299" s="144" t="s">
        <v>0</v>
      </c>
      <c r="D299" s="147">
        <f t="shared" si="49"/>
        <v>0</v>
      </c>
      <c r="E299" s="147">
        <f t="shared" si="38"/>
        <v>0</v>
      </c>
      <c r="F299" s="147">
        <v>0</v>
      </c>
      <c r="G299" s="147">
        <v>0</v>
      </c>
      <c r="H299" s="147">
        <v>0</v>
      </c>
      <c r="I299" s="147">
        <v>0</v>
      </c>
      <c r="J299" s="147">
        <v>0</v>
      </c>
      <c r="K299" s="147">
        <v>0</v>
      </c>
      <c r="L299" s="147">
        <v>404575098.31999999</v>
      </c>
      <c r="M299" s="147">
        <f>3609234.41+189851620.8</f>
        <v>193460855.21000001</v>
      </c>
      <c r="N299" s="147">
        <v>61274724.299999997</v>
      </c>
      <c r="O299" s="147">
        <v>0</v>
      </c>
      <c r="P299" s="147">
        <v>0</v>
      </c>
      <c r="Q299" s="80"/>
      <c r="R299" s="81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s="17" customFormat="1" ht="42.6" customHeight="1">
      <c r="A300" s="213"/>
      <c r="B300" s="145" t="s">
        <v>292</v>
      </c>
      <c r="C300" s="144" t="s">
        <v>0</v>
      </c>
      <c r="D300" s="147">
        <f t="shared" si="49"/>
        <v>0</v>
      </c>
      <c r="E300" s="147">
        <f t="shared" si="38"/>
        <v>0</v>
      </c>
      <c r="F300" s="147">
        <v>0</v>
      </c>
      <c r="G300" s="147">
        <v>0</v>
      </c>
      <c r="H300" s="147">
        <v>0</v>
      </c>
      <c r="I300" s="147">
        <v>0</v>
      </c>
      <c r="J300" s="147">
        <v>0</v>
      </c>
      <c r="K300" s="147">
        <v>0</v>
      </c>
      <c r="L300" s="147">
        <v>102354469.75</v>
      </c>
      <c r="M300" s="147">
        <v>6872058.5999999996</v>
      </c>
      <c r="N300" s="147">
        <v>18325490.149999999</v>
      </c>
      <c r="O300" s="147">
        <v>0</v>
      </c>
      <c r="P300" s="147">
        <v>0</v>
      </c>
      <c r="Q300" s="80"/>
      <c r="R300" s="81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s="17" customFormat="1" ht="42.6" customHeight="1">
      <c r="A301" s="213"/>
      <c r="B301" s="145" t="s">
        <v>230</v>
      </c>
      <c r="C301" s="144" t="s">
        <v>0</v>
      </c>
      <c r="D301" s="147">
        <f t="shared" si="49"/>
        <v>0</v>
      </c>
      <c r="E301" s="147">
        <f t="shared" si="38"/>
        <v>0</v>
      </c>
      <c r="F301" s="147">
        <v>0</v>
      </c>
      <c r="G301" s="147">
        <v>0</v>
      </c>
      <c r="H301" s="147">
        <v>0</v>
      </c>
      <c r="I301" s="147">
        <v>0</v>
      </c>
      <c r="J301" s="147">
        <v>0</v>
      </c>
      <c r="K301" s="147">
        <f>ROUND(J301*B2,2)</f>
        <v>0</v>
      </c>
      <c r="L301" s="147">
        <v>338384047.44999999</v>
      </c>
      <c r="M301" s="147">
        <v>58690677.170000002</v>
      </c>
      <c r="N301" s="147">
        <v>21784076.960000001</v>
      </c>
      <c r="O301" s="147">
        <v>0</v>
      </c>
      <c r="P301" s="147">
        <v>0</v>
      </c>
      <c r="Q301" s="80"/>
      <c r="R301" s="81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s="17" customFormat="1" ht="42.6" customHeight="1">
      <c r="A302" s="213"/>
      <c r="B302" s="145" t="s">
        <v>327</v>
      </c>
      <c r="C302" s="144" t="s">
        <v>1</v>
      </c>
      <c r="D302" s="147">
        <f t="shared" si="49"/>
        <v>0</v>
      </c>
      <c r="E302" s="147">
        <f t="shared" si="38"/>
        <v>0</v>
      </c>
      <c r="F302" s="147">
        <v>0</v>
      </c>
      <c r="G302" s="147">
        <v>0</v>
      </c>
      <c r="H302" s="147">
        <v>0</v>
      </c>
      <c r="I302" s="147">
        <v>0</v>
      </c>
      <c r="J302" s="147">
        <v>0</v>
      </c>
      <c r="K302" s="147">
        <v>0</v>
      </c>
      <c r="L302" s="147">
        <v>203139519.52000001</v>
      </c>
      <c r="M302" s="147">
        <v>55859242.82</v>
      </c>
      <c r="N302" s="147">
        <v>27052230.379999999</v>
      </c>
      <c r="O302" s="147">
        <v>0</v>
      </c>
      <c r="P302" s="147">
        <v>0</v>
      </c>
      <c r="Q302" s="80"/>
      <c r="R302" s="81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s="17" customFormat="1" ht="42.6" customHeight="1">
      <c r="A303" s="213"/>
      <c r="B303" s="145" t="s">
        <v>293</v>
      </c>
      <c r="C303" s="144" t="s">
        <v>1</v>
      </c>
      <c r="D303" s="147">
        <f t="shared" si="49"/>
        <v>0</v>
      </c>
      <c r="E303" s="147">
        <f t="shared" si="38"/>
        <v>0</v>
      </c>
      <c r="F303" s="147">
        <v>0</v>
      </c>
      <c r="G303" s="147">
        <v>0</v>
      </c>
      <c r="H303" s="147">
        <v>0</v>
      </c>
      <c r="I303" s="147">
        <v>0</v>
      </c>
      <c r="J303" s="147">
        <v>0</v>
      </c>
      <c r="K303" s="147">
        <v>0</v>
      </c>
      <c r="L303" s="147">
        <v>403475061.63</v>
      </c>
      <c r="M303" s="147">
        <v>19929894.829999998</v>
      </c>
      <c r="N303" s="147">
        <v>8875144.5299999993</v>
      </c>
      <c r="O303" s="147">
        <v>0</v>
      </c>
      <c r="P303" s="147">
        <v>0</v>
      </c>
      <c r="Q303" s="80"/>
      <c r="R303" s="81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s="17" customFormat="1" ht="42.6" customHeight="1">
      <c r="A304" s="133"/>
      <c r="B304" s="145" t="s">
        <v>294</v>
      </c>
      <c r="C304" s="144" t="s">
        <v>1</v>
      </c>
      <c r="D304" s="147">
        <f t="shared" si="49"/>
        <v>0</v>
      </c>
      <c r="E304" s="147">
        <f t="shared" si="38"/>
        <v>0</v>
      </c>
      <c r="F304" s="147">
        <v>0</v>
      </c>
      <c r="G304" s="147">
        <v>0</v>
      </c>
      <c r="H304" s="147">
        <v>0</v>
      </c>
      <c r="I304" s="147">
        <v>0</v>
      </c>
      <c r="J304" s="147">
        <v>0</v>
      </c>
      <c r="K304" s="147">
        <v>0</v>
      </c>
      <c r="L304" s="147">
        <v>113962338.84</v>
      </c>
      <c r="M304" s="147">
        <v>51176400.729999997</v>
      </c>
      <c r="N304" s="147">
        <v>27225111.199999999</v>
      </c>
      <c r="O304" s="147">
        <v>0</v>
      </c>
      <c r="P304" s="147">
        <v>0</v>
      </c>
      <c r="Q304" s="80"/>
      <c r="R304" s="81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s="17" customFormat="1" ht="42.6" customHeight="1">
      <c r="A305" s="133"/>
      <c r="B305" s="145" t="s">
        <v>126</v>
      </c>
      <c r="C305" s="144" t="s">
        <v>1</v>
      </c>
      <c r="D305" s="147">
        <f t="shared" ref="D305:D311" si="50">F305+H305+J305</f>
        <v>0</v>
      </c>
      <c r="E305" s="147">
        <f t="shared" si="38"/>
        <v>0</v>
      </c>
      <c r="F305" s="147">
        <v>0</v>
      </c>
      <c r="G305" s="147">
        <v>0</v>
      </c>
      <c r="H305" s="147">
        <v>0</v>
      </c>
      <c r="I305" s="147">
        <v>0</v>
      </c>
      <c r="J305" s="147">
        <v>0</v>
      </c>
      <c r="K305" s="147">
        <v>0</v>
      </c>
      <c r="L305" s="147">
        <v>0</v>
      </c>
      <c r="M305" s="147">
        <v>1495055.74</v>
      </c>
      <c r="N305" s="147">
        <v>0</v>
      </c>
      <c r="O305" s="147">
        <v>0</v>
      </c>
      <c r="P305" s="147">
        <v>0</v>
      </c>
      <c r="Q305" s="80"/>
      <c r="R305" s="81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s="17" customFormat="1" ht="42.6" customHeight="1">
      <c r="A306" s="133"/>
      <c r="B306" s="145" t="s">
        <v>231</v>
      </c>
      <c r="C306" s="144" t="s">
        <v>1</v>
      </c>
      <c r="D306" s="147">
        <f t="shared" si="50"/>
        <v>0</v>
      </c>
      <c r="E306" s="147">
        <f t="shared" si="38"/>
        <v>0</v>
      </c>
      <c r="F306" s="147">
        <v>0</v>
      </c>
      <c r="G306" s="147">
        <v>0</v>
      </c>
      <c r="H306" s="147">
        <v>0</v>
      </c>
      <c r="I306" s="147">
        <v>0</v>
      </c>
      <c r="J306" s="147">
        <v>0</v>
      </c>
      <c r="K306" s="147">
        <v>0</v>
      </c>
      <c r="L306" s="147">
        <v>0</v>
      </c>
      <c r="M306" s="147">
        <v>0</v>
      </c>
      <c r="N306" s="147">
        <v>0</v>
      </c>
      <c r="O306" s="147">
        <v>0</v>
      </c>
      <c r="P306" s="147">
        <v>0</v>
      </c>
      <c r="Q306" s="80"/>
      <c r="R306" s="81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s="17" customFormat="1" ht="42.6" customHeight="1">
      <c r="A307" s="133"/>
      <c r="B307" s="145" t="s">
        <v>127</v>
      </c>
      <c r="C307" s="144" t="s">
        <v>1</v>
      </c>
      <c r="D307" s="147">
        <f t="shared" si="50"/>
        <v>0</v>
      </c>
      <c r="E307" s="147">
        <f t="shared" si="38"/>
        <v>0</v>
      </c>
      <c r="F307" s="147">
        <v>0</v>
      </c>
      <c r="G307" s="147">
        <v>0</v>
      </c>
      <c r="H307" s="147">
        <v>0</v>
      </c>
      <c r="I307" s="147">
        <v>0</v>
      </c>
      <c r="J307" s="147">
        <v>0</v>
      </c>
      <c r="K307" s="147">
        <v>0</v>
      </c>
      <c r="L307" s="147">
        <v>0</v>
      </c>
      <c r="M307" s="147">
        <v>0</v>
      </c>
      <c r="N307" s="147">
        <v>2929697.57</v>
      </c>
      <c r="O307" s="147">
        <v>0</v>
      </c>
      <c r="P307" s="147">
        <v>0</v>
      </c>
      <c r="Q307" s="80"/>
      <c r="R307" s="81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s="17" customFormat="1" ht="42" customHeight="1">
      <c r="A308" s="133"/>
      <c r="B308" s="145" t="s">
        <v>194</v>
      </c>
      <c r="C308" s="144" t="s">
        <v>1</v>
      </c>
      <c r="D308" s="147">
        <f t="shared" si="50"/>
        <v>0</v>
      </c>
      <c r="E308" s="147">
        <f t="shared" si="38"/>
        <v>0</v>
      </c>
      <c r="F308" s="147">
        <v>0</v>
      </c>
      <c r="G308" s="147">
        <v>0</v>
      </c>
      <c r="H308" s="147">
        <v>0</v>
      </c>
      <c r="I308" s="147">
        <v>0</v>
      </c>
      <c r="J308" s="147">
        <v>0</v>
      </c>
      <c r="K308" s="147">
        <v>0</v>
      </c>
      <c r="L308" s="147">
        <v>0</v>
      </c>
      <c r="M308" s="147">
        <v>0</v>
      </c>
      <c r="N308" s="147">
        <v>5795296.0700000003</v>
      </c>
      <c r="O308" s="147">
        <v>0</v>
      </c>
      <c r="P308" s="147">
        <v>0</v>
      </c>
      <c r="Q308" s="80"/>
      <c r="R308" s="81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s="17" customFormat="1" ht="42" customHeight="1">
      <c r="A309" s="133"/>
      <c r="B309" s="145" t="s">
        <v>128</v>
      </c>
      <c r="C309" s="144" t="s">
        <v>1</v>
      </c>
      <c r="D309" s="147">
        <f t="shared" si="50"/>
        <v>0</v>
      </c>
      <c r="E309" s="147">
        <f t="shared" si="38"/>
        <v>0</v>
      </c>
      <c r="F309" s="147">
        <v>0</v>
      </c>
      <c r="G309" s="147">
        <v>0</v>
      </c>
      <c r="H309" s="147">
        <v>0</v>
      </c>
      <c r="I309" s="147">
        <v>0</v>
      </c>
      <c r="J309" s="147">
        <v>0</v>
      </c>
      <c r="K309" s="147">
        <v>0</v>
      </c>
      <c r="L309" s="147">
        <v>0</v>
      </c>
      <c r="M309" s="147">
        <v>0</v>
      </c>
      <c r="N309" s="147">
        <v>3655264.68</v>
      </c>
      <c r="O309" s="147">
        <v>0</v>
      </c>
      <c r="P309" s="147">
        <v>0</v>
      </c>
      <c r="Q309" s="80"/>
      <c r="R309" s="81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s="17" customFormat="1" ht="42" customHeight="1">
      <c r="A310" s="133"/>
      <c r="B310" s="145" t="s">
        <v>195</v>
      </c>
      <c r="C310" s="144" t="s">
        <v>1</v>
      </c>
      <c r="D310" s="147">
        <f t="shared" si="50"/>
        <v>0</v>
      </c>
      <c r="E310" s="147">
        <f t="shared" si="38"/>
        <v>0</v>
      </c>
      <c r="F310" s="147">
        <v>0</v>
      </c>
      <c r="G310" s="147">
        <v>0</v>
      </c>
      <c r="H310" s="147">
        <v>0</v>
      </c>
      <c r="I310" s="147">
        <v>0</v>
      </c>
      <c r="J310" s="147">
        <v>0</v>
      </c>
      <c r="K310" s="147">
        <v>0</v>
      </c>
      <c r="L310" s="147">
        <v>0</v>
      </c>
      <c r="M310" s="147">
        <v>0</v>
      </c>
      <c r="N310" s="147">
        <v>22929911.32</v>
      </c>
      <c r="O310" s="147">
        <v>0</v>
      </c>
      <c r="P310" s="147">
        <v>0</v>
      </c>
      <c r="Q310" s="80"/>
      <c r="R310" s="81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s="17" customFormat="1" ht="42" customHeight="1">
      <c r="A311" s="114"/>
      <c r="B311" s="145" t="s">
        <v>225</v>
      </c>
      <c r="C311" s="144" t="s">
        <v>1</v>
      </c>
      <c r="D311" s="147">
        <f t="shared" si="50"/>
        <v>0</v>
      </c>
      <c r="E311" s="147">
        <f t="shared" si="38"/>
        <v>0</v>
      </c>
      <c r="F311" s="147">
        <v>0</v>
      </c>
      <c r="G311" s="147">
        <v>0</v>
      </c>
      <c r="H311" s="147">
        <v>0</v>
      </c>
      <c r="I311" s="147">
        <v>0</v>
      </c>
      <c r="J311" s="147">
        <v>0</v>
      </c>
      <c r="K311" s="147">
        <v>0</v>
      </c>
      <c r="L311" s="147">
        <v>0</v>
      </c>
      <c r="M311" s="147">
        <v>0</v>
      </c>
      <c r="N311" s="147">
        <v>17660193.149999999</v>
      </c>
      <c r="O311" s="147">
        <v>0</v>
      </c>
      <c r="P311" s="147">
        <v>0</v>
      </c>
      <c r="Q311" s="80"/>
      <c r="R311" s="81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s="17" customFormat="1" ht="42" customHeight="1">
      <c r="A312" s="212">
        <v>123</v>
      </c>
      <c r="B312" s="145" t="s">
        <v>329</v>
      </c>
      <c r="C312" s="144" t="s">
        <v>1</v>
      </c>
      <c r="D312" s="147">
        <f t="shared" ref="D312" si="51">F312+H312+J312</f>
        <v>0</v>
      </c>
      <c r="E312" s="147">
        <f t="shared" ref="E312" si="52">G312+I312+K312</f>
        <v>0</v>
      </c>
      <c r="F312" s="147">
        <v>0</v>
      </c>
      <c r="G312" s="147">
        <v>0</v>
      </c>
      <c r="H312" s="147">
        <v>0</v>
      </c>
      <c r="I312" s="147">
        <v>0</v>
      </c>
      <c r="J312" s="147">
        <v>0</v>
      </c>
      <c r="K312" s="147">
        <v>0</v>
      </c>
      <c r="L312" s="147">
        <v>0</v>
      </c>
      <c r="M312" s="147">
        <v>0</v>
      </c>
      <c r="N312" s="147">
        <v>20784758</v>
      </c>
      <c r="O312" s="147">
        <v>0</v>
      </c>
      <c r="P312" s="147">
        <v>0</v>
      </c>
      <c r="Q312" s="80"/>
      <c r="R312" s="81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s="17" customFormat="1" ht="42" customHeight="1">
      <c r="A313" s="214"/>
      <c r="B313" s="145" t="s">
        <v>206</v>
      </c>
      <c r="C313" s="144" t="s">
        <v>1</v>
      </c>
      <c r="D313" s="147">
        <f t="shared" ref="D313:D319" si="53">F313+H313+J313</f>
        <v>0</v>
      </c>
      <c r="E313" s="147">
        <f t="shared" si="38"/>
        <v>0</v>
      </c>
      <c r="F313" s="147">
        <v>0</v>
      </c>
      <c r="G313" s="147">
        <v>0</v>
      </c>
      <c r="H313" s="147">
        <v>0</v>
      </c>
      <c r="I313" s="147">
        <v>0</v>
      </c>
      <c r="J313" s="147">
        <v>0</v>
      </c>
      <c r="K313" s="147">
        <v>0</v>
      </c>
      <c r="L313" s="147">
        <v>0</v>
      </c>
      <c r="M313" s="147">
        <v>0</v>
      </c>
      <c r="N313" s="147">
        <v>0</v>
      </c>
      <c r="O313" s="147">
        <v>0</v>
      </c>
      <c r="P313" s="147">
        <v>0</v>
      </c>
      <c r="Q313" s="80"/>
      <c r="R313" s="81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s="17" customFormat="1" ht="42" customHeight="1">
      <c r="A314" s="212">
        <v>124</v>
      </c>
      <c r="B314" s="145" t="s">
        <v>129</v>
      </c>
      <c r="C314" s="144" t="s">
        <v>1</v>
      </c>
      <c r="D314" s="147">
        <f t="shared" si="53"/>
        <v>0</v>
      </c>
      <c r="E314" s="147">
        <f t="shared" si="38"/>
        <v>0</v>
      </c>
      <c r="F314" s="147">
        <v>0</v>
      </c>
      <c r="G314" s="147">
        <v>0</v>
      </c>
      <c r="H314" s="147">
        <v>0</v>
      </c>
      <c r="I314" s="147">
        <v>0</v>
      </c>
      <c r="J314" s="147">
        <v>0</v>
      </c>
      <c r="K314" s="147">
        <v>0</v>
      </c>
      <c r="L314" s="147">
        <v>0</v>
      </c>
      <c r="M314" s="147">
        <v>0</v>
      </c>
      <c r="N314" s="147">
        <v>0</v>
      </c>
      <c r="O314" s="147">
        <v>0</v>
      </c>
      <c r="P314" s="147">
        <v>0</v>
      </c>
      <c r="Q314" s="80"/>
      <c r="R314" s="81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s="17" customFormat="1" ht="42" customHeight="1">
      <c r="A315" s="213"/>
      <c r="B315" s="145" t="s">
        <v>130</v>
      </c>
      <c r="C315" s="144" t="s">
        <v>1</v>
      </c>
      <c r="D315" s="147">
        <f t="shared" si="53"/>
        <v>0</v>
      </c>
      <c r="E315" s="147">
        <f t="shared" si="38"/>
        <v>0</v>
      </c>
      <c r="F315" s="147">
        <v>0</v>
      </c>
      <c r="G315" s="147">
        <v>0</v>
      </c>
      <c r="H315" s="147">
        <v>0</v>
      </c>
      <c r="I315" s="147">
        <v>0</v>
      </c>
      <c r="J315" s="147">
        <v>0</v>
      </c>
      <c r="K315" s="147">
        <v>0</v>
      </c>
      <c r="L315" s="147">
        <v>0</v>
      </c>
      <c r="M315" s="147">
        <v>0</v>
      </c>
      <c r="N315" s="147">
        <v>0</v>
      </c>
      <c r="O315" s="147">
        <v>0</v>
      </c>
      <c r="P315" s="147">
        <v>0</v>
      </c>
      <c r="Q315" s="80"/>
      <c r="R315" s="81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s="17" customFormat="1" ht="42" customHeight="1">
      <c r="A316" s="114"/>
      <c r="B316" s="145" t="s">
        <v>131</v>
      </c>
      <c r="C316" s="144" t="s">
        <v>1</v>
      </c>
      <c r="D316" s="147">
        <f t="shared" ref="D316:D318" si="54">F316+H316+J316</f>
        <v>0</v>
      </c>
      <c r="E316" s="147">
        <f t="shared" si="38"/>
        <v>0</v>
      </c>
      <c r="F316" s="147">
        <v>0</v>
      </c>
      <c r="G316" s="147">
        <v>0</v>
      </c>
      <c r="H316" s="147">
        <v>0</v>
      </c>
      <c r="I316" s="147">
        <v>0</v>
      </c>
      <c r="J316" s="147">
        <v>0</v>
      </c>
      <c r="K316" s="147">
        <v>0</v>
      </c>
      <c r="L316" s="147">
        <v>0</v>
      </c>
      <c r="M316" s="147">
        <v>0</v>
      </c>
      <c r="N316" s="147">
        <v>0</v>
      </c>
      <c r="O316" s="147">
        <v>0</v>
      </c>
      <c r="P316" s="147">
        <v>0</v>
      </c>
      <c r="Q316" s="80"/>
      <c r="R316" s="81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s="17" customFormat="1" ht="42" customHeight="1">
      <c r="A317" s="37">
        <v>125</v>
      </c>
      <c r="B317" s="145" t="s">
        <v>295</v>
      </c>
      <c r="C317" s="144" t="s">
        <v>1</v>
      </c>
      <c r="D317" s="147">
        <f t="shared" si="54"/>
        <v>0</v>
      </c>
      <c r="E317" s="147">
        <f t="shared" si="38"/>
        <v>0</v>
      </c>
      <c r="F317" s="147">
        <v>0</v>
      </c>
      <c r="G317" s="147">
        <v>0</v>
      </c>
      <c r="H317" s="147">
        <v>0</v>
      </c>
      <c r="I317" s="147">
        <v>0</v>
      </c>
      <c r="J317" s="147">
        <v>0</v>
      </c>
      <c r="K317" s="147">
        <v>0</v>
      </c>
      <c r="L317" s="147">
        <v>0</v>
      </c>
      <c r="M317" s="147">
        <v>0</v>
      </c>
      <c r="N317" s="147">
        <v>3181602.19</v>
      </c>
      <c r="O317" s="147">
        <v>0</v>
      </c>
      <c r="P317" s="147">
        <v>0</v>
      </c>
      <c r="Q317" s="80"/>
      <c r="R317" s="81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s="17" customFormat="1" ht="42" customHeight="1">
      <c r="A318" s="37">
        <v>126</v>
      </c>
      <c r="B318" s="145" t="s">
        <v>132</v>
      </c>
      <c r="C318" s="144" t="s">
        <v>1</v>
      </c>
      <c r="D318" s="147">
        <f t="shared" si="54"/>
        <v>0</v>
      </c>
      <c r="E318" s="147">
        <f t="shared" si="38"/>
        <v>0</v>
      </c>
      <c r="F318" s="147">
        <v>0</v>
      </c>
      <c r="G318" s="147">
        <v>0</v>
      </c>
      <c r="H318" s="147">
        <v>0</v>
      </c>
      <c r="I318" s="147">
        <v>0</v>
      </c>
      <c r="J318" s="147">
        <v>0</v>
      </c>
      <c r="K318" s="147">
        <v>0</v>
      </c>
      <c r="L318" s="147">
        <v>0</v>
      </c>
      <c r="M318" s="147">
        <v>12302644.619999999</v>
      </c>
      <c r="N318" s="147">
        <v>2014340.11</v>
      </c>
      <c r="O318" s="147">
        <v>0</v>
      </c>
      <c r="P318" s="147">
        <v>0</v>
      </c>
      <c r="Q318" s="80"/>
      <c r="R318" s="81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s="17" customFormat="1" ht="21" customHeight="1">
      <c r="A319" s="212">
        <v>127</v>
      </c>
      <c r="B319" s="229" t="s">
        <v>296</v>
      </c>
      <c r="C319" s="212" t="s">
        <v>0</v>
      </c>
      <c r="D319" s="215">
        <f t="shared" si="53"/>
        <v>2402403.7200000002</v>
      </c>
      <c r="E319" s="215">
        <f>G319+I319+K319</f>
        <v>100038253.06</v>
      </c>
      <c r="F319" s="215">
        <v>2402403.7200000002</v>
      </c>
      <c r="G319" s="215">
        <f>ROUND(F319*B2,2)</f>
        <v>100038253.06</v>
      </c>
      <c r="H319" s="215">
        <v>0</v>
      </c>
      <c r="I319" s="215">
        <v>0</v>
      </c>
      <c r="J319" s="215">
        <v>0</v>
      </c>
      <c r="K319" s="215">
        <v>0</v>
      </c>
      <c r="L319" s="215">
        <v>110140.69</v>
      </c>
      <c r="M319" s="215">
        <v>0</v>
      </c>
      <c r="N319" s="215">
        <v>0</v>
      </c>
      <c r="O319" s="147">
        <v>79721734.099999994</v>
      </c>
      <c r="P319" s="147">
        <v>0</v>
      </c>
      <c r="Q319" s="80"/>
      <c r="R319" s="81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s="17" customFormat="1" ht="21" customHeight="1">
      <c r="A320" s="214"/>
      <c r="B320" s="230"/>
      <c r="C320" s="214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147">
        <v>1451887.99</v>
      </c>
      <c r="P320" s="147">
        <v>0</v>
      </c>
      <c r="Q320" s="80"/>
      <c r="R320" s="81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s="17" customFormat="1" ht="41.45" customHeight="1">
      <c r="A321" s="37">
        <v>128</v>
      </c>
      <c r="B321" s="145" t="s">
        <v>215</v>
      </c>
      <c r="C321" s="144" t="s">
        <v>1</v>
      </c>
      <c r="D321" s="146">
        <f t="shared" ref="D321:D326" si="55">F321+H321+J321</f>
        <v>0</v>
      </c>
      <c r="E321" s="146">
        <f t="shared" ref="E321:E324" si="56">G321+I321+K321</f>
        <v>0</v>
      </c>
      <c r="F321" s="146">
        <v>0</v>
      </c>
      <c r="G321" s="146">
        <v>0</v>
      </c>
      <c r="H321" s="146">
        <v>0</v>
      </c>
      <c r="I321" s="146">
        <v>0</v>
      </c>
      <c r="J321" s="146">
        <v>0</v>
      </c>
      <c r="K321" s="146">
        <v>0</v>
      </c>
      <c r="L321" s="146">
        <v>0</v>
      </c>
      <c r="M321" s="147">
        <v>695990.39</v>
      </c>
      <c r="N321" s="147">
        <v>2311.58</v>
      </c>
      <c r="O321" s="147">
        <v>0</v>
      </c>
      <c r="P321" s="147">
        <v>0</v>
      </c>
      <c r="Q321" s="80"/>
      <c r="R321" s="81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s="17" customFormat="1" ht="41.45" customHeight="1">
      <c r="A322" s="37">
        <v>129</v>
      </c>
      <c r="B322" s="6" t="s">
        <v>216</v>
      </c>
      <c r="C322" s="144" t="s">
        <v>1</v>
      </c>
      <c r="D322" s="146">
        <f t="shared" si="55"/>
        <v>0</v>
      </c>
      <c r="E322" s="146">
        <f t="shared" si="56"/>
        <v>0</v>
      </c>
      <c r="F322" s="146">
        <v>0</v>
      </c>
      <c r="G322" s="146">
        <v>0</v>
      </c>
      <c r="H322" s="146">
        <v>0</v>
      </c>
      <c r="I322" s="146">
        <v>0</v>
      </c>
      <c r="J322" s="146">
        <v>0</v>
      </c>
      <c r="K322" s="146">
        <v>0</v>
      </c>
      <c r="L322" s="146">
        <v>0</v>
      </c>
      <c r="M322" s="147">
        <v>696241.49</v>
      </c>
      <c r="N322" s="147">
        <v>2312.5100000000002</v>
      </c>
      <c r="O322" s="147">
        <v>0</v>
      </c>
      <c r="P322" s="147">
        <v>0</v>
      </c>
      <c r="Q322" s="80"/>
      <c r="R322" s="81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s="17" customFormat="1" ht="41.45" customHeight="1">
      <c r="A323" s="37">
        <v>130</v>
      </c>
      <c r="B323" s="6" t="s">
        <v>217</v>
      </c>
      <c r="C323" s="144" t="s">
        <v>1</v>
      </c>
      <c r="D323" s="146">
        <f t="shared" si="55"/>
        <v>0</v>
      </c>
      <c r="E323" s="146">
        <f t="shared" si="56"/>
        <v>0</v>
      </c>
      <c r="F323" s="146">
        <v>0</v>
      </c>
      <c r="G323" s="146">
        <v>0</v>
      </c>
      <c r="H323" s="146">
        <v>0</v>
      </c>
      <c r="I323" s="146">
        <v>0</v>
      </c>
      <c r="J323" s="146">
        <v>0</v>
      </c>
      <c r="K323" s="146">
        <v>0</v>
      </c>
      <c r="L323" s="146">
        <v>0</v>
      </c>
      <c r="M323" s="147">
        <v>699468.74</v>
      </c>
      <c r="N323" s="147">
        <v>2322.87</v>
      </c>
      <c r="O323" s="147">
        <v>0</v>
      </c>
      <c r="P323" s="147">
        <v>0</v>
      </c>
      <c r="Q323" s="80"/>
      <c r="R323" s="81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s="17" customFormat="1" ht="41.45" customHeight="1">
      <c r="A324" s="37">
        <v>131</v>
      </c>
      <c r="B324" s="6" t="s">
        <v>226</v>
      </c>
      <c r="C324" s="144" t="s">
        <v>1</v>
      </c>
      <c r="D324" s="146">
        <f t="shared" si="55"/>
        <v>0</v>
      </c>
      <c r="E324" s="146">
        <f t="shared" si="56"/>
        <v>0</v>
      </c>
      <c r="F324" s="146">
        <v>0</v>
      </c>
      <c r="G324" s="146">
        <v>0</v>
      </c>
      <c r="H324" s="146">
        <v>0</v>
      </c>
      <c r="I324" s="146">
        <v>0</v>
      </c>
      <c r="J324" s="146">
        <v>0</v>
      </c>
      <c r="K324" s="146">
        <v>0</v>
      </c>
      <c r="L324" s="146">
        <v>0</v>
      </c>
      <c r="M324" s="147">
        <v>810202.99</v>
      </c>
      <c r="N324" s="147">
        <v>2306</v>
      </c>
      <c r="O324" s="147">
        <v>0</v>
      </c>
      <c r="P324" s="147">
        <v>0</v>
      </c>
      <c r="Q324" s="80"/>
      <c r="R324" s="81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s="17" customFormat="1" ht="41.45" customHeight="1">
      <c r="A325" s="142">
        <v>132</v>
      </c>
      <c r="B325" s="6" t="s">
        <v>404</v>
      </c>
      <c r="C325" s="144" t="s">
        <v>1</v>
      </c>
      <c r="D325" s="146">
        <f t="shared" si="55"/>
        <v>0</v>
      </c>
      <c r="E325" s="146">
        <f t="shared" ref="E325" si="57">G325+I325+K325</f>
        <v>0</v>
      </c>
      <c r="F325" s="146">
        <v>0</v>
      </c>
      <c r="G325" s="146">
        <v>0</v>
      </c>
      <c r="H325" s="146">
        <v>0</v>
      </c>
      <c r="I325" s="146">
        <v>0</v>
      </c>
      <c r="J325" s="146">
        <v>0</v>
      </c>
      <c r="K325" s="146">
        <v>0</v>
      </c>
      <c r="L325" s="146">
        <v>0</v>
      </c>
      <c r="M325" s="147">
        <v>1750418.05</v>
      </c>
      <c r="N325" s="147">
        <v>292908.01</v>
      </c>
      <c r="O325" s="147"/>
      <c r="P325" s="147"/>
      <c r="Q325" s="80"/>
      <c r="R325" s="81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s="17" customFormat="1" ht="41.45" customHeight="1">
      <c r="A326" s="143">
        <v>133</v>
      </c>
      <c r="B326" s="151" t="s">
        <v>405</v>
      </c>
      <c r="C326" s="144" t="s">
        <v>1</v>
      </c>
      <c r="D326" s="146">
        <f t="shared" si="55"/>
        <v>0</v>
      </c>
      <c r="E326" s="146">
        <f t="shared" ref="E326" si="58">G326+I326+K326</f>
        <v>0</v>
      </c>
      <c r="F326" s="146">
        <v>0</v>
      </c>
      <c r="G326" s="146">
        <v>0</v>
      </c>
      <c r="H326" s="146">
        <v>0</v>
      </c>
      <c r="I326" s="146">
        <v>0</v>
      </c>
      <c r="J326" s="146">
        <v>0</v>
      </c>
      <c r="K326" s="146">
        <v>0</v>
      </c>
      <c r="L326" s="146">
        <v>0</v>
      </c>
      <c r="M326" s="147">
        <v>909559.77</v>
      </c>
      <c r="N326" s="147">
        <v>152202.17000000001</v>
      </c>
      <c r="O326" s="147"/>
      <c r="P326" s="147"/>
      <c r="Q326" s="80"/>
      <c r="R326" s="81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s="23" customFormat="1" ht="42" customHeight="1">
      <c r="A327" s="193" t="s">
        <v>133</v>
      </c>
      <c r="B327" s="194"/>
      <c r="C327" s="42"/>
      <c r="D327" s="96" t="s">
        <v>89</v>
      </c>
      <c r="E327" s="100">
        <f>SUM(E186:E324)</f>
        <v>5092914129.0900011</v>
      </c>
      <c r="F327" s="96" t="s">
        <v>89</v>
      </c>
      <c r="G327" s="100">
        <f>SUM(G186:G324)</f>
        <v>3898785061.29</v>
      </c>
      <c r="H327" s="96" t="s">
        <v>89</v>
      </c>
      <c r="I327" s="100">
        <f>SUM(I186:I324)</f>
        <v>1191798925.9100001</v>
      </c>
      <c r="J327" s="96" t="s">
        <v>89</v>
      </c>
      <c r="K327" s="100">
        <f t="shared" ref="K327:P327" si="59">SUM(K186:K324)</f>
        <v>2330141.89</v>
      </c>
      <c r="L327" s="100">
        <f>SUM(L186:L326)</f>
        <v>6408710401.2199993</v>
      </c>
      <c r="M327" s="100">
        <f t="shared" ref="M327:N327" si="60">SUM(M186:M326)</f>
        <v>2033428387.2299998</v>
      </c>
      <c r="N327" s="100">
        <f t="shared" si="60"/>
        <v>439254703.6699999</v>
      </c>
      <c r="O327" s="100">
        <f t="shared" si="59"/>
        <v>1255348599.5400002</v>
      </c>
      <c r="P327" s="100">
        <f t="shared" si="59"/>
        <v>17653407.75</v>
      </c>
      <c r="Q327" s="86"/>
      <c r="R327" s="87"/>
      <c r="S327" s="24"/>
      <c r="T327" s="22"/>
      <c r="U327" s="22"/>
      <c r="V327" s="22"/>
      <c r="W327" s="22"/>
      <c r="X327" s="22"/>
      <c r="Y327" s="22"/>
      <c r="Z327" s="22"/>
      <c r="AA327" s="22"/>
    </row>
    <row r="328" spans="1:27" s="129" customFormat="1" ht="43.5" customHeight="1">
      <c r="A328" s="198" t="s">
        <v>134</v>
      </c>
      <c r="B328" s="199"/>
      <c r="C328" s="124"/>
      <c r="D328" s="106" t="s">
        <v>89</v>
      </c>
      <c r="E328" s="107">
        <f>E327+E184</f>
        <v>85341557841.299988</v>
      </c>
      <c r="F328" s="106" t="s">
        <v>89</v>
      </c>
      <c r="G328" s="107">
        <f>G327+G184</f>
        <v>83885232324.509995</v>
      </c>
      <c r="H328" s="106" t="s">
        <v>89</v>
      </c>
      <c r="I328" s="107">
        <f>I327+I184</f>
        <v>1191798925.9100001</v>
      </c>
      <c r="J328" s="106" t="s">
        <v>89</v>
      </c>
      <c r="K328" s="107">
        <f>K327+K184</f>
        <v>264526590.88</v>
      </c>
      <c r="L328" s="107">
        <f>L327+L184</f>
        <v>6507996339.4499989</v>
      </c>
      <c r="M328" s="107">
        <f>M327+M184</f>
        <v>2038642955.8099997</v>
      </c>
      <c r="N328" s="107">
        <f>N327+N184</f>
        <v>471454124.32999992</v>
      </c>
      <c r="O328" s="106" t="s">
        <v>89</v>
      </c>
      <c r="P328" s="107">
        <f>P327+P116</f>
        <v>18004089.609999999</v>
      </c>
      <c r="Q328" s="86"/>
      <c r="R328" s="87"/>
      <c r="S328" s="128"/>
      <c r="T328" s="128"/>
      <c r="U328" s="128"/>
      <c r="V328" s="128"/>
      <c r="W328" s="128"/>
      <c r="X328" s="128"/>
      <c r="Y328" s="128"/>
      <c r="Z328" s="128"/>
      <c r="AA328" s="128"/>
    </row>
    <row r="329" spans="1:27" s="7" customFormat="1" ht="31.15" customHeight="1">
      <c r="A329" s="234" t="s">
        <v>135</v>
      </c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6"/>
      <c r="Q329" s="90"/>
      <c r="R329" s="91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s="17" customFormat="1" ht="31.9" customHeight="1">
      <c r="A330" s="195" t="s">
        <v>19</v>
      </c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  <c r="L330" s="196"/>
      <c r="M330" s="196"/>
      <c r="N330" s="196"/>
      <c r="O330" s="196"/>
      <c r="P330" s="197"/>
      <c r="Q330" s="80"/>
      <c r="R330" s="81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s="17" customFormat="1" ht="56.45" customHeight="1">
      <c r="A331" s="29">
        <v>1</v>
      </c>
      <c r="B331" s="30" t="s">
        <v>136</v>
      </c>
      <c r="C331" s="117" t="s">
        <v>1</v>
      </c>
      <c r="D331" s="94">
        <f t="shared" ref="D331:E347" si="61">F331+H331+J331</f>
        <v>586675.72</v>
      </c>
      <c r="E331" s="94">
        <f t="shared" si="61"/>
        <v>28619390.98</v>
      </c>
      <c r="F331" s="94">
        <v>586675.72</v>
      </c>
      <c r="G331" s="94">
        <f>ROUND(F331*B3,2)</f>
        <v>28619390.98</v>
      </c>
      <c r="H331" s="94">
        <v>0</v>
      </c>
      <c r="I331" s="94">
        <v>0</v>
      </c>
      <c r="J331" s="94">
        <v>0</v>
      </c>
      <c r="K331" s="94">
        <v>0</v>
      </c>
      <c r="L331" s="134">
        <v>0</v>
      </c>
      <c r="M331" s="134">
        <v>0</v>
      </c>
      <c r="N331" s="134">
        <v>0</v>
      </c>
      <c r="O331" s="134">
        <v>6700456.0999999996</v>
      </c>
      <c r="P331" s="94">
        <v>0</v>
      </c>
      <c r="Q331" s="80"/>
      <c r="R331" s="81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s="17" customFormat="1" ht="31.15" customHeight="1">
      <c r="A332" s="29">
        <v>2</v>
      </c>
      <c r="B332" s="30" t="s">
        <v>137</v>
      </c>
      <c r="C332" s="117" t="s">
        <v>1</v>
      </c>
      <c r="D332" s="94">
        <f t="shared" si="61"/>
        <v>18258011.09</v>
      </c>
      <c r="E332" s="94">
        <f t="shared" si="61"/>
        <v>890667774.39999998</v>
      </c>
      <c r="F332" s="94">
        <v>18258011.09</v>
      </c>
      <c r="G332" s="94">
        <f>ROUND(F332*B3,2)</f>
        <v>890667774.39999998</v>
      </c>
      <c r="H332" s="94">
        <v>0</v>
      </c>
      <c r="I332" s="94">
        <v>0</v>
      </c>
      <c r="J332" s="94">
        <v>0</v>
      </c>
      <c r="K332" s="94">
        <v>0</v>
      </c>
      <c r="L332" s="134">
        <v>0</v>
      </c>
      <c r="M332" s="134">
        <v>0</v>
      </c>
      <c r="N332" s="134">
        <v>0</v>
      </c>
      <c r="O332" s="134">
        <v>112161723.56</v>
      </c>
      <c r="P332" s="94">
        <v>0</v>
      </c>
      <c r="Q332" s="80"/>
      <c r="R332" s="81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s="17" customFormat="1" ht="31.15" customHeight="1">
      <c r="A333" s="29">
        <v>3</v>
      </c>
      <c r="B333" s="30" t="s">
        <v>138</v>
      </c>
      <c r="C333" s="117" t="s">
        <v>1</v>
      </c>
      <c r="D333" s="94">
        <f t="shared" si="61"/>
        <v>746011.29</v>
      </c>
      <c r="E333" s="94">
        <f t="shared" si="61"/>
        <v>36392146.549999997</v>
      </c>
      <c r="F333" s="94">
        <v>746011.29</v>
      </c>
      <c r="G333" s="94">
        <f>ROUND(F333*B3,2)</f>
        <v>36392146.549999997</v>
      </c>
      <c r="H333" s="94">
        <v>0</v>
      </c>
      <c r="I333" s="94">
        <v>0</v>
      </c>
      <c r="J333" s="94">
        <v>0</v>
      </c>
      <c r="K333" s="94">
        <v>0</v>
      </c>
      <c r="L333" s="134">
        <v>0</v>
      </c>
      <c r="M333" s="134">
        <v>0</v>
      </c>
      <c r="N333" s="134">
        <v>0</v>
      </c>
      <c r="O333" s="134">
        <v>8448765.0099999998</v>
      </c>
      <c r="P333" s="94">
        <v>0</v>
      </c>
      <c r="Q333" s="80"/>
      <c r="R333" s="81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s="17" customFormat="1" ht="31.15" customHeight="1">
      <c r="A334" s="29">
        <v>4</v>
      </c>
      <c r="B334" s="30" t="s">
        <v>139</v>
      </c>
      <c r="C334" s="117" t="s">
        <v>1</v>
      </c>
      <c r="D334" s="94">
        <f t="shared" si="61"/>
        <v>43429950.75</v>
      </c>
      <c r="E334" s="94">
        <f t="shared" si="61"/>
        <v>2118612886.47</v>
      </c>
      <c r="F334" s="94">
        <v>43429950.75</v>
      </c>
      <c r="G334" s="94">
        <f>ROUND(F334*B3,2)</f>
        <v>2118612886.47</v>
      </c>
      <c r="H334" s="94">
        <v>0</v>
      </c>
      <c r="I334" s="94">
        <v>0</v>
      </c>
      <c r="J334" s="94">
        <v>0</v>
      </c>
      <c r="K334" s="94">
        <v>0</v>
      </c>
      <c r="L334" s="134">
        <v>0</v>
      </c>
      <c r="M334" s="134">
        <v>0</v>
      </c>
      <c r="N334" s="134">
        <v>0</v>
      </c>
      <c r="O334" s="134">
        <v>238313103.72</v>
      </c>
      <c r="P334" s="94">
        <v>0</v>
      </c>
      <c r="Q334" s="80"/>
      <c r="R334" s="81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s="17" customFormat="1" ht="31.15" customHeight="1">
      <c r="A335" s="29">
        <v>5</v>
      </c>
      <c r="B335" s="30" t="s">
        <v>140</v>
      </c>
      <c r="C335" s="117" t="s">
        <v>1</v>
      </c>
      <c r="D335" s="94">
        <f t="shared" si="61"/>
        <v>3470193</v>
      </c>
      <c r="E335" s="94">
        <f t="shared" si="61"/>
        <v>169283995.97999999</v>
      </c>
      <c r="F335" s="94">
        <v>3470193</v>
      </c>
      <c r="G335" s="94">
        <f>ROUND(F335*B3,2)</f>
        <v>169283995.97999999</v>
      </c>
      <c r="H335" s="94">
        <v>0</v>
      </c>
      <c r="I335" s="94">
        <v>0</v>
      </c>
      <c r="J335" s="94">
        <v>0</v>
      </c>
      <c r="K335" s="94">
        <v>0</v>
      </c>
      <c r="L335" s="134">
        <v>0</v>
      </c>
      <c r="M335" s="134">
        <v>0</v>
      </c>
      <c r="N335" s="134">
        <v>0</v>
      </c>
      <c r="O335" s="134">
        <v>13328598.359999999</v>
      </c>
      <c r="P335" s="94">
        <v>0</v>
      </c>
      <c r="Q335" s="80"/>
      <c r="R335" s="81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s="17" customFormat="1" ht="31.15" customHeight="1">
      <c r="A336" s="101">
        <v>6</v>
      </c>
      <c r="B336" s="30" t="s">
        <v>141</v>
      </c>
      <c r="C336" s="117" t="s">
        <v>1</v>
      </c>
      <c r="D336" s="94">
        <f t="shared" si="61"/>
        <v>4796733.09</v>
      </c>
      <c r="E336" s="94">
        <f t="shared" si="61"/>
        <v>233995672.62</v>
      </c>
      <c r="F336" s="94">
        <v>4796733.09</v>
      </c>
      <c r="G336" s="94">
        <f>ROUND(F336*B3,2)</f>
        <v>233995672.62</v>
      </c>
      <c r="H336" s="94">
        <v>0</v>
      </c>
      <c r="I336" s="94">
        <v>0</v>
      </c>
      <c r="J336" s="94">
        <v>0</v>
      </c>
      <c r="K336" s="94">
        <v>0</v>
      </c>
      <c r="L336" s="134">
        <v>0</v>
      </c>
      <c r="M336" s="134">
        <v>0</v>
      </c>
      <c r="N336" s="134">
        <v>0</v>
      </c>
      <c r="O336" s="134">
        <v>29257232.5</v>
      </c>
      <c r="P336" s="94">
        <v>0</v>
      </c>
      <c r="Q336" s="80"/>
      <c r="R336" s="81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s="17" customFormat="1" ht="31.15" customHeight="1">
      <c r="A337" s="101">
        <v>7</v>
      </c>
      <c r="B337" s="36" t="s">
        <v>302</v>
      </c>
      <c r="C337" s="117" t="s">
        <v>1</v>
      </c>
      <c r="D337" s="94">
        <f t="shared" si="61"/>
        <v>87918.73</v>
      </c>
      <c r="E337" s="94">
        <f t="shared" si="61"/>
        <v>4288877.8600000003</v>
      </c>
      <c r="F337" s="94">
        <v>87918.73</v>
      </c>
      <c r="G337" s="94">
        <f>ROUND(F337*B3,2)</f>
        <v>4288877.8600000003</v>
      </c>
      <c r="H337" s="94">
        <v>0</v>
      </c>
      <c r="I337" s="94">
        <v>0</v>
      </c>
      <c r="J337" s="94">
        <v>0</v>
      </c>
      <c r="K337" s="94">
        <v>0</v>
      </c>
      <c r="L337" s="134">
        <v>0</v>
      </c>
      <c r="M337" s="134">
        <v>0</v>
      </c>
      <c r="N337" s="134">
        <v>0</v>
      </c>
      <c r="O337" s="134">
        <v>1383395.62</v>
      </c>
      <c r="P337" s="94">
        <v>0</v>
      </c>
      <c r="Q337" s="80"/>
      <c r="R337" s="81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s="17" customFormat="1" ht="31.15" customHeight="1">
      <c r="A338" s="101">
        <v>8</v>
      </c>
      <c r="B338" s="30" t="s">
        <v>142</v>
      </c>
      <c r="C338" s="117" t="s">
        <v>0</v>
      </c>
      <c r="D338" s="94">
        <f t="shared" si="61"/>
        <v>30620461.989999998</v>
      </c>
      <c r="E338" s="94">
        <f t="shared" si="61"/>
        <v>1275063595.6800001</v>
      </c>
      <c r="F338" s="94">
        <v>30620461.989999998</v>
      </c>
      <c r="G338" s="94">
        <f>ROUND(F338*B2,2)</f>
        <v>1275063595.6800001</v>
      </c>
      <c r="H338" s="94">
        <v>0</v>
      </c>
      <c r="I338" s="94">
        <v>0</v>
      </c>
      <c r="J338" s="94">
        <v>0</v>
      </c>
      <c r="K338" s="94">
        <v>0</v>
      </c>
      <c r="L338" s="134">
        <v>0</v>
      </c>
      <c r="M338" s="134">
        <v>0</v>
      </c>
      <c r="N338" s="134">
        <v>0</v>
      </c>
      <c r="O338" s="134">
        <v>38562168.659999996</v>
      </c>
      <c r="P338" s="94">
        <v>0</v>
      </c>
      <c r="Q338" s="80"/>
      <c r="R338" s="81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s="17" customFormat="1" ht="31.15" customHeight="1">
      <c r="A339" s="201">
        <v>9</v>
      </c>
      <c r="B339" s="30" t="s">
        <v>201</v>
      </c>
      <c r="C339" s="201" t="s">
        <v>1</v>
      </c>
      <c r="D339" s="202">
        <f t="shared" si="61"/>
        <v>4679412.08</v>
      </c>
      <c r="E339" s="202">
        <f t="shared" si="61"/>
        <v>228272483.91</v>
      </c>
      <c r="F339" s="202">
        <v>4679412.08</v>
      </c>
      <c r="G339" s="202">
        <f>ROUND(F339*B3,2)</f>
        <v>228272483.91</v>
      </c>
      <c r="H339" s="94">
        <v>0</v>
      </c>
      <c r="I339" s="94">
        <v>0</v>
      </c>
      <c r="J339" s="94">
        <v>0</v>
      </c>
      <c r="K339" s="94">
        <v>0</v>
      </c>
      <c r="L339" s="134">
        <v>0</v>
      </c>
      <c r="M339" s="134">
        <v>0</v>
      </c>
      <c r="N339" s="134">
        <v>0</v>
      </c>
      <c r="O339" s="134">
        <v>0</v>
      </c>
      <c r="P339" s="94">
        <v>0</v>
      </c>
      <c r="Q339" s="80"/>
      <c r="R339" s="81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s="17" customFormat="1" ht="31.15" customHeight="1">
      <c r="A340" s="201"/>
      <c r="B340" s="30" t="s">
        <v>143</v>
      </c>
      <c r="C340" s="201"/>
      <c r="D340" s="237"/>
      <c r="E340" s="237"/>
      <c r="F340" s="237"/>
      <c r="G340" s="202"/>
      <c r="H340" s="94">
        <v>0</v>
      </c>
      <c r="I340" s="94">
        <v>0</v>
      </c>
      <c r="J340" s="94">
        <v>0</v>
      </c>
      <c r="K340" s="94">
        <v>0</v>
      </c>
      <c r="L340" s="134">
        <v>0</v>
      </c>
      <c r="M340" s="134">
        <v>0</v>
      </c>
      <c r="N340" s="134">
        <v>0</v>
      </c>
      <c r="O340" s="134">
        <v>25013182.059999999</v>
      </c>
      <c r="P340" s="94">
        <v>0</v>
      </c>
      <c r="Q340" s="80"/>
      <c r="R340" s="81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s="17" customFormat="1" ht="45.75" customHeight="1">
      <c r="A341" s="101">
        <v>10</v>
      </c>
      <c r="B341" s="1" t="s">
        <v>401</v>
      </c>
      <c r="C341" s="117" t="s">
        <v>1</v>
      </c>
      <c r="D341" s="94">
        <f t="shared" si="61"/>
        <v>3643897.15</v>
      </c>
      <c r="E341" s="94">
        <f t="shared" si="61"/>
        <v>177757683.94</v>
      </c>
      <c r="F341" s="94">
        <v>3643897.15</v>
      </c>
      <c r="G341" s="94">
        <f>ROUND(F341*B3,2)</f>
        <v>177757683.94</v>
      </c>
      <c r="H341" s="94">
        <v>0</v>
      </c>
      <c r="I341" s="94">
        <v>0</v>
      </c>
      <c r="J341" s="94">
        <v>0</v>
      </c>
      <c r="K341" s="94">
        <v>0</v>
      </c>
      <c r="L341" s="134">
        <v>0</v>
      </c>
      <c r="M341" s="134">
        <v>0</v>
      </c>
      <c r="N341" s="134">
        <v>0</v>
      </c>
      <c r="O341" s="134">
        <v>20153250.289999999</v>
      </c>
      <c r="P341" s="94">
        <v>0</v>
      </c>
      <c r="Q341" s="80"/>
      <c r="R341" s="81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s="17" customFormat="1" ht="31.15" customHeight="1">
      <c r="A342" s="101">
        <v>11</v>
      </c>
      <c r="B342" s="30" t="s">
        <v>144</v>
      </c>
      <c r="C342" s="117" t="s">
        <v>1</v>
      </c>
      <c r="D342" s="94">
        <f t="shared" si="61"/>
        <v>449790.77</v>
      </c>
      <c r="E342" s="94">
        <f t="shared" si="61"/>
        <v>21941828.280000001</v>
      </c>
      <c r="F342" s="94">
        <v>449790.77</v>
      </c>
      <c r="G342" s="94">
        <f>ROUND(F342*B3,2)</f>
        <v>21941828.280000001</v>
      </c>
      <c r="H342" s="94">
        <v>0</v>
      </c>
      <c r="I342" s="94">
        <v>0</v>
      </c>
      <c r="J342" s="94">
        <v>0</v>
      </c>
      <c r="K342" s="94">
        <v>0</v>
      </c>
      <c r="L342" s="134">
        <v>0</v>
      </c>
      <c r="M342" s="134">
        <v>0</v>
      </c>
      <c r="N342" s="134">
        <v>0</v>
      </c>
      <c r="O342" s="134">
        <v>1051695.43</v>
      </c>
      <c r="P342" s="94">
        <v>0</v>
      </c>
      <c r="Q342" s="80"/>
      <c r="R342" s="81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s="17" customFormat="1" ht="31.15" customHeight="1">
      <c r="A343" s="101">
        <v>12</v>
      </c>
      <c r="B343" s="110" t="s">
        <v>145</v>
      </c>
      <c r="C343" s="117" t="s">
        <v>0</v>
      </c>
      <c r="D343" s="94">
        <f t="shared" si="61"/>
        <v>12957203.119999999</v>
      </c>
      <c r="E343" s="94">
        <f t="shared" si="61"/>
        <v>539549599.39999998</v>
      </c>
      <c r="F343" s="94">
        <v>12957203.119999999</v>
      </c>
      <c r="G343" s="94">
        <f>ROUND(F343*B2,2)</f>
        <v>539549599.39999998</v>
      </c>
      <c r="H343" s="94">
        <v>0</v>
      </c>
      <c r="I343" s="94">
        <v>0</v>
      </c>
      <c r="J343" s="94">
        <v>0</v>
      </c>
      <c r="K343" s="94">
        <v>0</v>
      </c>
      <c r="L343" s="134">
        <v>0</v>
      </c>
      <c r="M343" s="134">
        <v>0</v>
      </c>
      <c r="N343" s="134">
        <v>0</v>
      </c>
      <c r="O343" s="134">
        <v>75437118.099999994</v>
      </c>
      <c r="P343" s="94">
        <v>0</v>
      </c>
      <c r="Q343" s="80"/>
      <c r="R343" s="81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s="17" customFormat="1" ht="31.15" customHeight="1">
      <c r="A344" s="101">
        <v>13</v>
      </c>
      <c r="B344" s="110" t="s">
        <v>146</v>
      </c>
      <c r="C344" s="117" t="s">
        <v>1</v>
      </c>
      <c r="D344" s="94">
        <f t="shared" si="61"/>
        <v>2698849.2</v>
      </c>
      <c r="E344" s="94">
        <f t="shared" si="61"/>
        <v>131656071.33</v>
      </c>
      <c r="F344" s="94">
        <v>2698849.2</v>
      </c>
      <c r="G344" s="94">
        <f>ROUND(F344*B3,2)</f>
        <v>131656071.33</v>
      </c>
      <c r="H344" s="94">
        <v>0</v>
      </c>
      <c r="I344" s="94">
        <v>0</v>
      </c>
      <c r="J344" s="94">
        <v>0</v>
      </c>
      <c r="K344" s="94">
        <v>0</v>
      </c>
      <c r="L344" s="134">
        <v>0</v>
      </c>
      <c r="M344" s="134">
        <v>0</v>
      </c>
      <c r="N344" s="134">
        <v>0</v>
      </c>
      <c r="O344" s="134">
        <v>12992338</v>
      </c>
      <c r="P344" s="94">
        <v>0</v>
      </c>
      <c r="Q344" s="80"/>
      <c r="R344" s="81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s="17" customFormat="1" ht="31.15" customHeight="1">
      <c r="A345" s="101">
        <v>14</v>
      </c>
      <c r="B345" s="30" t="s">
        <v>147</v>
      </c>
      <c r="C345" s="117" t="s">
        <v>1</v>
      </c>
      <c r="D345" s="94">
        <f t="shared" si="61"/>
        <v>0</v>
      </c>
      <c r="E345" s="94">
        <f t="shared" si="61"/>
        <v>0</v>
      </c>
      <c r="F345" s="94">
        <v>0</v>
      </c>
      <c r="G345" s="94">
        <f>ROUND(F345*B3,2)</f>
        <v>0</v>
      </c>
      <c r="H345" s="94">
        <v>0</v>
      </c>
      <c r="I345" s="94">
        <v>0</v>
      </c>
      <c r="J345" s="94">
        <v>0</v>
      </c>
      <c r="K345" s="94">
        <v>0</v>
      </c>
      <c r="L345" s="134">
        <v>0</v>
      </c>
      <c r="M345" s="134">
        <v>0</v>
      </c>
      <c r="N345" s="134">
        <v>0</v>
      </c>
      <c r="O345" s="134">
        <v>16060587.710000001</v>
      </c>
      <c r="P345" s="94">
        <v>0</v>
      </c>
      <c r="Q345" s="80"/>
      <c r="R345" s="81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s="17" customFormat="1" ht="31.15" customHeight="1">
      <c r="A346" s="201">
        <v>15</v>
      </c>
      <c r="B346" s="217" t="s">
        <v>148</v>
      </c>
      <c r="C346" s="117" t="s">
        <v>1</v>
      </c>
      <c r="D346" s="94">
        <f t="shared" si="61"/>
        <v>16033302.25</v>
      </c>
      <c r="E346" s="94">
        <f t="shared" si="61"/>
        <v>782141360.35000002</v>
      </c>
      <c r="F346" s="94">
        <v>16033302.25</v>
      </c>
      <c r="G346" s="94">
        <f>ROUND(F346*B3,2)</f>
        <v>782141360.35000002</v>
      </c>
      <c r="H346" s="94">
        <v>0</v>
      </c>
      <c r="I346" s="94">
        <v>0</v>
      </c>
      <c r="J346" s="94">
        <v>0</v>
      </c>
      <c r="K346" s="94">
        <v>0</v>
      </c>
      <c r="L346" s="134">
        <v>0</v>
      </c>
      <c r="M346" s="134">
        <v>0</v>
      </c>
      <c r="N346" s="134">
        <v>0</v>
      </c>
      <c r="O346" s="134">
        <v>9697340.8699999992</v>
      </c>
      <c r="P346" s="94">
        <v>0</v>
      </c>
      <c r="Q346" s="80"/>
      <c r="R346" s="81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s="17" customFormat="1" ht="31.15" customHeight="1">
      <c r="A347" s="201"/>
      <c r="B347" s="217"/>
      <c r="C347" s="117" t="s">
        <v>29</v>
      </c>
      <c r="D347" s="94">
        <f t="shared" si="61"/>
        <v>6876139.2300000004</v>
      </c>
      <c r="E347" s="94">
        <f t="shared" ref="E347:E362" si="62">G347+I347+K347</f>
        <v>6876139.2300000004</v>
      </c>
      <c r="F347" s="94">
        <v>6876139.2300000004</v>
      </c>
      <c r="G347" s="94">
        <v>6876139.2300000004</v>
      </c>
      <c r="H347" s="94">
        <v>0</v>
      </c>
      <c r="I347" s="94">
        <v>0</v>
      </c>
      <c r="J347" s="94">
        <v>0</v>
      </c>
      <c r="K347" s="94">
        <v>0</v>
      </c>
      <c r="L347" s="134">
        <v>0</v>
      </c>
      <c r="M347" s="134">
        <v>0</v>
      </c>
      <c r="N347" s="134">
        <v>0</v>
      </c>
      <c r="O347" s="134">
        <v>0</v>
      </c>
      <c r="P347" s="94">
        <v>0</v>
      </c>
      <c r="Q347" s="80"/>
      <c r="R347" s="81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s="17" customFormat="1" ht="31.15" customHeight="1">
      <c r="A348" s="101">
        <v>16</v>
      </c>
      <c r="B348" s="30" t="s">
        <v>149</v>
      </c>
      <c r="C348" s="117" t="s">
        <v>29</v>
      </c>
      <c r="D348" s="94">
        <f t="shared" ref="D348:D349" si="63">F348+H348+J348</f>
        <v>796821.6</v>
      </c>
      <c r="E348" s="94">
        <f t="shared" si="62"/>
        <v>796821.6</v>
      </c>
      <c r="F348" s="94">
        <v>796821.6</v>
      </c>
      <c r="G348" s="94">
        <v>796821.6</v>
      </c>
      <c r="H348" s="94">
        <v>0</v>
      </c>
      <c r="I348" s="94">
        <v>0</v>
      </c>
      <c r="J348" s="94">
        <v>0</v>
      </c>
      <c r="K348" s="94">
        <v>0</v>
      </c>
      <c r="L348" s="134">
        <v>0</v>
      </c>
      <c r="M348" s="134">
        <v>0</v>
      </c>
      <c r="N348" s="134">
        <v>0</v>
      </c>
      <c r="O348" s="134">
        <v>160577.1</v>
      </c>
      <c r="P348" s="94">
        <v>0</v>
      </c>
      <c r="Q348" s="80"/>
      <c r="R348" s="81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s="17" customFormat="1" ht="31.15" customHeight="1">
      <c r="A349" s="101">
        <v>17</v>
      </c>
      <c r="B349" s="30" t="s">
        <v>150</v>
      </c>
      <c r="C349" s="117" t="s">
        <v>29</v>
      </c>
      <c r="D349" s="94">
        <f t="shared" si="63"/>
        <v>1793340.43</v>
      </c>
      <c r="E349" s="94">
        <f t="shared" si="62"/>
        <v>1793340.43</v>
      </c>
      <c r="F349" s="94">
        <v>1793340.43</v>
      </c>
      <c r="G349" s="94">
        <v>1793340.43</v>
      </c>
      <c r="H349" s="94">
        <v>0</v>
      </c>
      <c r="I349" s="94">
        <v>0</v>
      </c>
      <c r="J349" s="94">
        <v>0</v>
      </c>
      <c r="K349" s="94">
        <v>0</v>
      </c>
      <c r="L349" s="134">
        <v>0</v>
      </c>
      <c r="M349" s="134">
        <v>0</v>
      </c>
      <c r="N349" s="134">
        <v>0</v>
      </c>
      <c r="O349" s="134">
        <v>289720.5</v>
      </c>
      <c r="P349" s="94">
        <v>0</v>
      </c>
      <c r="Q349" s="80"/>
      <c r="R349" s="81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s="17" customFormat="1" ht="31.15" customHeight="1">
      <c r="A350" s="101">
        <v>18</v>
      </c>
      <c r="B350" s="30" t="s">
        <v>151</v>
      </c>
      <c r="C350" s="117" t="s">
        <v>1</v>
      </c>
      <c r="D350" s="94">
        <f t="shared" ref="D350:D362" si="64">F350+H350+J350</f>
        <v>1080911.82</v>
      </c>
      <c r="E350" s="94">
        <f t="shared" si="62"/>
        <v>52729364.68</v>
      </c>
      <c r="F350" s="94">
        <v>1080911.82</v>
      </c>
      <c r="G350" s="94">
        <f>ROUND(F350*B3,2)</f>
        <v>52729364.68</v>
      </c>
      <c r="H350" s="94">
        <v>0</v>
      </c>
      <c r="I350" s="94">
        <v>0</v>
      </c>
      <c r="J350" s="94">
        <v>0</v>
      </c>
      <c r="K350" s="94">
        <v>0</v>
      </c>
      <c r="L350" s="134">
        <v>0</v>
      </c>
      <c r="M350" s="134">
        <v>0</v>
      </c>
      <c r="N350" s="134">
        <v>0</v>
      </c>
      <c r="O350" s="134">
        <v>647749.07999999996</v>
      </c>
      <c r="P350" s="94">
        <v>0</v>
      </c>
      <c r="Q350" s="80"/>
      <c r="R350" s="81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s="17" customFormat="1" ht="97.9" customHeight="1">
      <c r="A351" s="101">
        <v>19</v>
      </c>
      <c r="B351" s="50" t="s">
        <v>307</v>
      </c>
      <c r="C351" s="117" t="s">
        <v>1</v>
      </c>
      <c r="D351" s="94">
        <f t="shared" si="64"/>
        <v>8863048.4800000004</v>
      </c>
      <c r="E351" s="94">
        <f t="shared" si="62"/>
        <v>432359889.86000001</v>
      </c>
      <c r="F351" s="94">
        <v>8582084.0099999998</v>
      </c>
      <c r="G351" s="94">
        <f>ROUND(F351*B3,2)</f>
        <v>418653796.80000001</v>
      </c>
      <c r="H351" s="94">
        <v>0</v>
      </c>
      <c r="I351" s="94">
        <v>0</v>
      </c>
      <c r="J351" s="94">
        <v>280964.46999999997</v>
      </c>
      <c r="K351" s="94">
        <f>ROUND(J351*B3,2)</f>
        <v>13706093.060000001</v>
      </c>
      <c r="L351" s="134">
        <v>0</v>
      </c>
      <c r="M351" s="134">
        <v>0</v>
      </c>
      <c r="N351" s="134">
        <v>0</v>
      </c>
      <c r="O351" s="134">
        <v>22206089.620000001</v>
      </c>
      <c r="P351" s="94">
        <v>0</v>
      </c>
      <c r="Q351" s="80"/>
      <c r="R351" s="81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s="17" customFormat="1" ht="33" customHeight="1">
      <c r="A352" s="101">
        <v>20</v>
      </c>
      <c r="B352" s="30" t="s">
        <v>152</v>
      </c>
      <c r="C352" s="117" t="s">
        <v>0</v>
      </c>
      <c r="D352" s="94">
        <f t="shared" si="64"/>
        <v>2059025.65</v>
      </c>
      <c r="E352" s="94">
        <f t="shared" si="62"/>
        <v>85739681.189999998</v>
      </c>
      <c r="F352" s="94">
        <v>2059025.65</v>
      </c>
      <c r="G352" s="94">
        <f>ROUND(F352*B2,2)</f>
        <v>85739681.189999998</v>
      </c>
      <c r="H352" s="94">
        <v>0</v>
      </c>
      <c r="I352" s="94">
        <v>0</v>
      </c>
      <c r="J352" s="94"/>
      <c r="K352" s="94"/>
      <c r="L352" s="134">
        <v>0</v>
      </c>
      <c r="M352" s="134">
        <v>0</v>
      </c>
      <c r="N352" s="134">
        <v>0</v>
      </c>
      <c r="O352" s="134">
        <v>13090935.92</v>
      </c>
      <c r="P352" s="94">
        <v>0</v>
      </c>
      <c r="Q352" s="80"/>
      <c r="R352" s="81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s="17" customFormat="1" ht="33" customHeight="1">
      <c r="A353" s="101">
        <v>21</v>
      </c>
      <c r="B353" s="30" t="s">
        <v>153</v>
      </c>
      <c r="C353" s="117" t="s">
        <v>1</v>
      </c>
      <c r="D353" s="94">
        <f t="shared" si="64"/>
        <v>35374991.170000002</v>
      </c>
      <c r="E353" s="94">
        <f t="shared" si="62"/>
        <v>1725673431.75</v>
      </c>
      <c r="F353" s="94">
        <v>34831151.93</v>
      </c>
      <c r="G353" s="94">
        <f>ROUND(F353*B3,2)</f>
        <v>1699143702.79</v>
      </c>
      <c r="H353" s="94">
        <v>0</v>
      </c>
      <c r="I353" s="94">
        <v>0</v>
      </c>
      <c r="J353" s="94">
        <v>543839.24</v>
      </c>
      <c r="K353" s="94">
        <f>ROUND(J353*B3,2)</f>
        <v>26529728.960000001</v>
      </c>
      <c r="L353" s="134">
        <v>0</v>
      </c>
      <c r="M353" s="134">
        <v>0</v>
      </c>
      <c r="N353" s="134">
        <v>0</v>
      </c>
      <c r="O353" s="134">
        <v>324791564.32999998</v>
      </c>
      <c r="P353" s="94">
        <v>0</v>
      </c>
      <c r="Q353" s="80"/>
      <c r="R353" s="81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s="17" customFormat="1" ht="33" customHeight="1">
      <c r="A354" s="101">
        <v>22</v>
      </c>
      <c r="B354" s="30" t="s">
        <v>154</v>
      </c>
      <c r="C354" s="117" t="s">
        <v>0</v>
      </c>
      <c r="D354" s="94">
        <f t="shared" si="64"/>
        <v>38787004.579999998</v>
      </c>
      <c r="E354" s="94">
        <f t="shared" si="62"/>
        <v>1615125779.02</v>
      </c>
      <c r="F354" s="94">
        <v>38787004.579999998</v>
      </c>
      <c r="G354" s="94">
        <f>ROUND(F354*B2,2)</f>
        <v>1615125779.02</v>
      </c>
      <c r="H354" s="94">
        <v>0</v>
      </c>
      <c r="I354" s="94">
        <v>0</v>
      </c>
      <c r="J354" s="94">
        <v>0</v>
      </c>
      <c r="K354" s="94">
        <v>0</v>
      </c>
      <c r="L354" s="134">
        <v>0</v>
      </c>
      <c r="M354" s="134">
        <v>0</v>
      </c>
      <c r="N354" s="134">
        <v>0</v>
      </c>
      <c r="O354" s="134">
        <v>199955474.61000001</v>
      </c>
      <c r="P354" s="94">
        <v>0</v>
      </c>
      <c r="Q354" s="80"/>
      <c r="R354" s="81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s="17" customFormat="1" ht="33" customHeight="1">
      <c r="A355" s="101">
        <v>23</v>
      </c>
      <c r="B355" s="30" t="s">
        <v>155</v>
      </c>
      <c r="C355" s="117" t="s">
        <v>1</v>
      </c>
      <c r="D355" s="94">
        <f t="shared" si="64"/>
        <v>37170181.600000001</v>
      </c>
      <c r="E355" s="94">
        <f t="shared" si="62"/>
        <v>1813246949.8699999</v>
      </c>
      <c r="F355" s="94">
        <v>37170181.600000001</v>
      </c>
      <c r="G355" s="94">
        <f>ROUND(F355*B3,2)</f>
        <v>1813246949.8699999</v>
      </c>
      <c r="H355" s="94">
        <v>0</v>
      </c>
      <c r="I355" s="94">
        <v>0</v>
      </c>
      <c r="J355" s="94">
        <v>0</v>
      </c>
      <c r="K355" s="94">
        <v>0</v>
      </c>
      <c r="L355" s="134">
        <v>0</v>
      </c>
      <c r="M355" s="134">
        <v>0</v>
      </c>
      <c r="N355" s="134">
        <v>0</v>
      </c>
      <c r="O355" s="134">
        <v>587849660.27999997</v>
      </c>
      <c r="P355" s="94">
        <v>0</v>
      </c>
      <c r="Q355" s="80"/>
      <c r="R355" s="81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s="17" customFormat="1" ht="48.6" customHeight="1">
      <c r="A356" s="101">
        <v>24</v>
      </c>
      <c r="B356" s="30" t="s">
        <v>156</v>
      </c>
      <c r="C356" s="117" t="s">
        <v>0</v>
      </c>
      <c r="D356" s="94">
        <f t="shared" si="64"/>
        <v>152335221.21000001</v>
      </c>
      <c r="E356" s="94">
        <f t="shared" si="62"/>
        <v>6343375712.8800001</v>
      </c>
      <c r="F356" s="94">
        <v>152335221.21000001</v>
      </c>
      <c r="G356" s="94">
        <f>ROUND(F356*B2,2)</f>
        <v>6343375712.8800001</v>
      </c>
      <c r="H356" s="94">
        <v>0</v>
      </c>
      <c r="I356" s="94">
        <v>0</v>
      </c>
      <c r="J356" s="94">
        <v>0</v>
      </c>
      <c r="K356" s="94">
        <v>0</v>
      </c>
      <c r="L356" s="134">
        <v>0</v>
      </c>
      <c r="M356" s="134">
        <v>0</v>
      </c>
      <c r="N356" s="134">
        <v>0</v>
      </c>
      <c r="O356" s="134">
        <v>1153205511.23</v>
      </c>
      <c r="P356" s="94">
        <v>0</v>
      </c>
      <c r="Q356" s="80"/>
      <c r="R356" s="81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s="17" customFormat="1" ht="85.9" customHeight="1">
      <c r="A357" s="101">
        <v>25</v>
      </c>
      <c r="B357" s="30" t="s">
        <v>157</v>
      </c>
      <c r="C357" s="117" t="s">
        <v>1</v>
      </c>
      <c r="D357" s="95">
        <f t="shared" si="64"/>
        <v>96254091.5</v>
      </c>
      <c r="E357" s="95">
        <f t="shared" si="62"/>
        <v>4695495967.7799997</v>
      </c>
      <c r="F357" s="95">
        <v>96254091.5</v>
      </c>
      <c r="G357" s="95">
        <f>ROUND(F357*B3,2)</f>
        <v>4695495967.7799997</v>
      </c>
      <c r="H357" s="94">
        <v>0</v>
      </c>
      <c r="I357" s="94">
        <v>0</v>
      </c>
      <c r="J357" s="94">
        <v>0</v>
      </c>
      <c r="K357" s="94">
        <v>0</v>
      </c>
      <c r="L357" s="134">
        <v>0</v>
      </c>
      <c r="M357" s="134">
        <v>0</v>
      </c>
      <c r="N357" s="134">
        <v>0</v>
      </c>
      <c r="O357" s="134">
        <v>523288471.26999998</v>
      </c>
      <c r="P357" s="94">
        <v>0</v>
      </c>
      <c r="Q357" s="80"/>
      <c r="R357" s="81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s="17" customFormat="1" ht="53.45" customHeight="1">
      <c r="A358" s="101">
        <v>26</v>
      </c>
      <c r="B358" s="46" t="s">
        <v>301</v>
      </c>
      <c r="C358" s="117" t="s">
        <v>0</v>
      </c>
      <c r="D358" s="95">
        <f>F358+J358</f>
        <v>547425.42000000004</v>
      </c>
      <c r="E358" s="95">
        <f>G358+K358</f>
        <v>22795287.169999998</v>
      </c>
      <c r="F358" s="95">
        <v>530005.02</v>
      </c>
      <c r="G358" s="95">
        <f>ROUND(F358*B2,2)</f>
        <v>22069886.039999999</v>
      </c>
      <c r="H358" s="94">
        <v>0</v>
      </c>
      <c r="I358" s="94">
        <v>0</v>
      </c>
      <c r="J358" s="94">
        <v>17420.400000000001</v>
      </c>
      <c r="K358" s="94">
        <f>ROUND(J358*B2,2)</f>
        <v>725401.13</v>
      </c>
      <c r="L358" s="134">
        <v>0</v>
      </c>
      <c r="M358" s="134">
        <v>0</v>
      </c>
      <c r="N358" s="134">
        <v>0</v>
      </c>
      <c r="O358" s="134">
        <v>20211286.02</v>
      </c>
      <c r="P358" s="94">
        <v>0</v>
      </c>
      <c r="Q358" s="80"/>
      <c r="R358" s="81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s="17" customFormat="1" ht="49.9" customHeight="1">
      <c r="A359" s="201">
        <v>27</v>
      </c>
      <c r="B359" s="30" t="s">
        <v>297</v>
      </c>
      <c r="C359" s="201" t="s">
        <v>1</v>
      </c>
      <c r="D359" s="200">
        <f t="shared" si="64"/>
        <v>3061325.18</v>
      </c>
      <c r="E359" s="200">
        <f t="shared" si="62"/>
        <v>149338483.33000001</v>
      </c>
      <c r="F359" s="200">
        <v>3061325.18</v>
      </c>
      <c r="G359" s="200">
        <f>ROUND(F359*B3,2)</f>
        <v>149338483.33000001</v>
      </c>
      <c r="H359" s="94"/>
      <c r="I359" s="94"/>
      <c r="J359" s="94"/>
      <c r="K359" s="94"/>
      <c r="L359" s="134"/>
      <c r="M359" s="134"/>
      <c r="N359" s="134"/>
      <c r="O359" s="134">
        <v>34020783.75</v>
      </c>
      <c r="P359" s="94">
        <v>0</v>
      </c>
      <c r="Q359" s="80"/>
      <c r="R359" s="81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s="17" customFormat="1" ht="23.45" customHeight="1">
      <c r="A360" s="201"/>
      <c r="B360" s="1" t="s">
        <v>158</v>
      </c>
      <c r="C360" s="201"/>
      <c r="D360" s="200">
        <f t="shared" si="64"/>
        <v>0</v>
      </c>
      <c r="E360" s="200">
        <f t="shared" si="62"/>
        <v>0</v>
      </c>
      <c r="F360" s="200"/>
      <c r="G360" s="200">
        <f>ROUND(F360*B5,2)</f>
        <v>0</v>
      </c>
      <c r="H360" s="94">
        <v>0</v>
      </c>
      <c r="I360" s="94">
        <v>0</v>
      </c>
      <c r="J360" s="94">
        <v>0</v>
      </c>
      <c r="K360" s="94">
        <v>0</v>
      </c>
      <c r="L360" s="134">
        <v>0</v>
      </c>
      <c r="M360" s="134">
        <v>0</v>
      </c>
      <c r="N360" s="134">
        <v>0</v>
      </c>
      <c r="O360" s="192" t="s">
        <v>159</v>
      </c>
      <c r="P360" s="202">
        <v>0</v>
      </c>
      <c r="Q360" s="80"/>
      <c r="R360" s="81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s="17" customFormat="1" ht="23.45" customHeight="1">
      <c r="A361" s="201"/>
      <c r="B361" s="1" t="s">
        <v>160</v>
      </c>
      <c r="C361" s="201"/>
      <c r="D361" s="200">
        <f t="shared" si="64"/>
        <v>0</v>
      </c>
      <c r="E361" s="200">
        <f t="shared" si="62"/>
        <v>0</v>
      </c>
      <c r="F361" s="200"/>
      <c r="G361" s="200">
        <f>ROUND(F361*B6,2)</f>
        <v>0</v>
      </c>
      <c r="H361" s="94"/>
      <c r="I361" s="94"/>
      <c r="J361" s="94"/>
      <c r="K361" s="94"/>
      <c r="L361" s="134"/>
      <c r="M361" s="134"/>
      <c r="N361" s="134"/>
      <c r="O361" s="192"/>
      <c r="P361" s="202"/>
      <c r="Q361" s="80"/>
      <c r="R361" s="81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s="17" customFormat="1" ht="23.45" customHeight="1">
      <c r="A362" s="201"/>
      <c r="B362" s="1" t="s">
        <v>161</v>
      </c>
      <c r="C362" s="201"/>
      <c r="D362" s="200">
        <f t="shared" si="64"/>
        <v>0</v>
      </c>
      <c r="E362" s="200">
        <f t="shared" si="62"/>
        <v>0</v>
      </c>
      <c r="F362" s="200"/>
      <c r="G362" s="200">
        <f>ROUND(F362*B7,2)</f>
        <v>0</v>
      </c>
      <c r="H362" s="94"/>
      <c r="I362" s="94"/>
      <c r="J362" s="94"/>
      <c r="K362" s="94"/>
      <c r="L362" s="134"/>
      <c r="M362" s="134"/>
      <c r="N362" s="134"/>
      <c r="O362" s="192"/>
      <c r="P362" s="202"/>
      <c r="Q362" s="80"/>
      <c r="R362" s="81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s="23" customFormat="1" ht="38.450000000000003" customHeight="1">
      <c r="A363" s="193" t="s">
        <v>88</v>
      </c>
      <c r="B363" s="194"/>
      <c r="C363" s="42"/>
      <c r="D363" s="96" t="s">
        <v>89</v>
      </c>
      <c r="E363" s="100">
        <f>SUM(E331:E362)</f>
        <v>23583590216.539997</v>
      </c>
      <c r="F363" s="96" t="s">
        <v>89</v>
      </c>
      <c r="G363" s="100">
        <f t="shared" ref="G363" si="65">SUM(G331:G362)</f>
        <v>23542628993.390003</v>
      </c>
      <c r="H363" s="96" t="s">
        <v>89</v>
      </c>
      <c r="I363" s="100">
        <f>I331+I332+I333+I334+I335+I336+I337+I338+I340+I341+I342+I343+I344+I345+I346+I348+I349+I350+I351+I352+I353+I354+I355+I356+I357+I359</f>
        <v>0</v>
      </c>
      <c r="J363" s="96" t="s">
        <v>89</v>
      </c>
      <c r="K363" s="100">
        <f>K331+K332+K333+K334+K335+K336+K337+K338+K340+K341+K342+K343+K344+K345+K346+K348+K349+K350+K351+K352+K353+K354+K355+K356+K357+K359+K358</f>
        <v>40961223.150000006</v>
      </c>
      <c r="L363" s="140" t="s">
        <v>89</v>
      </c>
      <c r="M363" s="140" t="s">
        <v>89</v>
      </c>
      <c r="N363" s="140" t="s">
        <v>89</v>
      </c>
      <c r="O363" s="100">
        <f t="shared" ref="O363" si="66">O331+O332+O333+O334+O335+O336+O337+O338+O340+O341+O342+O343+O344+O345+O346+O348+O349+O350+O351+O352+O353+O354+O355+O356+O357+O359+O358</f>
        <v>3488278779.6999998</v>
      </c>
      <c r="P363" s="100">
        <v>0</v>
      </c>
      <c r="Q363" s="86"/>
      <c r="R363" s="87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s="72" customFormat="1" ht="36" customHeight="1">
      <c r="A364" s="195" t="s">
        <v>90</v>
      </c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  <c r="L364" s="196"/>
      <c r="M364" s="196"/>
      <c r="N364" s="196"/>
      <c r="O364" s="196"/>
      <c r="P364" s="197"/>
      <c r="Q364" s="80"/>
      <c r="R364" s="81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s="17" customFormat="1" ht="42.6" customHeight="1">
      <c r="A365" s="34">
        <v>28</v>
      </c>
      <c r="B365" s="30" t="s">
        <v>162</v>
      </c>
      <c r="C365" s="117" t="s">
        <v>0</v>
      </c>
      <c r="D365" s="95">
        <f t="shared" ref="D365:E370" si="67">F365+H365+J365</f>
        <v>75746.11</v>
      </c>
      <c r="E365" s="95">
        <f t="shared" si="67"/>
        <v>3154136.19</v>
      </c>
      <c r="F365" s="141">
        <v>0</v>
      </c>
      <c r="G365" s="141">
        <v>0</v>
      </c>
      <c r="H365" s="141">
        <v>75746.11</v>
      </c>
      <c r="I365" s="141">
        <f>ROUND(H365*B2,2)</f>
        <v>3154136.19</v>
      </c>
      <c r="J365" s="141">
        <v>0</v>
      </c>
      <c r="K365" s="141">
        <v>0</v>
      </c>
      <c r="L365" s="135">
        <v>0</v>
      </c>
      <c r="M365" s="135">
        <v>0</v>
      </c>
      <c r="N365" s="135">
        <v>0</v>
      </c>
      <c r="O365" s="146">
        <v>663159.05000000005</v>
      </c>
      <c r="P365" s="146">
        <v>0</v>
      </c>
      <c r="Q365" s="80"/>
      <c r="R365" s="81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s="17" customFormat="1" ht="42.6" customHeight="1">
      <c r="A366" s="34">
        <v>29</v>
      </c>
      <c r="B366" s="30" t="s">
        <v>163</v>
      </c>
      <c r="C366" s="117" t="s">
        <v>0</v>
      </c>
      <c r="D366" s="95">
        <f>F366+H366+J366</f>
        <v>383118.56</v>
      </c>
      <c r="E366" s="95">
        <f>G366+I366+K366</f>
        <v>15953401.65</v>
      </c>
      <c r="F366" s="141">
        <v>180000</v>
      </c>
      <c r="G366" s="141">
        <f>ROUND(F366*B2,2)</f>
        <v>7495362</v>
      </c>
      <c r="H366" s="141">
        <v>203118.56</v>
      </c>
      <c r="I366" s="141">
        <f>ROUND(H366*B2,2)</f>
        <v>8458039.6500000004</v>
      </c>
      <c r="J366" s="141">
        <v>0</v>
      </c>
      <c r="K366" s="141">
        <v>0</v>
      </c>
      <c r="L366" s="135">
        <v>0</v>
      </c>
      <c r="M366" s="135">
        <v>0</v>
      </c>
      <c r="N366" s="135">
        <v>0</v>
      </c>
      <c r="O366" s="146">
        <v>0</v>
      </c>
      <c r="P366" s="146">
        <v>0</v>
      </c>
      <c r="Q366" s="80"/>
      <c r="R366" s="81"/>
      <c r="S366" s="27">
        <f>145086304.92+24224706965.29+3488278779.7</f>
        <v>27858072049.91</v>
      </c>
      <c r="T366" s="14"/>
      <c r="U366" s="14"/>
      <c r="V366" s="14"/>
      <c r="W366" s="14"/>
      <c r="X366" s="14"/>
      <c r="Y366" s="14"/>
      <c r="Z366" s="14"/>
      <c r="AA366" s="14"/>
    </row>
    <row r="367" spans="1:27" s="17" customFormat="1" ht="42.6" customHeight="1">
      <c r="A367" s="34">
        <v>30</v>
      </c>
      <c r="B367" s="30" t="s">
        <v>164</v>
      </c>
      <c r="C367" s="117" t="s">
        <v>0</v>
      </c>
      <c r="D367" s="95">
        <f>F367+H367+J367</f>
        <v>9525669.9900000002</v>
      </c>
      <c r="E367" s="95">
        <f>G367+I367+K367</f>
        <v>396657471.49000001</v>
      </c>
      <c r="F367" s="141">
        <v>4309731.03</v>
      </c>
      <c r="G367" s="141">
        <f>ROUND(F367*B2,2)</f>
        <v>179461078.84999999</v>
      </c>
      <c r="H367" s="141">
        <v>2945142.78</v>
      </c>
      <c r="I367" s="141">
        <f>ROUND(H367*B2,2)</f>
        <v>122638395.98999999</v>
      </c>
      <c r="J367" s="141">
        <v>2270796.1800000002</v>
      </c>
      <c r="K367" s="141">
        <f>ROUND(J367*B2,2)</f>
        <v>94557996.650000006</v>
      </c>
      <c r="L367" s="135">
        <v>0</v>
      </c>
      <c r="M367" s="135">
        <v>0</v>
      </c>
      <c r="N367" s="135">
        <v>0</v>
      </c>
      <c r="O367" s="146">
        <v>35489606.960000001</v>
      </c>
      <c r="P367" s="146">
        <v>0</v>
      </c>
      <c r="Q367" s="80"/>
      <c r="R367" s="81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s="17" customFormat="1" ht="42.6" customHeight="1">
      <c r="A368" s="34">
        <v>31</v>
      </c>
      <c r="B368" s="30" t="s">
        <v>165</v>
      </c>
      <c r="C368" s="117" t="s">
        <v>0</v>
      </c>
      <c r="D368" s="95">
        <f t="shared" si="67"/>
        <v>3741.48</v>
      </c>
      <c r="E368" s="95">
        <f t="shared" si="67"/>
        <v>155798.6</v>
      </c>
      <c r="F368" s="141">
        <v>3640.75</v>
      </c>
      <c r="G368" s="141">
        <f>ROUND(F368*B2,2)</f>
        <v>151604.10999999999</v>
      </c>
      <c r="H368" s="141">
        <v>98.91</v>
      </c>
      <c r="I368" s="141">
        <f>ROUND(H368*B2,2)</f>
        <v>4118.7</v>
      </c>
      <c r="J368" s="141">
        <v>1.82</v>
      </c>
      <c r="K368" s="141">
        <f>ROUND(J368*B2,2)</f>
        <v>75.790000000000006</v>
      </c>
      <c r="L368" s="135">
        <v>0</v>
      </c>
      <c r="M368" s="135">
        <v>0</v>
      </c>
      <c r="N368" s="135">
        <v>0</v>
      </c>
      <c r="O368" s="146">
        <v>8878.92</v>
      </c>
      <c r="P368" s="146">
        <v>0</v>
      </c>
      <c r="Q368" s="80"/>
      <c r="R368" s="81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s="17" customFormat="1" ht="42.6" customHeight="1">
      <c r="A369" s="34">
        <v>32</v>
      </c>
      <c r="B369" s="30" t="s">
        <v>166</v>
      </c>
      <c r="C369" s="117" t="s">
        <v>0</v>
      </c>
      <c r="D369" s="95">
        <f t="shared" si="67"/>
        <v>9978036.5999999996</v>
      </c>
      <c r="E369" s="95">
        <f t="shared" si="67"/>
        <v>415494424.26000005</v>
      </c>
      <c r="F369" s="141">
        <v>4271712.54</v>
      </c>
      <c r="G369" s="141">
        <f>ROUND(F369*B2,2)</f>
        <v>177877954.71000001</v>
      </c>
      <c r="H369" s="141">
        <v>3252306.05</v>
      </c>
      <c r="I369" s="141">
        <f>ROUND(H369*B2,2)</f>
        <v>135428951</v>
      </c>
      <c r="J369" s="141">
        <v>2454018.0099999998</v>
      </c>
      <c r="K369" s="141">
        <f>ROUND(J369*B2,2)</f>
        <v>102187518.55</v>
      </c>
      <c r="L369" s="135">
        <v>0</v>
      </c>
      <c r="M369" s="135">
        <v>0</v>
      </c>
      <c r="N369" s="135">
        <v>0</v>
      </c>
      <c r="O369" s="146">
        <v>11547055</v>
      </c>
      <c r="P369" s="146">
        <v>0</v>
      </c>
      <c r="Q369" s="80"/>
      <c r="R369" s="81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s="17" customFormat="1" ht="42.6" customHeight="1">
      <c r="A370" s="37">
        <v>33</v>
      </c>
      <c r="B370" s="38" t="s">
        <v>298</v>
      </c>
      <c r="C370" s="117" t="s">
        <v>0</v>
      </c>
      <c r="D370" s="95">
        <f t="shared" si="67"/>
        <v>1228007.1199999999</v>
      </c>
      <c r="E370" s="95">
        <f t="shared" si="67"/>
        <v>51135321.68</v>
      </c>
      <c r="F370" s="141">
        <v>1063964.47</v>
      </c>
      <c r="G370" s="141">
        <f>ROUND(F370*B2,2)</f>
        <v>44304438.100000001</v>
      </c>
      <c r="H370" s="141">
        <v>164042.65</v>
      </c>
      <c r="I370" s="141">
        <f>ROUND(H370*B2,2)</f>
        <v>6830883.5800000001</v>
      </c>
      <c r="J370" s="141">
        <v>0</v>
      </c>
      <c r="K370" s="141">
        <v>0</v>
      </c>
      <c r="L370" s="135">
        <v>0</v>
      </c>
      <c r="M370" s="135">
        <v>0</v>
      </c>
      <c r="N370" s="135">
        <v>0</v>
      </c>
      <c r="O370" s="146">
        <f>ROUND(Q370*B2,2)</f>
        <v>299279.39</v>
      </c>
      <c r="P370" s="146">
        <v>0</v>
      </c>
      <c r="Q370" s="80">
        <v>7187.15</v>
      </c>
      <c r="R370" s="81" t="s">
        <v>300</v>
      </c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s="23" customFormat="1" ht="26.25" customHeight="1">
      <c r="A371" s="193" t="s">
        <v>133</v>
      </c>
      <c r="B371" s="194"/>
      <c r="C371" s="42"/>
      <c r="D371" s="96" t="s">
        <v>89</v>
      </c>
      <c r="E371" s="100">
        <f>E370+E369+E368+E367+E366+E365</f>
        <v>882550553.87000012</v>
      </c>
      <c r="F371" s="96" t="s">
        <v>89</v>
      </c>
      <c r="G371" s="100">
        <f>G370+G369+G368+G367+G366</f>
        <v>409290437.76999998</v>
      </c>
      <c r="H371" s="96" t="s">
        <v>89</v>
      </c>
      <c r="I371" s="100">
        <f>I370+I369+I368+I367+I366+I365</f>
        <v>276514525.10999995</v>
      </c>
      <c r="J371" s="96" t="s">
        <v>89</v>
      </c>
      <c r="K371" s="100">
        <f>K369+K368+K367</f>
        <v>196745590.99000001</v>
      </c>
      <c r="L371" s="100">
        <v>0</v>
      </c>
      <c r="M371" s="100">
        <v>0</v>
      </c>
      <c r="N371" s="100">
        <v>0</v>
      </c>
      <c r="O371" s="100">
        <f>O365+O367+O368+O369+O370</f>
        <v>48007979.32</v>
      </c>
      <c r="P371" s="100">
        <f>P369+P368+P367</f>
        <v>0</v>
      </c>
      <c r="Q371" s="86"/>
      <c r="R371" s="87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s="23" customFormat="1" ht="54.75" customHeight="1">
      <c r="A372" s="232" t="s">
        <v>167</v>
      </c>
      <c r="B372" s="233"/>
      <c r="C372" s="125"/>
      <c r="D372" s="104" t="s">
        <v>89</v>
      </c>
      <c r="E372" s="105">
        <f>E371+E363</f>
        <v>24466140770.409996</v>
      </c>
      <c r="F372" s="104" t="s">
        <v>89</v>
      </c>
      <c r="G372" s="105">
        <f>G371+G363</f>
        <v>23951919431.160004</v>
      </c>
      <c r="H372" s="104" t="s">
        <v>89</v>
      </c>
      <c r="I372" s="105">
        <f>I371+I363</f>
        <v>276514525.10999995</v>
      </c>
      <c r="J372" s="104" t="s">
        <v>89</v>
      </c>
      <c r="K372" s="105">
        <f>K371+K363</f>
        <v>237706814.14000002</v>
      </c>
      <c r="L372" s="105">
        <v>0</v>
      </c>
      <c r="M372" s="105">
        <v>0</v>
      </c>
      <c r="N372" s="105">
        <v>0</v>
      </c>
      <c r="O372" s="104" t="s">
        <v>89</v>
      </c>
      <c r="P372" s="105">
        <f>P371+P363</f>
        <v>0</v>
      </c>
      <c r="Q372" s="92" t="s">
        <v>89</v>
      </c>
      <c r="R372" s="93" t="s">
        <v>89</v>
      </c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s="23" customFormat="1" ht="72.75" customHeight="1">
      <c r="A373" s="198" t="s">
        <v>312</v>
      </c>
      <c r="B373" s="199"/>
      <c r="C373" s="124"/>
      <c r="D373" s="106" t="s">
        <v>89</v>
      </c>
      <c r="E373" s="107">
        <f>E372+E328</f>
        <v>109807698611.70999</v>
      </c>
      <c r="F373" s="106" t="s">
        <v>89</v>
      </c>
      <c r="G373" s="107">
        <f>G372+G328</f>
        <v>107837151755.67</v>
      </c>
      <c r="H373" s="106" t="s">
        <v>89</v>
      </c>
      <c r="I373" s="107">
        <f>I372+I328</f>
        <v>1468313451.02</v>
      </c>
      <c r="J373" s="106" t="s">
        <v>89</v>
      </c>
      <c r="K373" s="107">
        <f>K372+K328</f>
        <v>502233405.01999998</v>
      </c>
      <c r="L373" s="107">
        <f>L372+L328</f>
        <v>6507996339.4499989</v>
      </c>
      <c r="M373" s="107">
        <f>M372+M328</f>
        <v>2038642955.8099997</v>
      </c>
      <c r="N373" s="107">
        <f>N372+N328</f>
        <v>471454124.32999992</v>
      </c>
      <c r="O373" s="106" t="s">
        <v>89</v>
      </c>
      <c r="P373" s="107">
        <f>P372+P328</f>
        <v>18004089.609999999</v>
      </c>
      <c r="Q373" s="86"/>
      <c r="R373" s="87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s="17" customFormat="1" ht="24.6" customHeight="1">
      <c r="A374" s="73" t="s">
        <v>168</v>
      </c>
      <c r="B374" s="32"/>
      <c r="C374" s="126"/>
      <c r="D374" s="31"/>
      <c r="E374" s="33"/>
      <c r="F374" s="31"/>
      <c r="G374" s="33"/>
      <c r="H374" s="31"/>
      <c r="I374" s="33"/>
      <c r="J374" s="31"/>
      <c r="K374" s="33"/>
      <c r="L374" s="33"/>
      <c r="M374" s="33"/>
      <c r="N374" s="33"/>
      <c r="O374" s="33"/>
      <c r="P374" s="33"/>
      <c r="Q374" s="80"/>
      <c r="R374" s="81"/>
      <c r="S374" s="14"/>
      <c r="T374" s="14"/>
      <c r="U374" s="14"/>
      <c r="V374" s="14"/>
      <c r="W374" s="14"/>
      <c r="X374" s="14"/>
      <c r="Y374" s="15"/>
      <c r="Z374" s="14"/>
      <c r="AA374" s="14"/>
    </row>
    <row r="375" spans="1:27" s="17" customFormat="1" ht="31.15" customHeight="1">
      <c r="A375" s="203" t="s">
        <v>169</v>
      </c>
      <c r="B375" s="204"/>
      <c r="C375" s="204"/>
      <c r="D375" s="204"/>
      <c r="E375" s="204"/>
      <c r="F375" s="204"/>
      <c r="G375" s="204"/>
      <c r="H375" s="204"/>
      <c r="I375" s="204"/>
      <c r="J375" s="204"/>
      <c r="K375" s="204"/>
      <c r="L375" s="204"/>
      <c r="M375" s="204"/>
      <c r="N375" s="204"/>
      <c r="O375" s="204"/>
      <c r="P375" s="205"/>
      <c r="Q375" s="80"/>
      <c r="R375" s="81"/>
      <c r="S375" s="14"/>
      <c r="T375" s="14"/>
      <c r="U375" s="14"/>
      <c r="V375" s="14"/>
      <c r="W375" s="14"/>
      <c r="X375" s="14"/>
      <c r="Y375" s="15"/>
      <c r="Z375" s="14"/>
      <c r="AA375" s="14"/>
    </row>
    <row r="376" spans="1:27" s="17" customFormat="1" ht="67.150000000000006" customHeight="1">
      <c r="A376" s="29" t="s">
        <v>170</v>
      </c>
      <c r="B376" s="111" t="s">
        <v>171</v>
      </c>
      <c r="C376" s="117" t="s">
        <v>1</v>
      </c>
      <c r="D376" s="94">
        <f t="shared" ref="D376:E381" si="68">F376+H376+J376</f>
        <v>3643897.15</v>
      </c>
      <c r="E376" s="94">
        <f t="shared" si="68"/>
        <v>177757683.94</v>
      </c>
      <c r="F376" s="94">
        <v>3643897.15</v>
      </c>
      <c r="G376" s="94">
        <f>ROUND(F376*B3,2)</f>
        <v>177757683.94</v>
      </c>
      <c r="H376" s="95">
        <v>0</v>
      </c>
      <c r="I376" s="95">
        <v>0</v>
      </c>
      <c r="J376" s="95">
        <v>0</v>
      </c>
      <c r="K376" s="95">
        <v>0</v>
      </c>
      <c r="L376" s="135">
        <v>0</v>
      </c>
      <c r="M376" s="135">
        <v>0</v>
      </c>
      <c r="N376" s="135">
        <v>0</v>
      </c>
      <c r="O376" s="94">
        <v>20153250.289999999</v>
      </c>
      <c r="P376" s="95">
        <v>0</v>
      </c>
      <c r="Q376" s="80"/>
      <c r="R376" s="81"/>
      <c r="S376" s="14"/>
      <c r="T376" s="14"/>
      <c r="U376" s="14"/>
      <c r="V376" s="14"/>
      <c r="W376" s="14"/>
      <c r="X376" s="14"/>
      <c r="Y376" s="15"/>
      <c r="Z376" s="14"/>
      <c r="AA376" s="14"/>
    </row>
    <row r="377" spans="1:27" s="17" customFormat="1" ht="63.75" customHeight="1">
      <c r="A377" s="29" t="s">
        <v>170</v>
      </c>
      <c r="B377" s="111" t="s">
        <v>199</v>
      </c>
      <c r="C377" s="180" t="s">
        <v>1</v>
      </c>
      <c r="D377" s="191">
        <f t="shared" si="68"/>
        <v>1352057.45</v>
      </c>
      <c r="E377" s="191">
        <f t="shared" si="68"/>
        <v>65956472.140000001</v>
      </c>
      <c r="F377" s="191">
        <v>1352057.45</v>
      </c>
      <c r="G377" s="191">
        <f>ROUND(F377*B3,2)</f>
        <v>65956472.140000001</v>
      </c>
      <c r="H377" s="95">
        <v>0</v>
      </c>
      <c r="I377" s="95">
        <v>0</v>
      </c>
      <c r="J377" s="95">
        <v>0</v>
      </c>
      <c r="K377" s="95">
        <v>0</v>
      </c>
      <c r="L377" s="135">
        <v>0</v>
      </c>
      <c r="M377" s="135">
        <v>0</v>
      </c>
      <c r="N377" s="135">
        <v>0</v>
      </c>
      <c r="O377" s="94">
        <v>13786427.66</v>
      </c>
      <c r="P377" s="95">
        <v>0</v>
      </c>
      <c r="Q377" s="80"/>
      <c r="R377" s="81"/>
      <c r="S377" s="14"/>
      <c r="T377" s="14"/>
      <c r="U377" s="14"/>
      <c r="V377" s="14"/>
      <c r="W377" s="14"/>
      <c r="X377" s="14"/>
      <c r="Y377" s="15"/>
      <c r="Z377" s="14"/>
      <c r="AA377" s="14"/>
    </row>
    <row r="378" spans="1:27" s="17" customFormat="1" ht="69.75" customHeight="1">
      <c r="A378" s="29" t="s">
        <v>170</v>
      </c>
      <c r="B378" s="111" t="s">
        <v>200</v>
      </c>
      <c r="C378" s="114"/>
      <c r="D378" s="179">
        <v>0</v>
      </c>
      <c r="E378" s="179">
        <f t="shared" si="68"/>
        <v>0</v>
      </c>
      <c r="F378" s="179">
        <v>0</v>
      </c>
      <c r="G378" s="179">
        <f>ROUND(F378*B5,2)</f>
        <v>0</v>
      </c>
      <c r="H378" s="95">
        <v>0</v>
      </c>
      <c r="I378" s="95">
        <v>0</v>
      </c>
      <c r="J378" s="95">
        <v>0</v>
      </c>
      <c r="K378" s="95">
        <v>0</v>
      </c>
      <c r="L378" s="135">
        <v>0</v>
      </c>
      <c r="M378" s="135">
        <v>0</v>
      </c>
      <c r="N378" s="135">
        <v>0</v>
      </c>
      <c r="O378" s="94">
        <v>14402241.08</v>
      </c>
      <c r="P378" s="95">
        <v>0</v>
      </c>
      <c r="Q378" s="80"/>
      <c r="R378" s="81"/>
      <c r="S378" s="14"/>
      <c r="T378" s="14"/>
      <c r="U378" s="14"/>
      <c r="V378" s="14"/>
      <c r="W378" s="14"/>
      <c r="X378" s="14"/>
      <c r="Y378" s="15"/>
      <c r="Z378" s="14"/>
      <c r="AA378" s="14"/>
    </row>
    <row r="379" spans="1:27" s="17" customFormat="1" ht="35.450000000000003" customHeight="1">
      <c r="A379" s="212" t="s">
        <v>170</v>
      </c>
      <c r="B379" s="30" t="s">
        <v>172</v>
      </c>
      <c r="C379" s="201" t="s">
        <v>29</v>
      </c>
      <c r="D379" s="202">
        <f t="shared" si="68"/>
        <v>8057220.71</v>
      </c>
      <c r="E379" s="202">
        <v>8057220.71</v>
      </c>
      <c r="F379" s="202">
        <v>8057220.71</v>
      </c>
      <c r="G379" s="202">
        <v>8057220.71</v>
      </c>
      <c r="H379" s="202">
        <v>0</v>
      </c>
      <c r="I379" s="202">
        <v>0</v>
      </c>
      <c r="J379" s="202">
        <v>0</v>
      </c>
      <c r="K379" s="202">
        <v>0</v>
      </c>
      <c r="L379" s="202">
        <v>0</v>
      </c>
      <c r="M379" s="202">
        <v>0</v>
      </c>
      <c r="N379" s="202">
        <v>0</v>
      </c>
      <c r="O379" s="94">
        <v>3105593.02</v>
      </c>
      <c r="P379" s="95">
        <v>0</v>
      </c>
      <c r="Q379" s="80"/>
      <c r="R379" s="81"/>
      <c r="S379" s="14"/>
      <c r="T379" s="14"/>
      <c r="U379" s="14"/>
      <c r="V379" s="14"/>
      <c r="W379" s="14"/>
      <c r="X379" s="14"/>
      <c r="Y379" s="15"/>
      <c r="Z379" s="14"/>
      <c r="AA379" s="14"/>
    </row>
    <row r="380" spans="1:27" s="17" customFormat="1" ht="40.5" customHeight="1">
      <c r="A380" s="213"/>
      <c r="B380" s="30" t="s">
        <v>173</v>
      </c>
      <c r="C380" s="201"/>
      <c r="D380" s="202"/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  <c r="O380" s="94">
        <v>3231489.18</v>
      </c>
      <c r="P380" s="95">
        <v>0</v>
      </c>
      <c r="Q380" s="80"/>
      <c r="R380" s="81"/>
      <c r="S380" s="14"/>
      <c r="T380" s="14"/>
      <c r="U380" s="14"/>
      <c r="V380" s="14"/>
      <c r="W380" s="14"/>
      <c r="X380" s="14"/>
      <c r="Y380" s="15"/>
      <c r="Z380" s="14"/>
      <c r="AA380" s="14"/>
    </row>
    <row r="381" spans="1:27" s="17" customFormat="1" ht="38.25" customHeight="1">
      <c r="A381" s="213"/>
      <c r="B381" s="30" t="s">
        <v>174</v>
      </c>
      <c r="C381" s="201"/>
      <c r="D381" s="202">
        <f t="shared" si="68"/>
        <v>0</v>
      </c>
      <c r="E381" s="202"/>
      <c r="F381" s="202"/>
      <c r="G381" s="202"/>
      <c r="H381" s="202"/>
      <c r="I381" s="202"/>
      <c r="J381" s="202"/>
      <c r="K381" s="202"/>
      <c r="L381" s="202"/>
      <c r="M381" s="202"/>
      <c r="N381" s="202"/>
      <c r="O381" s="94">
        <v>3149171.34</v>
      </c>
      <c r="P381" s="95">
        <v>0</v>
      </c>
      <c r="Q381" s="80"/>
      <c r="R381" s="81"/>
      <c r="S381" s="14"/>
      <c r="T381" s="14"/>
      <c r="U381" s="14"/>
      <c r="V381" s="14"/>
      <c r="W381" s="14"/>
      <c r="X381" s="14"/>
      <c r="Y381" s="15"/>
      <c r="Z381" s="14"/>
      <c r="AA381" s="14"/>
    </row>
    <row r="382" spans="1:27" s="17" customFormat="1" ht="50.25" customHeight="1">
      <c r="A382" s="214"/>
      <c r="B382" s="30" t="s">
        <v>175</v>
      </c>
      <c r="C382" s="201"/>
      <c r="D382" s="202"/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  <c r="O382" s="94">
        <v>2224878.48</v>
      </c>
      <c r="P382" s="95">
        <v>0</v>
      </c>
      <c r="Q382" s="80"/>
      <c r="R382" s="81"/>
      <c r="S382" s="14"/>
      <c r="T382" s="14"/>
      <c r="U382" s="14"/>
      <c r="V382" s="14"/>
      <c r="W382" s="14"/>
      <c r="X382" s="14"/>
      <c r="Y382" s="15"/>
      <c r="Z382" s="14"/>
      <c r="AA382" s="14"/>
    </row>
    <row r="383" spans="1:27" s="17" customFormat="1" ht="42.6" customHeight="1">
      <c r="A383" s="29" t="s">
        <v>170</v>
      </c>
      <c r="B383" s="30" t="s">
        <v>213</v>
      </c>
      <c r="C383" s="117" t="s">
        <v>1</v>
      </c>
      <c r="D383" s="94">
        <f t="shared" ref="D383:D396" si="69">F383+H383+J383</f>
        <v>4679412.08</v>
      </c>
      <c r="E383" s="94">
        <f t="shared" ref="E383:E396" si="70">G383+I383+K383</f>
        <v>228272483.91</v>
      </c>
      <c r="F383" s="94">
        <v>4679412.08</v>
      </c>
      <c r="G383" s="94">
        <f>ROUND(F383*B3,2)</f>
        <v>228272483.91</v>
      </c>
      <c r="H383" s="95">
        <v>0</v>
      </c>
      <c r="I383" s="95">
        <v>0</v>
      </c>
      <c r="J383" s="95">
        <v>0</v>
      </c>
      <c r="K383" s="95">
        <v>0</v>
      </c>
      <c r="L383" s="135">
        <v>0</v>
      </c>
      <c r="M383" s="135">
        <v>0</v>
      </c>
      <c r="N383" s="135">
        <v>0</v>
      </c>
      <c r="O383" s="94">
        <v>25013182.059999999</v>
      </c>
      <c r="P383" s="95">
        <v>0</v>
      </c>
      <c r="Q383" s="80"/>
      <c r="R383" s="81"/>
      <c r="S383" s="14"/>
      <c r="T383" s="14"/>
      <c r="U383" s="14"/>
      <c r="V383" s="14"/>
      <c r="W383" s="14"/>
      <c r="X383" s="14"/>
      <c r="Y383" s="15"/>
      <c r="Z383" s="14"/>
      <c r="AA383" s="14"/>
    </row>
    <row r="384" spans="1:27" s="17" customFormat="1" ht="42.6" customHeight="1">
      <c r="A384" s="29" t="s">
        <v>170</v>
      </c>
      <c r="B384" s="30" t="s">
        <v>176</v>
      </c>
      <c r="C384" s="117" t="s">
        <v>1</v>
      </c>
      <c r="D384" s="94">
        <f t="shared" si="69"/>
        <v>2288720.9900000002</v>
      </c>
      <c r="E384" s="94">
        <f t="shared" si="70"/>
        <v>111649073.95</v>
      </c>
      <c r="F384" s="94">
        <v>2288720.9900000002</v>
      </c>
      <c r="G384" s="94">
        <f>ROUND(F384*B3,2)</f>
        <v>111649073.95</v>
      </c>
      <c r="H384" s="95">
        <v>0</v>
      </c>
      <c r="I384" s="95">
        <v>0</v>
      </c>
      <c r="J384" s="95">
        <v>0</v>
      </c>
      <c r="K384" s="95">
        <v>0</v>
      </c>
      <c r="L384" s="135">
        <v>0</v>
      </c>
      <c r="M384" s="135">
        <v>0</v>
      </c>
      <c r="N384" s="135">
        <v>0</v>
      </c>
      <c r="O384" s="94">
        <v>7018311.3399999999</v>
      </c>
      <c r="P384" s="95">
        <v>0</v>
      </c>
      <c r="Q384" s="80"/>
      <c r="R384" s="81"/>
      <c r="S384" s="14"/>
      <c r="T384" s="14"/>
      <c r="U384" s="14"/>
      <c r="V384" s="14"/>
      <c r="W384" s="14"/>
      <c r="X384" s="14"/>
      <c r="Y384" s="15"/>
      <c r="Z384" s="14"/>
      <c r="AA384" s="14"/>
    </row>
    <row r="385" spans="1:27" s="17" customFormat="1" ht="42.6" customHeight="1">
      <c r="A385" s="29" t="s">
        <v>170</v>
      </c>
      <c r="B385" s="30" t="s">
        <v>177</v>
      </c>
      <c r="C385" s="117" t="s">
        <v>1</v>
      </c>
      <c r="D385" s="94">
        <f t="shared" si="69"/>
        <v>3990620.06</v>
      </c>
      <c r="E385" s="94">
        <f t="shared" si="70"/>
        <v>194671624.94999999</v>
      </c>
      <c r="F385" s="94">
        <v>3990620.06</v>
      </c>
      <c r="G385" s="94">
        <f>ROUND(F385*B3,2)</f>
        <v>194671624.94999999</v>
      </c>
      <c r="H385" s="95">
        <v>0</v>
      </c>
      <c r="I385" s="95">
        <v>0</v>
      </c>
      <c r="J385" s="95">
        <v>0</v>
      </c>
      <c r="K385" s="95">
        <v>0</v>
      </c>
      <c r="L385" s="135">
        <v>0</v>
      </c>
      <c r="M385" s="135">
        <v>0</v>
      </c>
      <c r="N385" s="135">
        <v>0</v>
      </c>
      <c r="O385" s="94">
        <v>9021661.3800000008</v>
      </c>
      <c r="P385" s="95">
        <v>0</v>
      </c>
      <c r="Q385" s="80"/>
      <c r="R385" s="81"/>
      <c r="S385" s="14"/>
      <c r="T385" s="14"/>
      <c r="U385" s="14"/>
      <c r="V385" s="14"/>
      <c r="W385" s="14"/>
      <c r="X385" s="14"/>
      <c r="Y385" s="15"/>
      <c r="Z385" s="14"/>
      <c r="AA385" s="14"/>
    </row>
    <row r="386" spans="1:27" s="23" customFormat="1" ht="42.6" customHeight="1">
      <c r="A386" s="29" t="s">
        <v>170</v>
      </c>
      <c r="B386" s="30" t="s">
        <v>178</v>
      </c>
      <c r="C386" s="117" t="s">
        <v>0</v>
      </c>
      <c r="D386" s="94">
        <f t="shared" si="69"/>
        <v>51910.68</v>
      </c>
      <c r="E386" s="94">
        <f t="shared" si="70"/>
        <v>2161607.4300000002</v>
      </c>
      <c r="F386" s="94">
        <v>51910.68</v>
      </c>
      <c r="G386" s="94">
        <f>ROUND(F386*B2,2)</f>
        <v>2161607.4300000002</v>
      </c>
      <c r="H386" s="95">
        <v>0</v>
      </c>
      <c r="I386" s="95">
        <v>0</v>
      </c>
      <c r="J386" s="95">
        <v>0</v>
      </c>
      <c r="K386" s="95">
        <v>0</v>
      </c>
      <c r="L386" s="135">
        <v>0</v>
      </c>
      <c r="M386" s="135">
        <v>0</v>
      </c>
      <c r="N386" s="135">
        <v>0</v>
      </c>
      <c r="O386" s="94">
        <v>204474.5</v>
      </c>
      <c r="P386" s="95">
        <v>0</v>
      </c>
      <c r="Q386" s="86"/>
      <c r="R386" s="87"/>
      <c r="S386" s="22"/>
      <c r="T386" s="22"/>
      <c r="U386" s="22"/>
      <c r="V386" s="22"/>
      <c r="W386" s="22"/>
      <c r="X386" s="22"/>
      <c r="Y386" s="26"/>
      <c r="Z386" s="22"/>
      <c r="AA386" s="22"/>
    </row>
    <row r="387" spans="1:27" s="23" customFormat="1" ht="42.6" customHeight="1">
      <c r="A387" s="29" t="s">
        <v>170</v>
      </c>
      <c r="B387" s="30" t="s">
        <v>179</v>
      </c>
      <c r="C387" s="117" t="s">
        <v>0</v>
      </c>
      <c r="D387" s="94">
        <f t="shared" si="69"/>
        <v>1719.65</v>
      </c>
      <c r="E387" s="94">
        <f t="shared" si="70"/>
        <v>71607.77</v>
      </c>
      <c r="F387" s="94">
        <v>1719.65</v>
      </c>
      <c r="G387" s="94">
        <f>ROUND(F387*B2,2)</f>
        <v>71607.77</v>
      </c>
      <c r="H387" s="95">
        <v>0</v>
      </c>
      <c r="I387" s="95">
        <v>0</v>
      </c>
      <c r="J387" s="95">
        <v>0</v>
      </c>
      <c r="K387" s="95">
        <v>0</v>
      </c>
      <c r="L387" s="135">
        <v>0</v>
      </c>
      <c r="M387" s="135">
        <v>0</v>
      </c>
      <c r="N387" s="135">
        <v>0</v>
      </c>
      <c r="O387" s="94">
        <v>597.47</v>
      </c>
      <c r="P387" s="95">
        <v>0</v>
      </c>
      <c r="Q387" s="86"/>
      <c r="R387" s="87"/>
      <c r="S387" s="22"/>
      <c r="T387" s="22"/>
      <c r="U387" s="22"/>
      <c r="V387" s="22"/>
      <c r="W387" s="22"/>
      <c r="X387" s="22"/>
      <c r="Y387" s="26"/>
      <c r="Z387" s="22"/>
      <c r="AA387" s="22"/>
    </row>
    <row r="388" spans="1:27" s="23" customFormat="1" ht="42.6" customHeight="1">
      <c r="A388" s="29" t="s">
        <v>170</v>
      </c>
      <c r="B388" s="136" t="s">
        <v>402</v>
      </c>
      <c r="C388" s="117" t="s">
        <v>0</v>
      </c>
      <c r="D388" s="94">
        <f t="shared" si="69"/>
        <v>698712.41</v>
      </c>
      <c r="E388" s="94">
        <f t="shared" si="70"/>
        <v>29095013.59</v>
      </c>
      <c r="F388" s="94">
        <v>698712.41</v>
      </c>
      <c r="G388" s="94">
        <f>ROUND(F388*B2,2)</f>
        <v>29095013.59</v>
      </c>
      <c r="H388" s="95">
        <v>0</v>
      </c>
      <c r="I388" s="95">
        <v>0</v>
      </c>
      <c r="J388" s="95">
        <v>0</v>
      </c>
      <c r="K388" s="95">
        <v>0</v>
      </c>
      <c r="L388" s="135">
        <v>0</v>
      </c>
      <c r="M388" s="135">
        <v>0</v>
      </c>
      <c r="N388" s="135">
        <v>0</v>
      </c>
      <c r="O388" s="94">
        <v>0</v>
      </c>
      <c r="P388" s="95">
        <v>0</v>
      </c>
      <c r="Q388" s="86"/>
      <c r="R388" s="87"/>
      <c r="S388" s="22"/>
      <c r="T388" s="22"/>
      <c r="U388" s="22"/>
      <c r="V388" s="22"/>
      <c r="W388" s="22"/>
      <c r="X388" s="22"/>
      <c r="Y388" s="26"/>
      <c r="Z388" s="22"/>
      <c r="AA388" s="22"/>
    </row>
    <row r="389" spans="1:27" s="23" customFormat="1" ht="41.45" customHeight="1">
      <c r="A389" s="29" t="s">
        <v>170</v>
      </c>
      <c r="B389" s="3" t="s">
        <v>185</v>
      </c>
      <c r="C389" s="117" t="s">
        <v>0</v>
      </c>
      <c r="D389" s="94">
        <f t="shared" si="69"/>
        <v>360035</v>
      </c>
      <c r="E389" s="94">
        <f t="shared" si="70"/>
        <v>14992181.43</v>
      </c>
      <c r="F389" s="94">
        <v>349360.36</v>
      </c>
      <c r="G389" s="94">
        <f>ROUND(F389*B2,2)</f>
        <v>14547679.810000001</v>
      </c>
      <c r="H389" s="95">
        <v>0</v>
      </c>
      <c r="I389" s="95">
        <v>0</v>
      </c>
      <c r="J389" s="94">
        <v>10674.64</v>
      </c>
      <c r="K389" s="94">
        <f>ROUND(J389*B2,2)</f>
        <v>444501.62</v>
      </c>
      <c r="L389" s="135">
        <v>0</v>
      </c>
      <c r="M389" s="135">
        <v>0</v>
      </c>
      <c r="N389" s="135">
        <v>0</v>
      </c>
      <c r="O389" s="94">
        <v>1251832.7</v>
      </c>
      <c r="P389" s="95">
        <v>0</v>
      </c>
      <c r="Q389" s="86"/>
      <c r="R389" s="87"/>
      <c r="S389" s="22"/>
      <c r="T389" s="22"/>
      <c r="U389" s="22"/>
      <c r="V389" s="22"/>
      <c r="W389" s="22"/>
      <c r="X389" s="22"/>
      <c r="Y389" s="26"/>
      <c r="Z389" s="22"/>
      <c r="AA389" s="22"/>
    </row>
    <row r="390" spans="1:27" s="23" customFormat="1" ht="41.45" customHeight="1">
      <c r="A390" s="29" t="s">
        <v>170</v>
      </c>
      <c r="B390" s="3" t="s">
        <v>186</v>
      </c>
      <c r="C390" s="117" t="s">
        <v>0</v>
      </c>
      <c r="D390" s="94">
        <f t="shared" si="69"/>
        <v>101112.25</v>
      </c>
      <c r="E390" s="94">
        <f t="shared" si="70"/>
        <v>4210405.09</v>
      </c>
      <c r="F390" s="94">
        <v>99911.35</v>
      </c>
      <c r="G390" s="94">
        <f>ROUND(F390*B2,2)</f>
        <v>4160398.53</v>
      </c>
      <c r="H390" s="95">
        <v>0</v>
      </c>
      <c r="I390" s="95">
        <v>0</v>
      </c>
      <c r="J390" s="94">
        <v>1200.9000000000001</v>
      </c>
      <c r="K390" s="94">
        <f>ROUND(J390*B2,2)</f>
        <v>50006.559999999998</v>
      </c>
      <c r="L390" s="135">
        <v>0</v>
      </c>
      <c r="M390" s="135">
        <v>0</v>
      </c>
      <c r="N390" s="135">
        <v>0</v>
      </c>
      <c r="O390" s="94">
        <v>131037.96</v>
      </c>
      <c r="P390" s="95">
        <v>0</v>
      </c>
      <c r="Q390" s="86"/>
      <c r="R390" s="87"/>
      <c r="S390" s="22"/>
      <c r="T390" s="22"/>
      <c r="U390" s="22"/>
      <c r="V390" s="22"/>
      <c r="W390" s="22"/>
      <c r="X390" s="22"/>
      <c r="Y390" s="26"/>
      <c r="Z390" s="22"/>
      <c r="AA390" s="22"/>
    </row>
    <row r="391" spans="1:27" s="23" customFormat="1" ht="41.45" customHeight="1">
      <c r="A391" s="29" t="s">
        <v>170</v>
      </c>
      <c r="B391" s="3" t="s">
        <v>187</v>
      </c>
      <c r="C391" s="117" t="s">
        <v>0</v>
      </c>
      <c r="D391" s="94">
        <f t="shared" si="69"/>
        <v>287454.42</v>
      </c>
      <c r="E391" s="94">
        <f t="shared" si="70"/>
        <v>11969860.76</v>
      </c>
      <c r="F391" s="94">
        <v>287454.42</v>
      </c>
      <c r="G391" s="94">
        <f>ROUND(F391*B2,2)</f>
        <v>11969860.76</v>
      </c>
      <c r="H391" s="95">
        <v>0</v>
      </c>
      <c r="I391" s="95">
        <v>0</v>
      </c>
      <c r="J391" s="95">
        <v>0</v>
      </c>
      <c r="K391" s="95">
        <v>0</v>
      </c>
      <c r="L391" s="135">
        <v>0</v>
      </c>
      <c r="M391" s="135">
        <v>0</v>
      </c>
      <c r="N391" s="135">
        <v>0</v>
      </c>
      <c r="O391" s="94">
        <v>349697.79</v>
      </c>
      <c r="P391" s="95">
        <v>0</v>
      </c>
      <c r="Q391" s="86"/>
      <c r="R391" s="87"/>
      <c r="S391" s="22"/>
      <c r="T391" s="22"/>
      <c r="U391" s="22"/>
      <c r="V391" s="22"/>
      <c r="W391" s="22"/>
      <c r="X391" s="22"/>
      <c r="Y391" s="26"/>
      <c r="Z391" s="22"/>
      <c r="AA391" s="22"/>
    </row>
    <row r="392" spans="1:27" s="23" customFormat="1" ht="41.45" customHeight="1">
      <c r="A392" s="29" t="s">
        <v>170</v>
      </c>
      <c r="B392" s="3" t="s">
        <v>188</v>
      </c>
      <c r="C392" s="117" t="s">
        <v>0</v>
      </c>
      <c r="D392" s="94">
        <f t="shared" si="69"/>
        <v>914667.26</v>
      </c>
      <c r="E392" s="94">
        <f t="shared" si="70"/>
        <v>38087567.899999999</v>
      </c>
      <c r="F392" s="94">
        <v>877965.54</v>
      </c>
      <c r="G392" s="94">
        <f>ROUND(F392*B2,2)</f>
        <v>36559275.25</v>
      </c>
      <c r="H392" s="95">
        <v>0</v>
      </c>
      <c r="I392" s="95">
        <v>0</v>
      </c>
      <c r="J392" s="94">
        <v>36701.72</v>
      </c>
      <c r="K392" s="94">
        <f>ROUND(J392*B2,2)</f>
        <v>1528292.65</v>
      </c>
      <c r="L392" s="135">
        <v>0</v>
      </c>
      <c r="M392" s="135">
        <v>0</v>
      </c>
      <c r="N392" s="135">
        <v>0</v>
      </c>
      <c r="O392" s="94">
        <v>4813125.97</v>
      </c>
      <c r="P392" s="95">
        <v>0</v>
      </c>
      <c r="Q392" s="86"/>
      <c r="R392" s="87"/>
      <c r="S392" s="22"/>
      <c r="T392" s="22"/>
      <c r="U392" s="22"/>
      <c r="V392" s="22"/>
      <c r="W392" s="22"/>
      <c r="X392" s="22"/>
      <c r="Y392" s="26"/>
      <c r="Z392" s="22"/>
      <c r="AA392" s="22"/>
    </row>
    <row r="393" spans="1:27" s="23" customFormat="1" ht="41.45" customHeight="1">
      <c r="A393" s="29" t="s">
        <v>170</v>
      </c>
      <c r="B393" s="3" t="s">
        <v>189</v>
      </c>
      <c r="C393" s="117" t="s">
        <v>0</v>
      </c>
      <c r="D393" s="94">
        <f t="shared" si="69"/>
        <v>182205.58</v>
      </c>
      <c r="E393" s="94">
        <f t="shared" si="70"/>
        <v>7587204.3399999999</v>
      </c>
      <c r="F393" s="94">
        <v>182205.58</v>
      </c>
      <c r="G393" s="94">
        <f>ROUND(F393*B2,2)</f>
        <v>7587204.3399999999</v>
      </c>
      <c r="H393" s="95">
        <v>0</v>
      </c>
      <c r="I393" s="95">
        <v>0</v>
      </c>
      <c r="J393" s="95">
        <v>0</v>
      </c>
      <c r="K393" s="95">
        <v>0</v>
      </c>
      <c r="L393" s="135">
        <v>0</v>
      </c>
      <c r="M393" s="135">
        <v>0</v>
      </c>
      <c r="N393" s="135">
        <v>0</v>
      </c>
      <c r="O393" s="94">
        <v>0</v>
      </c>
      <c r="P393" s="95">
        <v>0</v>
      </c>
      <c r="Q393" s="86"/>
      <c r="R393" s="87"/>
      <c r="S393" s="22"/>
      <c r="T393" s="22"/>
      <c r="U393" s="22"/>
      <c r="V393" s="22"/>
      <c r="W393" s="22"/>
      <c r="X393" s="22"/>
      <c r="Y393" s="26"/>
      <c r="Z393" s="22"/>
      <c r="AA393" s="22"/>
    </row>
    <row r="394" spans="1:27" s="23" customFormat="1" ht="41.45" customHeight="1">
      <c r="A394" s="29" t="s">
        <v>170</v>
      </c>
      <c r="B394" s="3" t="s">
        <v>180</v>
      </c>
      <c r="C394" s="117" t="s">
        <v>0</v>
      </c>
      <c r="D394" s="94">
        <f t="shared" si="69"/>
        <v>287598.55</v>
      </c>
      <c r="E394" s="94">
        <f t="shared" si="70"/>
        <v>11975862.460000001</v>
      </c>
      <c r="F394" s="94">
        <v>275486.57</v>
      </c>
      <c r="G394" s="94">
        <f>ROUND(F394*B2,2)</f>
        <v>11471508.710000001</v>
      </c>
      <c r="H394" s="95">
        <v>0</v>
      </c>
      <c r="I394" s="95">
        <v>0</v>
      </c>
      <c r="J394" s="94">
        <v>12111.98</v>
      </c>
      <c r="K394" s="94">
        <f>ROUND(J394*B2,2)</f>
        <v>504353.75</v>
      </c>
      <c r="L394" s="135">
        <v>0</v>
      </c>
      <c r="M394" s="135">
        <v>0</v>
      </c>
      <c r="N394" s="135">
        <v>0</v>
      </c>
      <c r="O394" s="94">
        <v>1211906.95</v>
      </c>
      <c r="P394" s="95">
        <v>0</v>
      </c>
      <c r="Q394" s="86"/>
      <c r="R394" s="87"/>
      <c r="S394" s="22"/>
      <c r="T394" s="22"/>
      <c r="U394" s="22"/>
      <c r="V394" s="22"/>
      <c r="W394" s="22"/>
      <c r="X394" s="22"/>
      <c r="Y394" s="26"/>
      <c r="Z394" s="22"/>
      <c r="AA394" s="22"/>
    </row>
    <row r="395" spans="1:27" s="23" customFormat="1" ht="41.45" customHeight="1">
      <c r="A395" s="29" t="s">
        <v>170</v>
      </c>
      <c r="B395" s="3" t="s">
        <v>190</v>
      </c>
      <c r="C395" s="117" t="s">
        <v>0</v>
      </c>
      <c r="D395" s="94">
        <f t="shared" si="69"/>
        <v>140053.54</v>
      </c>
      <c r="E395" s="94">
        <f t="shared" si="70"/>
        <v>5831955.46</v>
      </c>
      <c r="F395" s="94">
        <v>135430.72</v>
      </c>
      <c r="G395" s="94">
        <f>ROUND(F395*B2,2)</f>
        <v>5639457.0700000003</v>
      </c>
      <c r="H395" s="95">
        <v>0</v>
      </c>
      <c r="I395" s="95">
        <v>0</v>
      </c>
      <c r="J395" s="94">
        <v>4622.82</v>
      </c>
      <c r="K395" s="94">
        <f>ROUND(J395*B2,2)</f>
        <v>192498.39</v>
      </c>
      <c r="L395" s="135">
        <v>0</v>
      </c>
      <c r="M395" s="135">
        <v>0</v>
      </c>
      <c r="N395" s="135">
        <v>0</v>
      </c>
      <c r="O395" s="94">
        <v>709442.07</v>
      </c>
      <c r="P395" s="95">
        <v>0</v>
      </c>
      <c r="Q395" s="86"/>
      <c r="R395" s="87"/>
      <c r="S395" s="22"/>
      <c r="T395" s="22"/>
      <c r="U395" s="22"/>
      <c r="V395" s="22"/>
      <c r="W395" s="22"/>
      <c r="X395" s="22"/>
      <c r="Y395" s="26"/>
      <c r="Z395" s="22"/>
      <c r="AA395" s="22"/>
    </row>
    <row r="396" spans="1:27" s="23" customFormat="1" ht="47.45" customHeight="1">
      <c r="A396" s="45" t="s">
        <v>170</v>
      </c>
      <c r="B396" s="46" t="s">
        <v>74</v>
      </c>
      <c r="C396" s="117" t="s">
        <v>0</v>
      </c>
      <c r="D396" s="94">
        <f t="shared" si="69"/>
        <v>547425.42000000004</v>
      </c>
      <c r="E396" s="94">
        <f t="shared" si="70"/>
        <v>22795287.169999998</v>
      </c>
      <c r="F396" s="95">
        <v>530005.02</v>
      </c>
      <c r="G396" s="94">
        <f>ROUND(F396*B2,2)</f>
        <v>22069886.039999999</v>
      </c>
      <c r="H396" s="95">
        <v>0</v>
      </c>
      <c r="I396" s="95">
        <v>0</v>
      </c>
      <c r="J396" s="95">
        <v>17420.400000000001</v>
      </c>
      <c r="K396" s="94">
        <f>ROUND(J396*B2,2)</f>
        <v>725401.13</v>
      </c>
      <c r="L396" s="135">
        <v>0</v>
      </c>
      <c r="M396" s="135">
        <v>0</v>
      </c>
      <c r="N396" s="135">
        <v>0</v>
      </c>
      <c r="O396" s="95">
        <v>20211286.02</v>
      </c>
      <c r="P396" s="95">
        <v>0</v>
      </c>
      <c r="Q396" s="86"/>
      <c r="R396" s="87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s="23" customFormat="1" ht="16.899999999999999" customHeight="1">
      <c r="A397" s="8" t="s">
        <v>181</v>
      </c>
      <c r="B397" s="2"/>
      <c r="C397" s="19"/>
      <c r="D397" s="11"/>
      <c r="E397" s="11"/>
      <c r="F397" s="11"/>
      <c r="G397" s="11"/>
      <c r="H397" s="17"/>
      <c r="I397" s="16"/>
      <c r="J397" s="11"/>
      <c r="K397" s="11"/>
      <c r="L397" s="11"/>
      <c r="M397" s="12"/>
      <c r="N397" s="11"/>
      <c r="O397" s="11"/>
      <c r="P397" s="11"/>
      <c r="Q397" s="86"/>
      <c r="R397" s="87"/>
      <c r="S397" s="22"/>
      <c r="T397" s="22"/>
      <c r="U397" s="22"/>
      <c r="V397" s="22"/>
      <c r="W397" s="22"/>
      <c r="X397" s="22"/>
      <c r="Y397" s="26"/>
      <c r="Z397" s="22"/>
      <c r="AA397" s="22"/>
    </row>
    <row r="398" spans="1:27" s="17" customFormat="1" ht="16.5" customHeight="1">
      <c r="A398" s="231" t="s">
        <v>203</v>
      </c>
      <c r="B398" s="231"/>
      <c r="C398" s="231"/>
      <c r="D398" s="231"/>
      <c r="E398" s="231"/>
      <c r="F398" s="231"/>
      <c r="G398" s="231"/>
      <c r="H398" s="231"/>
      <c r="I398" s="231"/>
      <c r="J398" s="231"/>
      <c r="K398" s="231"/>
      <c r="L398" s="231"/>
      <c r="M398" s="231"/>
      <c r="N398" s="231"/>
      <c r="O398" s="231"/>
      <c r="P398" s="231"/>
      <c r="Q398" s="80"/>
      <c r="R398" s="81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s="14" customFormat="1" ht="12.75" customHeight="1">
      <c r="A399" s="51"/>
      <c r="B399" s="51"/>
      <c r="C399" s="174"/>
      <c r="D399" s="51"/>
      <c r="E399" s="51"/>
      <c r="F399" s="51"/>
      <c r="G399" s="175"/>
      <c r="H399" s="175"/>
      <c r="I399" s="175"/>
      <c r="J399" s="175"/>
      <c r="K399" s="175"/>
      <c r="L399" s="175"/>
      <c r="M399" s="175"/>
      <c r="N399" s="175"/>
      <c r="O399" s="175"/>
      <c r="P399" s="9"/>
      <c r="Q399" s="172"/>
      <c r="R399" s="173"/>
      <c r="S399" s="17"/>
      <c r="T399" s="17"/>
      <c r="U399" s="17"/>
      <c r="V399" s="17"/>
      <c r="Y399" s="15"/>
    </row>
    <row r="400" spans="1:27" s="14" customFormat="1">
      <c r="A400" s="79" t="s">
        <v>308</v>
      </c>
      <c r="B400" s="181"/>
      <c r="C400" s="182"/>
      <c r="D400" s="182"/>
      <c r="E400" s="182"/>
      <c r="F400" s="182"/>
      <c r="G400" s="183"/>
      <c r="H400" s="183"/>
      <c r="I400" s="183"/>
      <c r="J400" s="183"/>
      <c r="K400" s="183"/>
      <c r="L400" s="183"/>
      <c r="M400" s="183"/>
      <c r="N400" s="183"/>
      <c r="O400" s="184"/>
      <c r="P400" s="185"/>
      <c r="Q400" s="164"/>
      <c r="R400" s="165"/>
      <c r="Y400" s="15"/>
    </row>
    <row r="401" spans="1:25" s="14" customFormat="1" ht="10.5" customHeight="1">
      <c r="A401" s="79"/>
      <c r="B401" s="182"/>
      <c r="C401" s="182"/>
      <c r="D401" s="182"/>
      <c r="E401" s="182"/>
      <c r="F401" s="182"/>
      <c r="G401" s="183"/>
      <c r="H401" s="183"/>
      <c r="I401" s="183"/>
      <c r="J401" s="183"/>
      <c r="K401" s="183"/>
      <c r="L401" s="183"/>
      <c r="M401" s="183"/>
      <c r="N401" s="183"/>
      <c r="O401" s="184"/>
      <c r="P401" s="186"/>
      <c r="Q401" s="164"/>
      <c r="R401" s="165"/>
      <c r="Y401" s="15"/>
    </row>
    <row r="402" spans="1:25" s="14" customFormat="1" ht="18.75" customHeight="1">
      <c r="B402" s="187"/>
      <c r="C402" s="181"/>
      <c r="D402" s="181"/>
      <c r="E402" s="181"/>
      <c r="F402" s="181"/>
      <c r="G402" s="188"/>
      <c r="H402" s="188"/>
      <c r="I402" s="188"/>
      <c r="J402" s="188"/>
      <c r="K402" s="188"/>
      <c r="L402" s="188"/>
      <c r="M402" s="188"/>
      <c r="N402" s="188"/>
      <c r="O402" s="189"/>
      <c r="P402" s="190"/>
      <c r="Q402" s="172"/>
      <c r="R402" s="173"/>
      <c r="S402" s="17"/>
      <c r="T402" s="17"/>
      <c r="U402" s="17"/>
      <c r="V402" s="17"/>
      <c r="Y402" s="15"/>
    </row>
    <row r="403" spans="1:25">
      <c r="A403" s="7"/>
      <c r="B403" s="18"/>
      <c r="C403" s="120"/>
      <c r="D403" s="7"/>
      <c r="E403" s="7"/>
      <c r="F403" s="7"/>
      <c r="G403" s="7"/>
      <c r="H403" s="7"/>
      <c r="I403" s="7"/>
      <c r="J403" s="7"/>
      <c r="Q403" s="172"/>
      <c r="R403" s="173"/>
      <c r="S403" s="17"/>
      <c r="T403" s="17"/>
      <c r="U403" s="17"/>
      <c r="V403" s="17"/>
    </row>
    <row r="404" spans="1:25">
      <c r="A404" s="7"/>
      <c r="B404" s="18"/>
      <c r="C404" s="120"/>
      <c r="D404" s="7"/>
      <c r="E404" s="7"/>
      <c r="F404" s="7"/>
      <c r="G404" s="7"/>
      <c r="H404" s="7"/>
      <c r="I404" s="7"/>
      <c r="J404" s="7"/>
      <c r="Q404" s="172"/>
      <c r="R404" s="173"/>
      <c r="S404" s="17"/>
      <c r="T404" s="17"/>
      <c r="U404" s="17"/>
      <c r="V404" s="17"/>
    </row>
    <row r="405" spans="1:25">
      <c r="A405" s="7"/>
      <c r="B405" s="18"/>
      <c r="C405" s="120"/>
      <c r="D405" s="7"/>
      <c r="E405" s="7"/>
      <c r="F405" s="7"/>
      <c r="G405" s="7"/>
      <c r="H405" s="7"/>
      <c r="I405" s="7"/>
      <c r="J405" s="7"/>
      <c r="Q405" s="172"/>
      <c r="R405" s="173"/>
      <c r="S405" s="17"/>
      <c r="T405" s="17"/>
      <c r="U405" s="17"/>
      <c r="V405" s="17"/>
    </row>
    <row r="406" spans="1:25">
      <c r="A406" s="7"/>
      <c r="B406" s="18"/>
      <c r="C406" s="120"/>
      <c r="D406" s="7"/>
      <c r="E406" s="7"/>
      <c r="F406" s="7"/>
      <c r="G406" s="7"/>
      <c r="H406" s="7"/>
      <c r="I406" s="7"/>
      <c r="J406" s="7"/>
      <c r="Q406" s="172"/>
      <c r="R406" s="173"/>
      <c r="S406" s="17"/>
      <c r="T406" s="17"/>
      <c r="U406" s="17"/>
      <c r="V406" s="17"/>
    </row>
    <row r="407" spans="1:25">
      <c r="A407" s="7"/>
      <c r="B407" s="18"/>
      <c r="C407" s="120"/>
      <c r="D407" s="7"/>
      <c r="E407" s="7"/>
      <c r="F407" s="7"/>
      <c r="G407" s="7"/>
      <c r="H407" s="7"/>
      <c r="I407" s="7"/>
      <c r="J407" s="7"/>
      <c r="Q407" s="172"/>
      <c r="R407" s="173"/>
      <c r="S407" s="17"/>
      <c r="T407" s="17"/>
      <c r="U407" s="17"/>
      <c r="V407" s="17"/>
    </row>
    <row r="408" spans="1:25">
      <c r="A408" s="7"/>
      <c r="B408" s="18"/>
      <c r="C408" s="120"/>
      <c r="D408" s="7"/>
      <c r="E408" s="7"/>
      <c r="F408" s="7"/>
      <c r="G408" s="7"/>
      <c r="H408" s="7"/>
      <c r="I408" s="7"/>
      <c r="J408" s="7"/>
      <c r="Q408" s="172"/>
      <c r="R408" s="173"/>
      <c r="S408" s="17"/>
      <c r="T408" s="17"/>
      <c r="U408" s="17"/>
      <c r="V408" s="17"/>
    </row>
  </sheetData>
  <mergeCells count="149">
    <mergeCell ref="A62:A64"/>
    <mergeCell ref="A208:A209"/>
    <mergeCell ref="A232:A233"/>
    <mergeCell ref="A77:A79"/>
    <mergeCell ref="A117:P117"/>
    <mergeCell ref="A215:A216"/>
    <mergeCell ref="A217:A218"/>
    <mergeCell ref="A196:A197"/>
    <mergeCell ref="A198:A199"/>
    <mergeCell ref="A200:A201"/>
    <mergeCell ref="A202:A203"/>
    <mergeCell ref="A204:A205"/>
    <mergeCell ref="A118:A119"/>
    <mergeCell ref="A160:A161"/>
    <mergeCell ref="A125:A127"/>
    <mergeCell ref="A131:A132"/>
    <mergeCell ref="A133:A135"/>
    <mergeCell ref="A137:A139"/>
    <mergeCell ref="A145:A146"/>
    <mergeCell ref="A162:A163"/>
    <mergeCell ref="A147:A150"/>
    <mergeCell ref="A151:A153"/>
    <mergeCell ref="A154:A155"/>
    <mergeCell ref="A171:A174"/>
    <mergeCell ref="A398:P398"/>
    <mergeCell ref="A372:B372"/>
    <mergeCell ref="A371:B371"/>
    <mergeCell ref="A330:P330"/>
    <mergeCell ref="A329:P329"/>
    <mergeCell ref="A328:B328"/>
    <mergeCell ref="A327:B327"/>
    <mergeCell ref="I319:I320"/>
    <mergeCell ref="J319:J320"/>
    <mergeCell ref="L319:L320"/>
    <mergeCell ref="K319:K320"/>
    <mergeCell ref="A346:A347"/>
    <mergeCell ref="B346:B347"/>
    <mergeCell ref="A339:A340"/>
    <mergeCell ref="C339:C340"/>
    <mergeCell ref="D339:D340"/>
    <mergeCell ref="E339:E340"/>
    <mergeCell ref="F339:F340"/>
    <mergeCell ref="G339:G340"/>
    <mergeCell ref="H379:H382"/>
    <mergeCell ref="A379:A382"/>
    <mergeCell ref="C379:C382"/>
    <mergeCell ref="E319:E320"/>
    <mergeCell ref="D379:D382"/>
    <mergeCell ref="A213:A214"/>
    <mergeCell ref="A191:A192"/>
    <mergeCell ref="A193:A194"/>
    <mergeCell ref="A184:B184"/>
    <mergeCell ref="F319:F320"/>
    <mergeCell ref="G319:G320"/>
    <mergeCell ref="H319:H320"/>
    <mergeCell ref="A260:A261"/>
    <mergeCell ref="A271:A272"/>
    <mergeCell ref="A274:A275"/>
    <mergeCell ref="A267:A270"/>
    <mergeCell ref="A319:A320"/>
    <mergeCell ref="A312:A313"/>
    <mergeCell ref="A314:A315"/>
    <mergeCell ref="A299:A303"/>
    <mergeCell ref="B319:B320"/>
    <mergeCell ref="C319:C320"/>
    <mergeCell ref="D319:D320"/>
    <mergeCell ref="A263:A265"/>
    <mergeCell ref="A279:A280"/>
    <mergeCell ref="A289:A290"/>
    <mergeCell ref="A250:A253"/>
    <mergeCell ref="A291:A298"/>
    <mergeCell ref="E12:E14"/>
    <mergeCell ref="F12:F14"/>
    <mergeCell ref="G12:G14"/>
    <mergeCell ref="A37:A39"/>
    <mergeCell ref="A41:A43"/>
    <mergeCell ref="B41:B42"/>
    <mergeCell ref="A16:P16"/>
    <mergeCell ref="A24:A25"/>
    <mergeCell ref="A28:A29"/>
    <mergeCell ref="A59:A61"/>
    <mergeCell ref="A72:A75"/>
    <mergeCell ref="M319:M320"/>
    <mergeCell ref="N319:N320"/>
    <mergeCell ref="B62:B64"/>
    <mergeCell ref="A90:A92"/>
    <mergeCell ref="A116:B116"/>
    <mergeCell ref="A185:P185"/>
    <mergeCell ref="A186:A187"/>
    <mergeCell ref="A234:A235"/>
    <mergeCell ref="A241:A242"/>
    <mergeCell ref="A244:A245"/>
    <mergeCell ref="A246:A247"/>
    <mergeCell ref="A257:A258"/>
    <mergeCell ref="A219:A220"/>
    <mergeCell ref="A221:A222"/>
    <mergeCell ref="A224:A225"/>
    <mergeCell ref="A227:A228"/>
    <mergeCell ref="A229:A230"/>
    <mergeCell ref="A206:A207"/>
    <mergeCell ref="A168:A170"/>
    <mergeCell ref="A175:A178"/>
    <mergeCell ref="A183:B183"/>
    <mergeCell ref="A210:A212"/>
    <mergeCell ref="D3:E3"/>
    <mergeCell ref="A5:P5"/>
    <mergeCell ref="A6:P6"/>
    <mergeCell ref="A10:A14"/>
    <mergeCell ref="B10:B14"/>
    <mergeCell ref="C10:C14"/>
    <mergeCell ref="D10:E11"/>
    <mergeCell ref="F10:K10"/>
    <mergeCell ref="L10:N11"/>
    <mergeCell ref="O10:P11"/>
    <mergeCell ref="F11:G11"/>
    <mergeCell ref="H11:I11"/>
    <mergeCell ref="J11:K11"/>
    <mergeCell ref="D12:D14"/>
    <mergeCell ref="L12:L14"/>
    <mergeCell ref="K12:K14"/>
    <mergeCell ref="A7:P7"/>
    <mergeCell ref="H12:H14"/>
    <mergeCell ref="I12:I14"/>
    <mergeCell ref="J12:J14"/>
    <mergeCell ref="M12:M14"/>
    <mergeCell ref="N12:N14"/>
    <mergeCell ref="O12:O14"/>
    <mergeCell ref="P12:P14"/>
    <mergeCell ref="E379:E382"/>
    <mergeCell ref="F379:F382"/>
    <mergeCell ref="G379:G382"/>
    <mergeCell ref="M379:M382"/>
    <mergeCell ref="N379:N382"/>
    <mergeCell ref="A375:P375"/>
    <mergeCell ref="L379:L382"/>
    <mergeCell ref="I379:I382"/>
    <mergeCell ref="J379:J382"/>
    <mergeCell ref="K379:K382"/>
    <mergeCell ref="O360:O362"/>
    <mergeCell ref="A363:B363"/>
    <mergeCell ref="A364:P364"/>
    <mergeCell ref="A373:B373"/>
    <mergeCell ref="F359:F362"/>
    <mergeCell ref="G359:G362"/>
    <mergeCell ref="A359:A362"/>
    <mergeCell ref="C359:C362"/>
    <mergeCell ref="D359:D362"/>
    <mergeCell ref="E359:E362"/>
    <mergeCell ref="P360:P362"/>
  </mergeCells>
  <printOptions horizontalCentered="1"/>
  <pageMargins left="0.23622047244094491" right="0.23622047244094491" top="0.86614173228346458" bottom="0.9055118110236221" header="0.11811023622047245" footer="0"/>
  <pageSetup paperSize="9" scale="43" fitToHeight="21" orientation="landscape" r:id="rId1"/>
  <headerFooter differentFirst="1">
    <oddHeader>&amp;C&amp;P</oddHeader>
  </headerFooter>
  <rowBreaks count="1" manualBreakCount="1">
    <brk id="192" max="15" man="1"/>
  </rowBreaks>
  <ignoredErrors>
    <ignoredError sqref="E75 E40 D93 D358:E3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ІI КВАРТАЛ 2025</vt:lpstr>
      <vt:lpstr>'ІI КВАРТАЛ 2025'!Заголовки_для_печати</vt:lpstr>
      <vt:lpstr>'ІI КВАРТАЛ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2800-KlymchukM</dc:creator>
  <cp:lastModifiedBy>2800-SidorenkoTamara</cp:lastModifiedBy>
  <cp:lastPrinted>2025-08-04T06:51:40Z</cp:lastPrinted>
  <dcterms:created xsi:type="dcterms:W3CDTF">2024-02-20T14:43:45Z</dcterms:created>
  <dcterms:modified xsi:type="dcterms:W3CDTF">2025-08-04T08:29:35Z</dcterms:modified>
</cp:coreProperties>
</file>