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60" windowWidth="19440" windowHeight="12315"/>
  </bookViews>
  <sheets>
    <sheet name="І КВАРТАЛ 2025" sheetId="1" r:id="rId1"/>
  </sheets>
  <definedNames>
    <definedName name="_xlnm._FilterDatabase" localSheetId="0" hidden="1">'І КВАРТАЛ 2025'!$A$17:$Y$392</definedName>
    <definedName name="_xlnm.Print_Titles" localSheetId="0">'І КВАРТАЛ 2025'!$10:$15</definedName>
    <definedName name="_xlnm.Print_Area" localSheetId="0">'І КВАРТАЛ 2025'!$A$1:$P$399</definedName>
  </definedNames>
  <calcPr calcId="125725"/>
</workbook>
</file>

<file path=xl/calcChain.xml><?xml version="1.0" encoding="utf-8"?>
<calcChain xmlns="http://schemas.openxmlformats.org/spreadsheetml/2006/main">
  <c r="P323" i="1"/>
  <c r="N323"/>
  <c r="N368" s="1"/>
  <c r="M323"/>
  <c r="L323"/>
  <c r="L368" s="1"/>
  <c r="K323"/>
  <c r="I323"/>
  <c r="G323"/>
  <c r="G368" s="1"/>
  <c r="E323"/>
  <c r="E368" s="1"/>
  <c r="G184"/>
  <c r="M368"/>
  <c r="K368"/>
  <c r="I368"/>
  <c r="P116"/>
  <c r="I116"/>
  <c r="N116"/>
  <c r="M116"/>
  <c r="L116"/>
  <c r="A83"/>
  <c r="A84" s="1"/>
  <c r="A85" s="1"/>
  <c r="A86" s="1"/>
  <c r="A87" s="1"/>
  <c r="A88" s="1"/>
  <c r="A89" s="1"/>
  <c r="G31"/>
  <c r="K53" l="1"/>
  <c r="D244" l="1"/>
  <c r="D189"/>
  <c r="D188"/>
  <c r="D236"/>
  <c r="M183"/>
  <c r="L236"/>
  <c r="L219"/>
  <c r="L243"/>
  <c r="M202"/>
  <c r="M296"/>
  <c r="E309"/>
  <c r="D309"/>
  <c r="E251"/>
  <c r="D251"/>
  <c r="S361" l="1"/>
  <c r="G353" l="1"/>
  <c r="E78"/>
  <c r="E79"/>
  <c r="E80"/>
  <c r="E81"/>
  <c r="E82"/>
  <c r="E83"/>
  <c r="E84"/>
  <c r="E85"/>
  <c r="E86"/>
  <c r="E87"/>
  <c r="E88"/>
  <c r="E89"/>
  <c r="D83"/>
  <c r="D84"/>
  <c r="D85"/>
  <c r="D86"/>
  <c r="D87"/>
  <c r="D88"/>
  <c r="D89"/>
  <c r="D78"/>
  <c r="D79"/>
  <c r="D80"/>
  <c r="D81"/>
  <c r="D82"/>
  <c r="G30"/>
  <c r="G59"/>
  <c r="G182" l="1"/>
  <c r="G121"/>
  <c r="G123"/>
  <c r="G124"/>
  <c r="G174"/>
  <c r="G172"/>
  <c r="G173"/>
  <c r="G171"/>
  <c r="I183" l="1"/>
  <c r="K183"/>
  <c r="L183"/>
  <c r="N183"/>
  <c r="E182"/>
  <c r="D182"/>
  <c r="E181"/>
  <c r="D181"/>
  <c r="G180"/>
  <c r="E180" s="1"/>
  <c r="D180"/>
  <c r="G179"/>
  <c r="E179" s="1"/>
  <c r="D179"/>
  <c r="G178"/>
  <c r="E178" s="1"/>
  <c r="D178"/>
  <c r="G177"/>
  <c r="E177" s="1"/>
  <c r="D177"/>
  <c r="G176"/>
  <c r="E176" s="1"/>
  <c r="D176"/>
  <c r="G175"/>
  <c r="E175" s="1"/>
  <c r="D175"/>
  <c r="E174"/>
  <c r="D174"/>
  <c r="E173"/>
  <c r="D173"/>
  <c r="E172"/>
  <c r="D172"/>
  <c r="E171"/>
  <c r="D171"/>
  <c r="E170"/>
  <c r="D170"/>
  <c r="G169"/>
  <c r="E169" s="1"/>
  <c r="D169"/>
  <c r="G168"/>
  <c r="E168" s="1"/>
  <c r="D168"/>
  <c r="E167"/>
  <c r="D167"/>
  <c r="E166"/>
  <c r="D166"/>
  <c r="E165"/>
  <c r="D165"/>
  <c r="E164"/>
  <c r="D164"/>
  <c r="E163"/>
  <c r="D163"/>
  <c r="E162"/>
  <c r="D162"/>
  <c r="E161"/>
  <c r="D161"/>
  <c r="E160"/>
  <c r="D160"/>
  <c r="E159"/>
  <c r="D159"/>
  <c r="E158"/>
  <c r="D158"/>
  <c r="E157"/>
  <c r="D157"/>
  <c r="E156"/>
  <c r="D156"/>
  <c r="E155"/>
  <c r="D155"/>
  <c r="E154"/>
  <c r="D154"/>
  <c r="E153"/>
  <c r="D153"/>
  <c r="G152"/>
  <c r="E152" s="1"/>
  <c r="D152"/>
  <c r="E151"/>
  <c r="D151"/>
  <c r="E150"/>
  <c r="D150"/>
  <c r="E149"/>
  <c r="D149"/>
  <c r="E148"/>
  <c r="D148"/>
  <c r="E147"/>
  <c r="D147"/>
  <c r="G146"/>
  <c r="E146" s="1"/>
  <c r="D146"/>
  <c r="G145"/>
  <c r="E145" s="1"/>
  <c r="D145"/>
  <c r="E144"/>
  <c r="D144"/>
  <c r="E143"/>
  <c r="D143"/>
  <c r="E142"/>
  <c r="D142"/>
  <c r="G141"/>
  <c r="E141" s="1"/>
  <c r="D141"/>
  <c r="G140"/>
  <c r="E140" s="1"/>
  <c r="D140"/>
  <c r="E139"/>
  <c r="D139"/>
  <c r="E138"/>
  <c r="D138"/>
  <c r="G137"/>
  <c r="E137" s="1"/>
  <c r="D137"/>
  <c r="E136"/>
  <c r="D136"/>
  <c r="E135"/>
  <c r="D135"/>
  <c r="E134"/>
  <c r="D134"/>
  <c r="E133"/>
  <c r="D133"/>
  <c r="E132"/>
  <c r="D132"/>
  <c r="E131"/>
  <c r="D131"/>
  <c r="E130"/>
  <c r="D130"/>
  <c r="E129"/>
  <c r="D129"/>
  <c r="E128"/>
  <c r="D128"/>
  <c r="E127"/>
  <c r="D127"/>
  <c r="E126"/>
  <c r="D126"/>
  <c r="E125"/>
  <c r="D125"/>
  <c r="E124"/>
  <c r="D124"/>
  <c r="E123"/>
  <c r="D123"/>
  <c r="G122"/>
  <c r="E122" s="1"/>
  <c r="D122"/>
  <c r="E121"/>
  <c r="D121"/>
  <c r="E120"/>
  <c r="D120"/>
  <c r="G119"/>
  <c r="E119" s="1"/>
  <c r="D119"/>
  <c r="G118"/>
  <c r="E118" s="1"/>
  <c r="D118"/>
  <c r="G183" l="1"/>
  <c r="E183"/>
  <c r="A121"/>
  <c r="A129" s="1"/>
  <c r="A137" s="1"/>
  <c r="A141" s="1"/>
  <c r="A145" s="1"/>
  <c r="A157" s="1"/>
  <c r="A160" s="1"/>
  <c r="A166" s="1"/>
  <c r="A167" s="1"/>
  <c r="E353"/>
  <c r="D353"/>
  <c r="F93" l="1"/>
  <c r="E283" l="1"/>
  <c r="D283"/>
  <c r="J93" l="1"/>
  <c r="K114"/>
  <c r="E114" s="1"/>
  <c r="K68"/>
  <c r="G61"/>
  <c r="G60"/>
  <c r="D24"/>
  <c r="G197" l="1"/>
  <c r="G202"/>
  <c r="N93"/>
  <c r="O93"/>
  <c r="P93"/>
  <c r="H93"/>
  <c r="I93"/>
  <c r="L93"/>
  <c r="M93"/>
  <c r="K391"/>
  <c r="G391"/>
  <c r="D391"/>
  <c r="K298"/>
  <c r="G69"/>
  <c r="G70"/>
  <c r="G71"/>
  <c r="E391" l="1"/>
  <c r="I358"/>
  <c r="G201"/>
  <c r="I62" l="1"/>
  <c r="I184" s="1"/>
  <c r="D26"/>
  <c r="D27"/>
  <c r="D28"/>
  <c r="D29"/>
  <c r="D30"/>
  <c r="D31"/>
  <c r="D18"/>
  <c r="D19"/>
  <c r="D20"/>
  <c r="D21"/>
  <c r="D22"/>
  <c r="D23"/>
  <c r="D25"/>
  <c r="L322" l="1"/>
  <c r="E64" l="1"/>
  <c r="K63"/>
  <c r="E63" s="1"/>
  <c r="D63"/>
  <c r="D64"/>
  <c r="D321" l="1"/>
  <c r="D320"/>
  <c r="D319"/>
  <c r="D318"/>
  <c r="D315"/>
  <c r="D312"/>
  <c r="D308"/>
  <c r="D306"/>
  <c r="D307"/>
  <c r="D285"/>
  <c r="D286"/>
  <c r="D287"/>
  <c r="D288"/>
  <c r="D289"/>
  <c r="D274"/>
  <c r="D275"/>
  <c r="D276"/>
  <c r="D277"/>
  <c r="D278"/>
  <c r="D279"/>
  <c r="D212"/>
  <c r="D213"/>
  <c r="D214"/>
  <c r="D201"/>
  <c r="D200"/>
  <c r="D198"/>
  <c r="D191"/>
  <c r="D192"/>
  <c r="D193"/>
  <c r="D194"/>
  <c r="D187"/>
  <c r="D186"/>
  <c r="D220"/>
  <c r="D211"/>
  <c r="D209"/>
  <c r="D207"/>
  <c r="I208"/>
  <c r="E321"/>
  <c r="E320"/>
  <c r="E319"/>
  <c r="E318"/>
  <c r="E315"/>
  <c r="E314"/>
  <c r="E313"/>
  <c r="E312"/>
  <c r="E311"/>
  <c r="E310"/>
  <c r="E308"/>
  <c r="E307"/>
  <c r="E306"/>
  <c r="E305"/>
  <c r="E304"/>
  <c r="E303"/>
  <c r="E302"/>
  <c r="E301"/>
  <c r="E300"/>
  <c r="E299"/>
  <c r="E298"/>
  <c r="E297"/>
  <c r="E296"/>
  <c r="E295"/>
  <c r="E294"/>
  <c r="E293"/>
  <c r="E292"/>
  <c r="E291"/>
  <c r="E290"/>
  <c r="E289"/>
  <c r="E286"/>
  <c r="E285"/>
  <c r="E284"/>
  <c r="E282"/>
  <c r="E281"/>
  <c r="E280"/>
  <c r="E279"/>
  <c r="E278"/>
  <c r="E277"/>
  <c r="E276"/>
  <c r="E275"/>
  <c r="E274"/>
  <c r="E273"/>
  <c r="E271"/>
  <c r="E270"/>
  <c r="E269"/>
  <c r="E268"/>
  <c r="E267"/>
  <c r="E266"/>
  <c r="E265"/>
  <c r="E264"/>
  <c r="E263"/>
  <c r="E262"/>
  <c r="E261"/>
  <c r="E260"/>
  <c r="E259"/>
  <c r="E258"/>
  <c r="E257"/>
  <c r="E256"/>
  <c r="E255"/>
  <c r="E254"/>
  <c r="E253"/>
  <c r="E252"/>
  <c r="E250"/>
  <c r="E249"/>
  <c r="E247"/>
  <c r="E246"/>
  <c r="E245"/>
  <c r="E238"/>
  <c r="E237"/>
  <c r="E223"/>
  <c r="E214"/>
  <c r="E213"/>
  <c r="E212"/>
  <c r="E200"/>
  <c r="E198"/>
  <c r="E194"/>
  <c r="E193"/>
  <c r="E192"/>
  <c r="E191"/>
  <c r="P322"/>
  <c r="K287" l="1"/>
  <c r="I287"/>
  <c r="I272"/>
  <c r="E287" l="1"/>
  <c r="I230"/>
  <c r="K225"/>
  <c r="I225"/>
  <c r="K211"/>
  <c r="I211"/>
  <c r="K220"/>
  <c r="I220"/>
  <c r="K209"/>
  <c r="I209"/>
  <c r="G272" l="1"/>
  <c r="E272" s="1"/>
  <c r="G242"/>
  <c r="G221"/>
  <c r="G230"/>
  <c r="E230" s="1"/>
  <c r="G228"/>
  <c r="G225"/>
  <c r="E225" s="1"/>
  <c r="G222"/>
  <c r="G207" l="1"/>
  <c r="E207" s="1"/>
  <c r="G203"/>
  <c r="G205"/>
  <c r="G216"/>
  <c r="G211" l="1"/>
  <c r="E211" s="1"/>
  <c r="G220"/>
  <c r="E220" s="1"/>
  <c r="G218"/>
  <c r="E201" l="1"/>
  <c r="G209"/>
  <c r="E209" s="1"/>
  <c r="G189"/>
  <c r="G361" l="1"/>
  <c r="G362"/>
  <c r="G363"/>
  <c r="D62" l="1"/>
  <c r="K62"/>
  <c r="E62" s="1"/>
  <c r="D376" l="1"/>
  <c r="D374"/>
  <c r="D344"/>
  <c r="D343"/>
  <c r="D342"/>
  <c r="D33" l="1"/>
  <c r="G56"/>
  <c r="G25"/>
  <c r="G24"/>
  <c r="M322" l="1"/>
  <c r="N322"/>
  <c r="D266" l="1"/>
  <c r="G195" l="1"/>
  <c r="E195" s="1"/>
  <c r="G196"/>
  <c r="G204"/>
  <c r="G206"/>
  <c r="G208"/>
  <c r="G210"/>
  <c r="G215"/>
  <c r="G217"/>
  <c r="G219"/>
  <c r="G224"/>
  <c r="G226"/>
  <c r="G227"/>
  <c r="G229"/>
  <c r="G231"/>
  <c r="G232"/>
  <c r="G233"/>
  <c r="G234"/>
  <c r="G235"/>
  <c r="G236"/>
  <c r="G239"/>
  <c r="G240"/>
  <c r="G241"/>
  <c r="G243"/>
  <c r="G244"/>
  <c r="G248"/>
  <c r="G288"/>
  <c r="E288" s="1"/>
  <c r="G316"/>
  <c r="E316" s="1"/>
  <c r="O365" l="1"/>
  <c r="O366" s="1"/>
  <c r="D267" l="1"/>
  <c r="O262" l="1"/>
  <c r="D239" l="1"/>
  <c r="D228" l="1"/>
  <c r="D362" l="1"/>
  <c r="D361"/>
  <c r="D226"/>
  <c r="D224" l="1"/>
  <c r="O188" l="1"/>
  <c r="G188"/>
  <c r="G322" l="1"/>
  <c r="E77"/>
  <c r="D77"/>
  <c r="P366" l="1"/>
  <c r="P367" s="1"/>
  <c r="D379"/>
  <c r="D380"/>
  <c r="D381"/>
  <c r="D382"/>
  <c r="D383"/>
  <c r="D384"/>
  <c r="D385"/>
  <c r="D386"/>
  <c r="D387"/>
  <c r="D388"/>
  <c r="D389"/>
  <c r="D390"/>
  <c r="D378"/>
  <c r="D372"/>
  <c r="D371"/>
  <c r="D363"/>
  <c r="D364"/>
  <c r="D365"/>
  <c r="D360"/>
  <c r="D357"/>
  <c r="D356"/>
  <c r="D355"/>
  <c r="D354"/>
  <c r="D352"/>
  <c r="D346"/>
  <c r="D347"/>
  <c r="D348"/>
  <c r="D349"/>
  <c r="D350"/>
  <c r="D351"/>
  <c r="D345"/>
  <c r="E342"/>
  <c r="E343"/>
  <c r="E344"/>
  <c r="D340"/>
  <c r="D341"/>
  <c r="D337"/>
  <c r="D338"/>
  <c r="D339"/>
  <c r="D336"/>
  <c r="D334"/>
  <c r="D327"/>
  <c r="D328"/>
  <c r="D329"/>
  <c r="D330"/>
  <c r="D331"/>
  <c r="D332"/>
  <c r="D333"/>
  <c r="D326"/>
  <c r="K235"/>
  <c r="D218"/>
  <c r="D217"/>
  <c r="D95"/>
  <c r="D96"/>
  <c r="D97"/>
  <c r="D98"/>
  <c r="D99"/>
  <c r="D100"/>
  <c r="D101"/>
  <c r="D102"/>
  <c r="D103"/>
  <c r="D104"/>
  <c r="D105"/>
  <c r="D106"/>
  <c r="D107"/>
  <c r="D108"/>
  <c r="D109"/>
  <c r="D110"/>
  <c r="D111"/>
  <c r="D112"/>
  <c r="D113"/>
  <c r="D115"/>
  <c r="D94"/>
  <c r="D90"/>
  <c r="D91"/>
  <c r="D92"/>
  <c r="E52"/>
  <c r="E53"/>
  <c r="P368" l="1"/>
  <c r="D93"/>
  <c r="O187"/>
  <c r="O190"/>
  <c r="O189"/>
  <c r="K390"/>
  <c r="G390"/>
  <c r="K389"/>
  <c r="G389"/>
  <c r="G388"/>
  <c r="E388" s="1"/>
  <c r="K387"/>
  <c r="G387"/>
  <c r="G386"/>
  <c r="E386" s="1"/>
  <c r="K385"/>
  <c r="G385"/>
  <c r="K384"/>
  <c r="G384"/>
  <c r="G383"/>
  <c r="E383" s="1"/>
  <c r="G382"/>
  <c r="E382" s="1"/>
  <c r="G381"/>
  <c r="E381" s="1"/>
  <c r="G380"/>
  <c r="E380" s="1"/>
  <c r="G379"/>
  <c r="E379" s="1"/>
  <c r="G378"/>
  <c r="E378" s="1"/>
  <c r="G373"/>
  <c r="E373" s="1"/>
  <c r="G372"/>
  <c r="E372" s="1"/>
  <c r="G371"/>
  <c r="E371" s="1"/>
  <c r="I365"/>
  <c r="G365"/>
  <c r="K364"/>
  <c r="I364"/>
  <c r="G364"/>
  <c r="K363"/>
  <c r="I363"/>
  <c r="K362"/>
  <c r="I362"/>
  <c r="I361"/>
  <c r="I360"/>
  <c r="E360" s="1"/>
  <c r="G357"/>
  <c r="E357" s="1"/>
  <c r="G356"/>
  <c r="E356" s="1"/>
  <c r="G355"/>
  <c r="E355" s="1"/>
  <c r="G354"/>
  <c r="E354" s="1"/>
  <c r="G352"/>
  <c r="E352" s="1"/>
  <c r="G351"/>
  <c r="E351" s="1"/>
  <c r="G350"/>
  <c r="E350" s="1"/>
  <c r="G349"/>
  <c r="E349" s="1"/>
  <c r="K348"/>
  <c r="G348"/>
  <c r="G347"/>
  <c r="E347" s="1"/>
  <c r="K346"/>
  <c r="G346"/>
  <c r="G345"/>
  <c r="E345" s="1"/>
  <c r="G341"/>
  <c r="E341" s="1"/>
  <c r="G340"/>
  <c r="E340" s="1"/>
  <c r="G339"/>
  <c r="E339" s="1"/>
  <c r="G338"/>
  <c r="E338" s="1"/>
  <c r="G337"/>
  <c r="E337" s="1"/>
  <c r="G336"/>
  <c r="E336" s="1"/>
  <c r="G334"/>
  <c r="E334" s="1"/>
  <c r="G333"/>
  <c r="E333" s="1"/>
  <c r="G332"/>
  <c r="E332" s="1"/>
  <c r="G331"/>
  <c r="E331" s="1"/>
  <c r="G330"/>
  <c r="E330" s="1"/>
  <c r="G329"/>
  <c r="E329" s="1"/>
  <c r="G328"/>
  <c r="E328" s="1"/>
  <c r="G327"/>
  <c r="E327" s="1"/>
  <c r="G326"/>
  <c r="E326" s="1"/>
  <c r="D316"/>
  <c r="D314"/>
  <c r="D313"/>
  <c r="D311"/>
  <c r="D310"/>
  <c r="D305"/>
  <c r="D304"/>
  <c r="D303"/>
  <c r="D302"/>
  <c r="D301"/>
  <c r="D300"/>
  <c r="D299"/>
  <c r="D298"/>
  <c r="D297"/>
  <c r="D296"/>
  <c r="D295"/>
  <c r="D294"/>
  <c r="D293"/>
  <c r="D292"/>
  <c r="D291"/>
  <c r="D290"/>
  <c r="D284"/>
  <c r="D282"/>
  <c r="D281"/>
  <c r="D280"/>
  <c r="D273"/>
  <c r="D272"/>
  <c r="D271"/>
  <c r="D270"/>
  <c r="D269"/>
  <c r="D268"/>
  <c r="D265"/>
  <c r="D264"/>
  <c r="D263"/>
  <c r="D262"/>
  <c r="D261"/>
  <c r="D260"/>
  <c r="D259"/>
  <c r="D258"/>
  <c r="D257"/>
  <c r="D256"/>
  <c r="D255"/>
  <c r="D254"/>
  <c r="D253"/>
  <c r="D252"/>
  <c r="D250"/>
  <c r="D249"/>
  <c r="K248"/>
  <c r="I248"/>
  <c r="D248"/>
  <c r="D247"/>
  <c r="D246"/>
  <c r="D245"/>
  <c r="K244"/>
  <c r="I244"/>
  <c r="K243"/>
  <c r="I243"/>
  <c r="D243"/>
  <c r="K242"/>
  <c r="I242"/>
  <c r="D242"/>
  <c r="K241"/>
  <c r="I241"/>
  <c r="D241"/>
  <c r="K240"/>
  <c r="I240"/>
  <c r="D240"/>
  <c r="K239"/>
  <c r="I239"/>
  <c r="D238"/>
  <c r="D237"/>
  <c r="K236"/>
  <c r="I236"/>
  <c r="I235"/>
  <c r="E235" s="1"/>
  <c r="D235"/>
  <c r="K234"/>
  <c r="I234"/>
  <c r="D234"/>
  <c r="K233"/>
  <c r="I233"/>
  <c r="D233"/>
  <c r="K232"/>
  <c r="I232"/>
  <c r="D232"/>
  <c r="K231"/>
  <c r="I231"/>
  <c r="D231"/>
  <c r="D230"/>
  <c r="K229"/>
  <c r="I229"/>
  <c r="D229"/>
  <c r="K228"/>
  <c r="I228"/>
  <c r="K227"/>
  <c r="I227"/>
  <c r="D227"/>
  <c r="K226"/>
  <c r="I226"/>
  <c r="D225"/>
  <c r="K224"/>
  <c r="I224"/>
  <c r="D223"/>
  <c r="K222"/>
  <c r="I222"/>
  <c r="D222"/>
  <c r="K221"/>
  <c r="I221"/>
  <c r="D221"/>
  <c r="K219"/>
  <c r="I219"/>
  <c r="D219"/>
  <c r="K218"/>
  <c r="I218"/>
  <c r="K217"/>
  <c r="I217"/>
  <c r="K216"/>
  <c r="I216"/>
  <c r="D216"/>
  <c r="K215"/>
  <c r="I215"/>
  <c r="D215"/>
  <c r="K210"/>
  <c r="I210"/>
  <c r="D210"/>
  <c r="K208"/>
  <c r="D208"/>
  <c r="I206"/>
  <c r="E206" s="1"/>
  <c r="D206"/>
  <c r="K205"/>
  <c r="I205"/>
  <c r="D205"/>
  <c r="K204"/>
  <c r="I204"/>
  <c r="D204"/>
  <c r="K203"/>
  <c r="I203"/>
  <c r="D203"/>
  <c r="K202"/>
  <c r="I202"/>
  <c r="D202"/>
  <c r="K199"/>
  <c r="E199" s="1"/>
  <c r="D199"/>
  <c r="K197"/>
  <c r="I197"/>
  <c r="D197"/>
  <c r="K196"/>
  <c r="I196"/>
  <c r="D196"/>
  <c r="D195"/>
  <c r="I190"/>
  <c r="E190" s="1"/>
  <c r="D190"/>
  <c r="I189"/>
  <c r="E189" s="1"/>
  <c r="I188"/>
  <c r="E188" s="1"/>
  <c r="K115"/>
  <c r="G115"/>
  <c r="K113"/>
  <c r="G113"/>
  <c r="K112"/>
  <c r="G112"/>
  <c r="K111"/>
  <c r="G111"/>
  <c r="K110"/>
  <c r="G110"/>
  <c r="K109"/>
  <c r="G109"/>
  <c r="K108"/>
  <c r="G108"/>
  <c r="K107"/>
  <c r="G107"/>
  <c r="K106"/>
  <c r="G106"/>
  <c r="K105"/>
  <c r="G105"/>
  <c r="K104"/>
  <c r="G104"/>
  <c r="K103"/>
  <c r="G103"/>
  <c r="K102"/>
  <c r="G102"/>
  <c r="K101"/>
  <c r="G101"/>
  <c r="K100"/>
  <c r="G100"/>
  <c r="K99"/>
  <c r="G99"/>
  <c r="K98"/>
  <c r="G98"/>
  <c r="K97"/>
  <c r="G97"/>
  <c r="K96"/>
  <c r="G96"/>
  <c r="K95"/>
  <c r="G95"/>
  <c r="G94"/>
  <c r="G92"/>
  <c r="E92" s="1"/>
  <c r="K91"/>
  <c r="G91"/>
  <c r="G90"/>
  <c r="E90" s="1"/>
  <c r="E76"/>
  <c r="D76"/>
  <c r="G75"/>
  <c r="D75"/>
  <c r="E75" s="1"/>
  <c r="E74"/>
  <c r="D74"/>
  <c r="E73"/>
  <c r="D73"/>
  <c r="E72"/>
  <c r="D72"/>
  <c r="E71"/>
  <c r="D71"/>
  <c r="D70"/>
  <c r="E70" s="1"/>
  <c r="E69"/>
  <c r="D69"/>
  <c r="G68"/>
  <c r="D68"/>
  <c r="G67"/>
  <c r="D67"/>
  <c r="E67" s="1"/>
  <c r="E66"/>
  <c r="D66"/>
  <c r="E65"/>
  <c r="D65"/>
  <c r="E61"/>
  <c r="D61"/>
  <c r="E60"/>
  <c r="D60"/>
  <c r="E59"/>
  <c r="D59"/>
  <c r="E58"/>
  <c r="D58"/>
  <c r="G57"/>
  <c r="E57" s="1"/>
  <c r="D57"/>
  <c r="E56"/>
  <c r="D56"/>
  <c r="G55"/>
  <c r="E55" s="1"/>
  <c r="D55"/>
  <c r="G54"/>
  <c r="E54" s="1"/>
  <c r="D54"/>
  <c r="D53"/>
  <c r="D52"/>
  <c r="G51"/>
  <c r="E51" s="1"/>
  <c r="D51"/>
  <c r="K50"/>
  <c r="G50"/>
  <c r="D50"/>
  <c r="G49"/>
  <c r="E49" s="1"/>
  <c r="D49"/>
  <c r="G48"/>
  <c r="E48" s="1"/>
  <c r="D48"/>
  <c r="D47"/>
  <c r="G46"/>
  <c r="E46" s="1"/>
  <c r="D46"/>
  <c r="E45"/>
  <c r="D45"/>
  <c r="G44"/>
  <c r="E44" s="1"/>
  <c r="D44"/>
  <c r="G43"/>
  <c r="E43" s="1"/>
  <c r="D43"/>
  <c r="G42"/>
  <c r="E42" s="1"/>
  <c r="D42"/>
  <c r="K41"/>
  <c r="G41"/>
  <c r="D41"/>
  <c r="G40"/>
  <c r="D40"/>
  <c r="E40" s="1"/>
  <c r="E39"/>
  <c r="D39"/>
  <c r="E38"/>
  <c r="D38"/>
  <c r="E37"/>
  <c r="D37"/>
  <c r="G36"/>
  <c r="E36" s="1"/>
  <c r="D36"/>
  <c r="G35"/>
  <c r="E35" s="1"/>
  <c r="D35"/>
  <c r="G34"/>
  <c r="E34" s="1"/>
  <c r="D34"/>
  <c r="E33"/>
  <c r="G32"/>
  <c r="D32"/>
  <c r="E32" s="1"/>
  <c r="E31"/>
  <c r="E30"/>
  <c r="G29"/>
  <c r="E29" s="1"/>
  <c r="K28"/>
  <c r="G28"/>
  <c r="K27"/>
  <c r="G27"/>
  <c r="E26"/>
  <c r="E25"/>
  <c r="K24"/>
  <c r="G23"/>
  <c r="E23" s="1"/>
  <c r="G22"/>
  <c r="E22" s="1"/>
  <c r="G21"/>
  <c r="E21" s="1"/>
  <c r="G20"/>
  <c r="E20" s="1"/>
  <c r="G19"/>
  <c r="E19" s="1"/>
  <c r="G18"/>
  <c r="E18" s="1"/>
  <c r="G17"/>
  <c r="E17" s="1"/>
  <c r="D17"/>
  <c r="E236" l="1"/>
  <c r="O322"/>
  <c r="L184"/>
  <c r="M184"/>
  <c r="E244"/>
  <c r="K358"/>
  <c r="K93"/>
  <c r="K116" s="1"/>
  <c r="K184" s="1"/>
  <c r="G93"/>
  <c r="G116" s="1"/>
  <c r="E196"/>
  <c r="E215"/>
  <c r="E222"/>
  <c r="E233"/>
  <c r="E242"/>
  <c r="E202"/>
  <c r="E210"/>
  <c r="E232"/>
  <c r="E241"/>
  <c r="E197"/>
  <c r="E203"/>
  <c r="E218"/>
  <c r="E224"/>
  <c r="E234"/>
  <c r="E239"/>
  <c r="E243"/>
  <c r="E204"/>
  <c r="E208"/>
  <c r="E219"/>
  <c r="E226"/>
  <c r="E229"/>
  <c r="E231"/>
  <c r="E240"/>
  <c r="E216"/>
  <c r="E228"/>
  <c r="E248"/>
  <c r="E205"/>
  <c r="E217"/>
  <c r="E221"/>
  <c r="E227"/>
  <c r="I322"/>
  <c r="K322"/>
  <c r="E363"/>
  <c r="E364"/>
  <c r="E361"/>
  <c r="E385"/>
  <c r="E390"/>
  <c r="E362"/>
  <c r="E384"/>
  <c r="E389"/>
  <c r="E348"/>
  <c r="E27"/>
  <c r="E95"/>
  <c r="E97"/>
  <c r="E99"/>
  <c r="E101"/>
  <c r="E102"/>
  <c r="E104"/>
  <c r="E106"/>
  <c r="E108"/>
  <c r="E110"/>
  <c r="E112"/>
  <c r="E115"/>
  <c r="E24"/>
  <c r="E91"/>
  <c r="E96"/>
  <c r="E98"/>
  <c r="E100"/>
  <c r="E103"/>
  <c r="E105"/>
  <c r="E107"/>
  <c r="E109"/>
  <c r="E111"/>
  <c r="E113"/>
  <c r="E346"/>
  <c r="E94"/>
  <c r="E93" s="1"/>
  <c r="E116" s="1"/>
  <c r="E184" s="1"/>
  <c r="E28"/>
  <c r="E50"/>
  <c r="E365"/>
  <c r="E387"/>
  <c r="E41"/>
  <c r="I366"/>
  <c r="I367" s="1"/>
  <c r="G358"/>
  <c r="G366"/>
  <c r="K366"/>
  <c r="N184" l="1"/>
  <c r="E366"/>
  <c r="E322"/>
  <c r="E358"/>
  <c r="K367"/>
  <c r="G367"/>
  <c r="E367" l="1"/>
  <c r="D114" l="1"/>
</calcChain>
</file>

<file path=xl/sharedStrings.xml><?xml version="1.0" encoding="utf-8"?>
<sst xmlns="http://schemas.openxmlformats.org/spreadsheetml/2006/main" count="849" uniqueCount="405">
  <si>
    <t>USD</t>
  </si>
  <si>
    <t>EUR</t>
  </si>
  <si>
    <t>№ з/п</t>
  </si>
  <si>
    <t>Назва суб'єкта господарювання</t>
  </si>
  <si>
    <t>Код валюти</t>
  </si>
  <si>
    <t>Сума простроченої заборгованості перед державою за кредитами, разом</t>
  </si>
  <si>
    <t xml:space="preserve">у тому числі, сума простроченої заборгованості перед державою: </t>
  </si>
  <si>
    <t>Надходження коштів до державного бюджету у рахунок погашення заборгованості у національній валюті</t>
  </si>
  <si>
    <t>Сума заборгованості за пенею, нарахованою на прострочену заборгованість суб'єктів господарювання у національній валюті</t>
  </si>
  <si>
    <t xml:space="preserve"> з погашення кредитів (позик) (відшкодування витрат державного бюджету)</t>
  </si>
  <si>
    <t xml:space="preserve">з плати за користування кредитами (позиками)                                                             </t>
  </si>
  <si>
    <t xml:space="preserve">з плати за надання державних гарантій та кредитів (позик)                                                                    </t>
  </si>
  <si>
    <t xml:space="preserve">в іноземній валюті                 </t>
  </si>
  <si>
    <t xml:space="preserve">у національній валюті </t>
  </si>
  <si>
    <t>за кредитами (позиками) 
за кодом бюджетної класифікації 03511630</t>
  </si>
  <si>
    <t>з плати (відсотків) 
за користування кредитами (позиками) за кодом бюджетної класифікації 24110200</t>
  </si>
  <si>
    <t>з плати за надання державних гарантій за кодом бюджетної класифікації 24110100</t>
  </si>
  <si>
    <t xml:space="preserve">Сума заборгованості </t>
  </si>
  <si>
    <t xml:space="preserve">Сплачено до державного бюджету </t>
  </si>
  <si>
    <t>Заборгованість перед державним бюджетом за кредитами, залученими під державні гарантії</t>
  </si>
  <si>
    <t>Агрофірма "Зоря" (03776310) 
(Угода від 23.10.1992 №11/02-63)</t>
  </si>
  <si>
    <t>Асоціація "Земля і люди" (19262731) 
(Угода від 22.02.1993 № 21/02-88)</t>
  </si>
  <si>
    <t>АТ "Чексіл" (04594723) 
(Угода від 26.02.1993 № 5/0810/3266(2049))</t>
  </si>
  <si>
    <t>АХК "Укрнафтопродукт" (00018201) 
(Угода від 12.08.1996 № 7)</t>
  </si>
  <si>
    <t>АТ "ЗАлК" (00194122) 
(Угода від 28.05.1997 № 14/02-145)</t>
  </si>
  <si>
    <t>ВАТ "Макіївський металургійний комбінат" (00191170) (Угода від 21.05.1992 № 5/0810/3833, угода від 23.06.1992 № 5/0810/4764, угода від 23.06.1992 № 5/0810/4765, угода від 23.06.1992 № 5/0810/4766, угода від 23.06.1992 № 5/0810/4767, угода від 21.05.1992 №5/0810/3157(3157))</t>
  </si>
  <si>
    <t>ВАТ "Оріана" (05743160) (Контракт від 13.12.1996, угода від 30.11.2001 № 101-04/24, контракт 
від 12.11.1992 (рекредитування))</t>
  </si>
  <si>
    <t>ВАТ "Текстерно" (00306650) (Угода в 10.03.1998 № 01/05-176)</t>
  </si>
  <si>
    <t>ВАТ "Текстерно" (00306650) (Угода про реструктурування від 13.10.2003 № 13000-04/87                                             (реструктуризована заборгованість)</t>
  </si>
  <si>
    <t>UAH</t>
  </si>
  <si>
    <t>ВАТ "Харківський тракторний завод" (05750295) (Угода від 19.02.1998 № 2101/25, угода від 03.12.1998 № 2101/25А)</t>
  </si>
  <si>
    <t>ВАТ "Херсонський бавовняний комбінат" (00306710) (Угода від 11.11.1997 № 01/04-159)</t>
  </si>
  <si>
    <t>ДАК "Хліб України" (20047943) 
(Угоди від 29.12.1995 № 96, від 21.07.1993 №12/02-85, від 04.03.1994 № 12/03-98)</t>
  </si>
  <si>
    <t>Державна служба лікарських засобів і виробів медичного призначення (26385015) (Угода від 12.09.1995 № 5/0810/6216 , від 24.11.1995 № 5/0810/6389, угода від 24.11.1995 № 5/0810/6390)</t>
  </si>
  <si>
    <t>ДП "ДБУНП "Повітряний експрес" (37635024) (Договір від 26.01.2015 № 13010-05/5)</t>
  </si>
  <si>
    <t>ДП "Антонов" (14307529)                               
(Київський авіаційний завод "Авіант") (Договір про реструктуризацію від 16.03.2017 №13010-05/32)</t>
  </si>
  <si>
    <t>ДП "Антонов" (14307529)                               
(Київський авіаційний завод "Авіант") 
(Договір про  від 31.12.2020 № 13010-05/279)</t>
  </si>
  <si>
    <t>ДП "Антонов" (14307529)                               
(Київський авіаційний завод "Авіант") 
(Договір про  від 30.12.2021 № 13110-05/598)</t>
  </si>
  <si>
    <t>Концерн "Украгротехсервіс" (14278466) 
(Угода від 07.10.1992 № 5/0810/3709)</t>
  </si>
  <si>
    <r>
      <t xml:space="preserve">Концерн "Украгротехсервіс" (14278466) 
 </t>
    </r>
    <r>
      <rPr>
        <i/>
        <sz val="10"/>
        <rFont val="Times New Roman"/>
        <family val="1"/>
        <charset val="204"/>
      </rPr>
      <t>Договір від 25.09.2006 №28000-04/104, 
Акт прийому-передачі від 08.08.2006 №2 (постанова КМУ від 15.03.2006 № 315)</t>
    </r>
  </si>
  <si>
    <t>ВАТ "Кіцманське РТП" (03767297) (Акт від 10.09.2001 № 071-211) (за отриману с/г техн. від Південмаш)</t>
  </si>
  <si>
    <t>ДП "НВД АФ "Наукова" НААН" (03374617) (Угода від 15.07.96 № 2101/11 )</t>
  </si>
  <si>
    <t>АТ "Лисичанськвугілля" (32359108)                                        (Договір від 23.12.2011 № 15010-02/191)</t>
  </si>
  <si>
    <t xml:space="preserve">Харківське державне авіаційне виробниче підприємство (14308894) (Договір від 30.06.2009 
№ 28010-02/78) </t>
  </si>
  <si>
    <t>Аеропорт "Бориспіль" (20572069) (Субкр. угода від 22.09.2005 № 13000-04/70)</t>
  </si>
  <si>
    <t>Київська міська державна адміністрація 
(Київська міська рада) (00022527)
(Договір від 11.03.2016 № 13010-05/38)</t>
  </si>
  <si>
    <t>Академія медичних наук (00061125)</t>
  </si>
  <si>
    <t>Державне підприємство "Укркосмос" (24381357) (Договір від 15.12.2009 № 28010-02/137)</t>
  </si>
  <si>
    <t>ПАТ НАК "Нафтогаз України" (20077720)
(Договір від 05.06.2009 № 28010-02/60)</t>
  </si>
  <si>
    <t>Державна іпотечна установа (33304730)
(Договір від 26.12.2013 №15010-03/127)</t>
  </si>
  <si>
    <t>Державна іпотечна установа (33304730)
(Договір від 11.12.2019 №13010-05/226)</t>
  </si>
  <si>
    <t>Державна іпотечна установа (33304730)
(Договір від 28.12.2019 №13010-05/285)</t>
  </si>
  <si>
    <t>Департамент енергетики, транспорту та зв'язку Вінницької міської ради (34849038) 
(Договір від 02.12.2013 №15010-03/106)</t>
  </si>
  <si>
    <t>Департамент капітального будівництва Вінницької міської ради (03084204) 
(Договір від 30.12.2013 № 15010-03/138)</t>
  </si>
  <si>
    <t xml:space="preserve">ПрАТ "Завод "Кузня на Рибальському" (14312364) (Договір № 13010-05/227 від 29.12.2017)                                                
</t>
  </si>
  <si>
    <t xml:space="preserve">ДП ДГЗП "Спецтехноекспорт" (30019335)   
(Угода від 28.12.2018 № 13010-05/248)                                      
</t>
  </si>
  <si>
    <t>ДП "НАЕК "Енергоатом" (24554661) 
(Договір №13010-05/202 від 21.12.2017)</t>
  </si>
  <si>
    <t>ПАТ «Національна енергетична компанія "Укренерго» (00100227) 
(Договір від 31.12.2020 № 13010-05/273)</t>
  </si>
  <si>
    <t>ПАТ «Національна енергетична компанія "Укренерго» (00100227) 
(Договір від 31.12.2020 № 13010-05/275)</t>
  </si>
  <si>
    <t>ПАТ «Національна енергетична компанія "Укренерго» (00100227) 
(Договір від 31.12.2020  №13010-05/277)</t>
  </si>
  <si>
    <t>ПАТ «Національна енергетична компанія "Укренерго» (00100227) 
(Договір від 31.12.2021  №13110-05/603,604)</t>
  </si>
  <si>
    <t>Українська аграрна біржа (23389377) 
(Угода від 24.07.1997 № 18/03-149, 
договір доручення від 31.07.97 (УАБ 15%))</t>
  </si>
  <si>
    <r>
      <t>Українська аграрна біржа</t>
    </r>
    <r>
      <rPr>
        <i/>
        <sz val="10"/>
        <rFont val="Times New Roman"/>
        <family val="1"/>
        <charset val="204"/>
      </rPr>
      <t xml:space="preserve"> (23389377) (реструктуризована заборгованість)</t>
    </r>
  </si>
  <si>
    <r>
      <t xml:space="preserve">Українська аграрна біржа (23389377)                                </t>
    </r>
    <r>
      <rPr>
        <i/>
        <sz val="10"/>
        <rFont val="Times New Roman"/>
        <family val="1"/>
        <charset val="204"/>
      </rPr>
      <t>Договір від 28.11.2006 №28000-04/179,                                       Акт прийому-передачі від 08.08.2006 №10 (постанова КМУ від 15.03.2006 № 315)</t>
    </r>
  </si>
  <si>
    <t>Українська аграрна біржа (23389377) (заборгованість товаровиробників, що отримали техніку за рахунок іноземного кредиту, залученого Українською аграрною біржею у рамках кредитної лінії США), у тому числі:</t>
  </si>
  <si>
    <t>-</t>
  </si>
  <si>
    <r>
      <t>Украгробіржа (ТОВ "Чаплинське"(30917617)  (</t>
    </r>
    <r>
      <rPr>
        <i/>
        <sz val="10"/>
        <rFont val="Times New Roman"/>
        <family val="1"/>
        <charset val="204"/>
      </rPr>
      <t>Угода про реструктурування від 31.12.2003 №130-04/177)</t>
    </r>
  </si>
  <si>
    <r>
      <t xml:space="preserve">Украгробіржа (ТОВ "Арсенал-Агро"(31401923)
</t>
    </r>
    <r>
      <rPr>
        <i/>
        <sz val="10"/>
        <rFont val="Times New Roman"/>
        <family val="1"/>
        <charset val="204"/>
      </rPr>
      <t>(Угода про реструктурування від 31.12.2003 №130-04/184)</t>
    </r>
  </si>
  <si>
    <r>
      <t>Украгробіржа (СПП Агрофірма "Людмила" (31853319) (</t>
    </r>
    <r>
      <rPr>
        <i/>
        <sz val="10"/>
        <rFont val="Times New Roman"/>
        <family val="1"/>
        <charset val="204"/>
      </rPr>
      <t>Угода про реструктурування  від 31.12.2003 №130-04/190)</t>
    </r>
  </si>
  <si>
    <r>
      <t xml:space="preserve">Украгробіржа (ТОВ "Ельвіра-2000"(31026469) 
</t>
    </r>
    <r>
      <rPr>
        <i/>
        <sz val="10"/>
        <rFont val="Times New Roman"/>
        <family val="1"/>
        <charset val="204"/>
      </rPr>
      <t>(Угода про реструктурування  від 31.12.2003 №130-04/164)</t>
    </r>
  </si>
  <si>
    <r>
      <t>Украгробіржа (ТОВ "Укрнафтінвестиції"
(30217347)</t>
    </r>
    <r>
      <rPr>
        <i/>
        <sz val="10"/>
        <rFont val="Times New Roman"/>
        <family val="1"/>
        <charset val="204"/>
      </rPr>
      <t>(Угода про реструктурування від 31.12.2003 №130-04/170)</t>
    </r>
  </si>
  <si>
    <r>
      <t xml:space="preserve">Украгробіржа (ТОВ "Агрохімсервіс"(30608366)
</t>
    </r>
    <r>
      <rPr>
        <i/>
        <sz val="10"/>
        <rFont val="Times New Roman"/>
        <family val="1"/>
        <charset val="204"/>
      </rPr>
      <t>(Угода про реструктурування від 31.12.2003 №130-04/178)</t>
    </r>
  </si>
  <si>
    <r>
      <t xml:space="preserve">Украгробіржа (ТОВ "Таврія-Агро"(00857723) 
</t>
    </r>
    <r>
      <rPr>
        <i/>
        <sz val="10"/>
        <rFont val="Times New Roman"/>
        <family val="1"/>
        <charset val="204"/>
      </rPr>
      <t xml:space="preserve">(Угода про реструктурування від 25.12.2003 №130-04/149) </t>
    </r>
  </si>
  <si>
    <r>
      <t xml:space="preserve">Украгробіржа (ЗАТ "Енергоресурс"(22457071) </t>
    </r>
    <r>
      <rPr>
        <i/>
        <sz val="10"/>
        <rFont val="Times New Roman"/>
        <family val="1"/>
        <charset val="204"/>
      </rPr>
      <t>(Угода про реструктурування від 31.12.2003 №130-04/160)</t>
    </r>
  </si>
  <si>
    <r>
      <t xml:space="preserve">Украгробіржа (ТОВ "Вольвіна"(23218115) 
</t>
    </r>
    <r>
      <rPr>
        <i/>
        <sz val="10"/>
        <rFont val="Times New Roman"/>
        <family val="1"/>
        <charset val="204"/>
      </rPr>
      <t>(Угода про реструктурування від 31.12.2003 №130-04/186)</t>
    </r>
  </si>
  <si>
    <r>
      <t xml:space="preserve">Украгробіржа (ТОВ "Шампань України"(00413143)
</t>
    </r>
    <r>
      <rPr>
        <i/>
        <sz val="10"/>
        <rFont val="Times New Roman"/>
        <family val="1"/>
        <charset val="204"/>
      </rPr>
      <t>(Угода про реструктурування від 31.12.2003 №130-04/188)</t>
    </r>
  </si>
  <si>
    <r>
      <t xml:space="preserve">Украгробіржа (ТОВ "Агростар" (30743355) 
</t>
    </r>
    <r>
      <rPr>
        <i/>
        <sz val="10"/>
        <rFont val="Times New Roman"/>
        <family val="1"/>
        <charset val="204"/>
      </rPr>
      <t>(Угода про реструктурування Украгробіржа (ТОВ "Агростар") від 31.12.2003 №130-04/167)</t>
    </r>
  </si>
  <si>
    <r>
      <t xml:space="preserve">Украгробіржа (ТОВ "Юрчиха"(31399752)
</t>
    </r>
    <r>
      <rPr>
        <i/>
        <sz val="10"/>
        <rFont val="Times New Roman"/>
        <family val="1"/>
        <charset val="204"/>
      </rPr>
      <t>(Угода про реструктурування  від 31.12.2003 №130-04/173)</t>
    </r>
  </si>
  <si>
    <r>
      <t xml:space="preserve">Украгробіржа (ВАТ ЧРО "Агропроммеханізація"(03767038)   </t>
    </r>
    <r>
      <rPr>
        <i/>
        <sz val="10"/>
        <rFont val="Times New Roman"/>
        <family val="1"/>
        <charset val="204"/>
      </rPr>
      <t>(Угода про реструктурування від 31.12.2003  №130-04/165)</t>
    </r>
  </si>
  <si>
    <r>
      <t xml:space="preserve">Украгробіржа (ТОВ "Надіяагроком"(24915299) 
</t>
    </r>
    <r>
      <rPr>
        <i/>
        <sz val="10"/>
        <rFont val="Times New Roman"/>
        <family val="1"/>
        <charset val="204"/>
      </rPr>
      <t>(Угода про реструктурування  від 31.12.2003 №130-04/163)</t>
    </r>
  </si>
  <si>
    <r>
      <t xml:space="preserve">Украгробіржа (ТОВ "Верховина" (30708111) 
</t>
    </r>
    <r>
      <rPr>
        <i/>
        <sz val="10"/>
        <rFont val="Times New Roman"/>
        <family val="1"/>
        <charset val="204"/>
      </rPr>
      <t>(Угода про реструктурування від 31.12.2003 №130-04/155)</t>
    </r>
  </si>
  <si>
    <r>
      <t xml:space="preserve">Украгробіржа (ТОВ "Царекостянтинівська МТС" (25477542) </t>
    </r>
    <r>
      <rPr>
        <i/>
        <sz val="10"/>
        <rFont val="Times New Roman"/>
        <family val="1"/>
        <charset val="204"/>
      </rPr>
      <t>(Угода про реструктурування від 31.12.2003 №130-04/175)</t>
    </r>
  </si>
  <si>
    <r>
      <t xml:space="preserve">Украгробіржа (ПП "Югторг-М" (30495188) 
</t>
    </r>
    <r>
      <rPr>
        <i/>
        <sz val="10"/>
        <rFont val="Times New Roman"/>
        <family val="1"/>
        <charset val="204"/>
      </rPr>
      <t>(Угода про реструктурування від 25.12.2003 №130-04/146)</t>
    </r>
  </si>
  <si>
    <r>
      <t xml:space="preserve">Украгробіржа (СГ "Славутич" (30945875) 
</t>
    </r>
    <r>
      <rPr>
        <i/>
        <sz val="10"/>
        <rFont val="Times New Roman"/>
        <family val="1"/>
        <charset val="204"/>
      </rPr>
      <t>(Угода про реструктурування Украгробіржа 
(СГ "Славутич") від 31.12.2003 №130-04/191)</t>
    </r>
  </si>
  <si>
    <r>
      <t>Украгробіржа (ВАТ "Іванівське РТП" (03755035) 
(</t>
    </r>
    <r>
      <rPr>
        <i/>
        <sz val="10"/>
        <rFont val="Times New Roman"/>
        <family val="1"/>
        <charset val="204"/>
      </rPr>
      <t xml:space="preserve">Угода про реструктурування  від 31.12.03 №130-04/169) </t>
    </r>
  </si>
  <si>
    <r>
      <t xml:space="preserve">Украгробіржа (ТОВ "Жовтнева МТС" (25052558)  </t>
    </r>
    <r>
      <rPr>
        <i/>
        <sz val="10"/>
        <rFont val="Times New Roman"/>
        <family val="1"/>
        <charset val="204"/>
      </rPr>
      <t>(Угода про реструктурування від 31.12.2003 №130-04/168)</t>
    </r>
  </si>
  <si>
    <r>
      <t xml:space="preserve">Украгробіржа (ТОВ "Агрофірма"Мир-Сем і К" (21351637) </t>
    </r>
    <r>
      <rPr>
        <i/>
        <sz val="10"/>
        <rFont val="Times New Roman"/>
        <family val="1"/>
        <charset val="204"/>
      </rPr>
      <t>(Угода про реструктурування від 31.12.2003 №130-04/176)</t>
    </r>
  </si>
  <si>
    <r>
      <t xml:space="preserve">Украгробіржа (ВАТ Кам'янське під-во "Агрохім" (05491534)   </t>
    </r>
    <r>
      <rPr>
        <i/>
        <sz val="10"/>
        <rFont val="Times New Roman"/>
        <family val="1"/>
        <charset val="204"/>
      </rPr>
      <t>(Угода про реструктурування  від 31.12.2003 №130-04/174)</t>
    </r>
  </si>
  <si>
    <t>Усього по кредитах, залучених під державні гарантії:</t>
  </si>
  <si>
    <t>х</t>
  </si>
  <si>
    <t xml:space="preserve">Заборгованість перед державним бюджетом за кредитами, залученими державою </t>
  </si>
  <si>
    <r>
      <t xml:space="preserve">ЛМКП "Львівводоканал" (03348471)
</t>
    </r>
    <r>
      <rPr>
        <i/>
        <sz val="10"/>
        <rFont val="Times New Roman"/>
        <family val="1"/>
        <charset val="204"/>
      </rPr>
      <t>(Субкредитна угода від 28.12.2001 № 101-04/29)</t>
    </r>
    <r>
      <rPr>
        <sz val="10"/>
        <rFont val="Times New Roman"/>
        <family val="1"/>
        <charset val="204"/>
      </rPr>
      <t xml:space="preserve">
</t>
    </r>
    <r>
      <rPr>
        <i/>
        <sz val="10"/>
        <rFont val="Times New Roman"/>
        <family val="1"/>
        <charset val="204"/>
      </rPr>
      <t>(солідарна відповідальність з Львівською міською радою)</t>
    </r>
  </si>
  <si>
    <r>
      <t xml:space="preserve">Львівська міська рада  (04055896)
</t>
    </r>
    <r>
      <rPr>
        <i/>
        <sz val="10"/>
        <rFont val="Times New Roman"/>
        <family val="1"/>
        <charset val="204"/>
      </rPr>
      <t>(Договір гарантії від 28.12.2001 № 101-04/30)</t>
    </r>
  </si>
  <si>
    <t>АТ "Укрексімбанк" (00032112)  (Позика № 8727, Договір від 26.06.2017 №13010-05/77) **</t>
  </si>
  <si>
    <t>ПАТ "Укрексімбанк" (00032112) (Угода № 9254, Дод. договір від 07.06.2021№ 1/13010-05/77-1) **</t>
  </si>
  <si>
    <t>ПАТ "Мегабанк" (09804119) (Фін угода від 24.12.2017 FI №82.844, Угода субф від 29.09.2017 №13010-05/122)</t>
  </si>
  <si>
    <t>КП "Житомирводоканал" (03344065) МБРР
(Угода від 30.11.2014 № 13010-05/92)</t>
  </si>
  <si>
    <t>КП "Житомирводоканал" (03344065) ФЧТ
(Угода від 20.11.2014 № 13010-05/91)</t>
  </si>
  <si>
    <t>ОКВП "Дніпро-Кіровоград"  (03346822)  МБРР
(Угода від 20.11.2014 № 13010-05/97)</t>
  </si>
  <si>
    <t>ОКВП "Дніпро-Кіровоград" (03346822) ФЧТ
(Угода від 20.11.2014 № 13010-05/98)</t>
  </si>
  <si>
    <t>КП "Тернопільводоканал" (03353845) МБРР
(Угода від 20.11.2014 № 13010-05/95)</t>
  </si>
  <si>
    <t>КП "Тернопільводоканал" (03353845) ФЧТ
(Угода від 20.11.2014 № 13010-05/96)</t>
  </si>
  <si>
    <t xml:space="preserve">КП "Тернопільміськкомуненерго"(14034534)МБРР
(Договір про субкр. від 18.08.2016 № 13010-05/79) </t>
  </si>
  <si>
    <t xml:space="preserve">КП "Тернопільміськкомуненерго" (14034534) ФЧТ
(Договір про субкр. від 18.08.2016 № 13010-05/80)  </t>
  </si>
  <si>
    <t>КП "Харківводоканал" (03361715) МБРР
(Угода від 20.11.2014 № 13010-05/94)</t>
  </si>
  <si>
    <t>КП "Харківводоканал" (03361715) ФЧТ
(Угода від 20.11.2014 № 13010-05/93)</t>
  </si>
  <si>
    <t>КП "Харківські теплові мережі" (31557119) МБРР
(Угода від 20.11.2014 № 13010-05/103)</t>
  </si>
  <si>
    <t>КП "Харківські теплові мережі" (31557119) ФЧТ
(Угода від 20.11.2014 № 13010-05/104)</t>
  </si>
  <si>
    <t>МКП "Херсонтеплоенерго" (31653320) МБРР
(Угода від 20.11.2014 № 13010-05/105)</t>
  </si>
  <si>
    <t>МКП "Херсонтеплоенерго" (31653320) ФЧТ
(Угода від 21.11.2014 № 13010-05/106)</t>
  </si>
  <si>
    <t>ПРАТ "АК "Київводоканал" (03327664) МБРР
(Угода від 04.12.2014 № 13010-05/128)</t>
  </si>
  <si>
    <t>ПРАТ "АК "Київводоканал" (03327664)  ФЧТ
(Угода від 04.12.2014 № 13010-05/129)</t>
  </si>
  <si>
    <r>
      <t xml:space="preserve">КП "Водопостачання" м. Вознесенська  (33321803)
</t>
    </r>
    <r>
      <rPr>
        <i/>
        <sz val="10"/>
        <rFont val="Times New Roman"/>
        <family val="1"/>
        <charset val="204"/>
      </rPr>
      <t>(Угода від 13.08.2010 № 28010-02/97)</t>
    </r>
  </si>
  <si>
    <r>
      <t xml:space="preserve">Балтська міська рада  (04056954)
</t>
    </r>
    <r>
      <rPr>
        <i/>
        <sz val="10"/>
        <rFont val="Times New Roman"/>
        <family val="1"/>
        <charset val="204"/>
      </rPr>
      <t>(Угода від 01.02.2010 № 1/193)</t>
    </r>
  </si>
  <si>
    <r>
      <t>ПАТ "Укргідроенерго" (20588716) (Угода №</t>
    </r>
    <r>
      <rPr>
        <b/>
        <sz val="10"/>
        <color rgb="FF000000"/>
        <rFont val="Times New Roman"/>
        <family val="1"/>
        <charset val="204"/>
      </rPr>
      <t>9284</t>
    </r>
    <r>
      <rPr>
        <sz val="10"/>
        <color rgb="FF000000"/>
        <rFont val="Times New Roman"/>
        <family val="1"/>
        <charset val="204"/>
      </rPr>
      <t>, 
 договір від 10.09.2021 № 13010-05/422) **</t>
    </r>
  </si>
  <si>
    <r>
      <t xml:space="preserve">ПРАТ "Укргідроенерго" (20588716)  ЄБРР
(Угода від 29.09.2011 № </t>
    </r>
    <r>
      <rPr>
        <b/>
        <sz val="10"/>
        <rFont val="Times New Roman"/>
        <family val="1"/>
        <charset val="204"/>
      </rPr>
      <t>40518</t>
    </r>
    <r>
      <rPr>
        <sz val="10"/>
        <rFont val="Times New Roman"/>
        <family val="1"/>
        <charset val="204"/>
      </rPr>
      <t>, 
Субкредитна угода від 16.05.2012 № 15010-03/56)</t>
    </r>
  </si>
  <si>
    <r>
      <t xml:space="preserve">ПРАТ "Укргідроенерго" (20588716)  ЄБРР **
(Угода від 30.12.2015 № </t>
    </r>
    <r>
      <rPr>
        <b/>
        <sz val="10"/>
        <rFont val="Times New Roman"/>
        <family val="1"/>
        <charset val="204"/>
      </rPr>
      <t>47947</t>
    </r>
    <r>
      <rPr>
        <sz val="10"/>
        <rFont val="Times New Roman"/>
        <family val="1"/>
        <charset val="204"/>
      </rPr>
      <t>, 
Субкредитна угода від 30.12.2015 № 13010-05/171)</t>
    </r>
  </si>
  <si>
    <r>
      <t xml:space="preserve">ПАТ "Донбасенерго" (23343582)   ЄБРР
</t>
    </r>
    <r>
      <rPr>
        <i/>
        <sz val="10"/>
        <rFont val="Times New Roman"/>
        <family val="1"/>
        <charset val="204"/>
      </rPr>
      <t>(Угода від 11.12.1996 № 497)</t>
    </r>
  </si>
  <si>
    <t>КП "Дніпропетровський метрополітен" (21927215) (Дніпр. міська рада) ЄІБ (Кред. угода від 25.10.2013  № 81.423, Субкр.угода від 27.06.2014 №13010-05/57)</t>
  </si>
  <si>
    <r>
      <t xml:space="preserve">КП "Харківський метрополітен" (04805918)
(Кредитна угода від 11.12.2017 № </t>
    </r>
    <r>
      <rPr>
        <b/>
        <sz val="10"/>
        <rFont val="Times New Roman"/>
        <family val="1"/>
        <charset val="204"/>
      </rPr>
      <t>46411</t>
    </r>
    <r>
      <rPr>
        <sz val="10"/>
        <rFont val="Times New Roman"/>
        <family val="1"/>
        <charset val="204"/>
      </rPr>
      <t>) 
Угода від 27.09.2019 № 13010-05/153</t>
    </r>
  </si>
  <si>
    <r>
      <t xml:space="preserve">АТ "Українська залізниця" (40075815) ЄБРР **
(Кредитна угода від 30.12.2017 № </t>
    </r>
    <r>
      <rPr>
        <b/>
        <sz val="10"/>
        <rFont val="Times New Roman"/>
        <family val="1"/>
        <charset val="204"/>
      </rPr>
      <t>45782</t>
    </r>
    <r>
      <rPr>
        <sz val="10"/>
        <rFont val="Times New Roman"/>
        <family val="1"/>
        <charset val="204"/>
      </rPr>
      <t>, Договір від 22.06.2020 № 13010-05/125, Гар.угода від 30.12.2017)</t>
    </r>
  </si>
  <si>
    <r>
      <t xml:space="preserve">АТ "Укрзалізниця" (40075815)  ЄІБ **
(Фін.угода від 07.05.2014 № </t>
    </r>
    <r>
      <rPr>
        <b/>
        <sz val="10"/>
        <rFont val="Times New Roman"/>
        <family val="1"/>
        <charset val="204"/>
      </rPr>
      <t>81.421</t>
    </r>
    <r>
      <rPr>
        <sz val="10"/>
        <rFont val="Times New Roman"/>
        <family val="1"/>
        <charset val="204"/>
      </rPr>
      <t>, 
дог. від 17.07.2014 № 13010-05/62)</t>
    </r>
  </si>
  <si>
    <r>
      <t xml:space="preserve">ДП "НАЕК "Енергоатом" (24584661) ЄБРР **
(Угода № </t>
    </r>
    <r>
      <rPr>
        <b/>
        <sz val="10"/>
        <rFont val="Times New Roman"/>
        <family val="1"/>
        <charset val="204"/>
      </rPr>
      <t>42086</t>
    </r>
    <r>
      <rPr>
        <sz val="10"/>
        <rFont val="Times New Roman"/>
        <family val="1"/>
        <charset val="204"/>
      </rPr>
      <t>,  №13010-05/109 від 20.11.2014)</t>
    </r>
  </si>
  <si>
    <t>ДП "НАЕК "Енергоатом" (24584661) ЄСАЕ
№ 13010-05/95 від 18.09.2015</t>
  </si>
  <si>
    <t>АТ “Вест файнест енд кредит банк" (34575675) (Фінансова угода від 28.12.2015 № 85.055, Угода про субфінансув. від 24.12.2021 № 13110-05/586)</t>
  </si>
  <si>
    <t>Львів КП"Зелене місто" 
(ЄІБ  Дог. від 05.10.2022 №13010-05/155)</t>
  </si>
  <si>
    <t>ПАТ "НЕК "Укренерго" (00100227) КфВ
(Кредитна угода від 30.12.2011
(Субк.уг.від 10.07.2012 № 15010-03/77)</t>
  </si>
  <si>
    <r>
      <t xml:space="preserve">ПАТ "НЕК "Укренерго"  ** ЄБРР
(Кредитна угода від 30.07.2019 № </t>
    </r>
    <r>
      <rPr>
        <b/>
        <sz val="10"/>
        <rFont val="Times New Roman"/>
        <family val="1"/>
        <charset val="204"/>
      </rPr>
      <t>49235</t>
    </r>
    <r>
      <rPr>
        <sz val="10"/>
        <rFont val="Times New Roman"/>
        <family val="1"/>
        <charset val="204"/>
      </rPr>
      <t>, 
Договір від 16.06.2020  № 13010-05/123)</t>
    </r>
  </si>
  <si>
    <t>ПАТ "НЕК "Укренерго" **
КфВ від 30.12.2022 № 13110-05/193</t>
  </si>
  <si>
    <r>
      <t xml:space="preserve">Фонд розвитку підприємництва (21662099) КфВ
</t>
    </r>
    <r>
      <rPr>
        <i/>
        <sz val="10"/>
        <rFont val="Times New Roman"/>
        <family val="1"/>
        <charset val="204"/>
      </rPr>
      <t>(Договір позики від 29.12.2012 № 15010-03/154)</t>
    </r>
  </si>
  <si>
    <r>
      <t xml:space="preserve">Фонд розвитку підприємництва (21662099) КфВ
</t>
    </r>
    <r>
      <rPr>
        <i/>
        <sz val="10"/>
        <rFont val="Times New Roman"/>
        <family val="1"/>
        <charset val="204"/>
      </rPr>
      <t>(Договір субкред. від 14.05.2013 № 15010-03/56)</t>
    </r>
  </si>
  <si>
    <t>Фонд розвитку підприємництва (21662099) КфВ 
(Договір субкр. від 16.11.2022 № 13110-05/166)</t>
  </si>
  <si>
    <t>КП "Одесміськелектротранс"
(ЄІБ 85.103  Дог.№13010-05/167)</t>
  </si>
  <si>
    <t>Усього по кредитах, залучених державою:</t>
  </si>
  <si>
    <t>Разом прострочена заборгованість перед державою за кредитами, залученими державою та під державні гарантії:</t>
  </si>
  <si>
    <t>Заборгованість суб'єктів господарювання, стосовно яких проведено державну реєстрацію припинення юридичної особи в результаті її ліквідації:</t>
  </si>
  <si>
    <t xml:space="preserve">Відкрите акціонерне сільськогосподарське, риболовецько-промислове, торгово-підприємницьке товариство "Агрофірма Славутич" (02798255) (Угода від 29.07.97 № 2101/22 ) </t>
  </si>
  <si>
    <t>ВАТ "Сілур" (00191046) (Угода від 31.03.1993 
№ 5/0810/4976)</t>
  </si>
  <si>
    <t>ЗАТ "Стальметиз" ім. Ф.Е.Дзержинського (00191276) (Угода від 31.03.1993 №5/0810/4788)</t>
  </si>
  <si>
    <t>АТ "Епос - Холдінг" (00307052) (Угода від 26.02.1993 
№ 5/0810/3266(1049))</t>
  </si>
  <si>
    <t>ВАТ "Львівагрореммашпостач" (00913597) (Угода від 02.05.1997 № 2101/15)</t>
  </si>
  <si>
    <t>ВАТ "Надвірнянський лісокомбінат" (00274358) (Угода від 27.10.1994 № 5/0810/5625)</t>
  </si>
  <si>
    <t>ВНО "Укрптахопром" (00858792) (Угода від 15.10.1996 № 7/04-113)</t>
  </si>
  <si>
    <t>ЗАТ "Світанок</t>
  </si>
  <si>
    <t>ЗАТ “Сумикамволь” (00308117) (Угода від 26.02.1993 № 5/0810/3266(5049))</t>
  </si>
  <si>
    <t>КП "Фірма Маріам - А" (22915852) (Угода від 18.09.1996 № 23)</t>
  </si>
  <si>
    <t>КПДТФ "Дніпрянка" (00307164) 
(Угода від 26.02.1993 № 5/0810/3266(3049))</t>
  </si>
  <si>
    <t>АТ "Кріопром" (03001885)</t>
  </si>
  <si>
    <t>ТОВ "Кріогенні технології" (25388413) (Угода від 10.09.1998 № 22-04/8)</t>
  </si>
  <si>
    <t>ТОВ "Харківська Регіональна Лізінгова компанія" (25186388) с/г техн. (Південмаш)</t>
  </si>
  <si>
    <t>ТОВ "Харківська Регіональна Лізінгова компанія" (25186388) с/г техн.(ХТЗ)</t>
  </si>
  <si>
    <t>ПФ "Софія Київська" (21465430) (Угода від 25.03.1992 № 5/0810/6594)</t>
  </si>
  <si>
    <t>СП "Ратай" (19343180) (Угода від 06.03.1996 № 4)</t>
  </si>
  <si>
    <t>СП "Укрінтерцукор"(20036069) (Угода від 25.03.1992 № 5/0810/5694, угода від 19.01.1995 № 76-ВК)</t>
  </si>
  <si>
    <t>КП Фірма “Атон”, Транснаціональна корпорація "Атон" (02752767) (Угода від 27.02.1992)</t>
  </si>
  <si>
    <t>ХК "Реле та автоматика" (00214853) 
(Угода від 11.12.1992 № 5/0810/5149 (5155))</t>
  </si>
  <si>
    <t>Корпорація "Украгропромбіржа" (16286412) 
(Угода від 26.03.1996 №18/01-122, угода від 23.03.1996 (15-% кредит)</t>
  </si>
  <si>
    <t>УЗТФ "Біомед" (13672422) (Угода від 08.04.1993 № 5/0810/4000, угода від 08.04.1993 № 5/0810/4624, угода від 08.04.1993 № 5/0810/4636, угода від 14.04.1993 № 5/0810/4740, угода від 25.06.1993 № 5/0810/5098, угода від 13.04.1993 № 5/0810/5235, угода від 21.03.1993 № 5/0810/5676)</t>
  </si>
  <si>
    <t xml:space="preserve">Інженерно - технічний центр "Сумиагротранс" </t>
  </si>
  <si>
    <t>34 020 783,75*</t>
  </si>
  <si>
    <t xml:space="preserve">Інженерно-технічний центр "Сумиоблагротехсервіс", </t>
  </si>
  <si>
    <t>Міжрайонний торговий будинок "Агротехсервіс"</t>
  </si>
  <si>
    <r>
      <t xml:space="preserve">ЗАТ "Одеська кукурудза" (22457303)
</t>
    </r>
    <r>
      <rPr>
        <i/>
        <sz val="10"/>
        <rFont val="Times New Roman"/>
        <family val="1"/>
        <charset val="204"/>
      </rPr>
      <t>(Позика МБРР від 28.09.1995 № 3891,
Договір про надання субкредиту від 04.07.1996)</t>
    </r>
  </si>
  <si>
    <r>
      <t xml:space="preserve">ВАТ АБ "Донвуглекомбанк" (09804355)
</t>
    </r>
    <r>
      <rPr>
        <i/>
        <sz val="10"/>
        <rFont val="Times New Roman"/>
        <family val="1"/>
        <charset val="204"/>
      </rPr>
      <t>(Позика МБРР від 11.07.1996 № 4016)</t>
    </r>
  </si>
  <si>
    <r>
      <t xml:space="preserve">ЗАТ "Гібрид-С" (22154040)
</t>
    </r>
    <r>
      <rPr>
        <i/>
        <sz val="10"/>
        <rFont val="Times New Roman"/>
        <family val="1"/>
        <charset val="204"/>
      </rPr>
      <t>(Договір про надання субкредиту від 04.07.1996)</t>
    </r>
  </si>
  <si>
    <r>
      <t>КП "Городок" м. Балта</t>
    </r>
    <r>
      <rPr>
        <i/>
        <sz val="10"/>
        <rFont val="Times New Roman"/>
        <family val="1"/>
        <charset val="204"/>
      </rPr>
      <t xml:space="preserve">  </t>
    </r>
    <r>
      <rPr>
        <sz val="10"/>
        <rFont val="Times New Roman"/>
        <family val="1"/>
        <charset val="204"/>
      </rPr>
      <t>(34982517)</t>
    </r>
    <r>
      <rPr>
        <i/>
        <sz val="10"/>
        <rFont val="Times New Roman"/>
        <family val="1"/>
        <charset val="204"/>
      </rPr>
      <t xml:space="preserve">
(Договір від 29.12.2009 № 28010-02/145) (солідарна відповідальність з Балтською міською радою)</t>
    </r>
  </si>
  <si>
    <r>
      <t xml:space="preserve">ЗАТ "Ворскла" (22593472)
</t>
    </r>
    <r>
      <rPr>
        <i/>
        <sz val="10"/>
        <rFont val="Times New Roman"/>
        <family val="1"/>
        <charset val="204"/>
      </rPr>
      <t xml:space="preserve">(Угода від 28.09.1995  № 3891) </t>
    </r>
  </si>
  <si>
    <t>Разом заборгованість суб'єктів господарювання, стосовно яких проведено державну реєстрацію припинення юридичної особи в результаті її ліквідації:</t>
  </si>
  <si>
    <t>Довідково:</t>
  </si>
  <si>
    <t>* - заборгованість підприємств, по яких проведено державну реєстрацію припинення юридичної особи в результаті її ліквідації, відображено в сумі заборгованості підприємств, що мають солідарну відповідальність з ними.</t>
  </si>
  <si>
    <t>*</t>
  </si>
  <si>
    <r>
      <t xml:space="preserve">АТ "Агросоюз" (23238321) </t>
    </r>
    <r>
      <rPr>
        <i/>
        <sz val="10"/>
        <rFont val="Times New Roman"/>
        <family val="1"/>
        <charset val="204"/>
      </rPr>
      <t>(солідарна відповідальність з Київською обласною державною адміністрацією)</t>
    </r>
  </si>
  <si>
    <r>
      <t xml:space="preserve">ТОВ ФІРМА «Геснерія-Центр» (23374387)                                        </t>
    </r>
    <r>
      <rPr>
        <i/>
        <sz val="10"/>
        <rFont val="Times New Roman"/>
        <family val="1"/>
        <charset val="204"/>
      </rPr>
      <t>(солідарна відповідальність з ВАТ  Укрімпекс" )</t>
    </r>
  </si>
  <si>
    <r>
      <t xml:space="preserve">ТОВ НВК ФІРМА "Геснерія ЛТД" (19087423)
</t>
    </r>
    <r>
      <rPr>
        <i/>
        <sz val="10"/>
        <rFont val="Times New Roman"/>
        <family val="1"/>
        <charset val="204"/>
      </rPr>
      <t>(солідарна відповідальність з ВАТ "Укрімпекс" )</t>
    </r>
  </si>
  <si>
    <r>
      <t xml:space="preserve">АТЗТ "Асоціація дитячого харчування" (24427476)
</t>
    </r>
    <r>
      <rPr>
        <i/>
        <sz val="10"/>
        <rFont val="Times New Roman"/>
        <family val="1"/>
        <charset val="204"/>
      </rPr>
      <t>(солідарна відповідальність з ВАТ "Укрімпекс" )</t>
    </r>
  </si>
  <si>
    <r>
      <t xml:space="preserve"> ВАТ "Херсонський консервний завод дитячого харчування ім. 8 березня" (05529573)
</t>
    </r>
    <r>
      <rPr>
        <i/>
        <sz val="10"/>
        <rFont val="Times New Roman"/>
        <family val="1"/>
        <charset val="204"/>
      </rPr>
      <t>(солідарна відповідальність з ВАТ "Укрімпекс" )</t>
    </r>
  </si>
  <si>
    <r>
      <t>ВАТ "Луганський облагротехсервіс" (00914616)</t>
    </r>
    <r>
      <rPr>
        <i/>
        <sz val="10"/>
        <rFont val="Times New Roman"/>
        <family val="1"/>
        <charset val="204"/>
      </rPr>
      <t xml:space="preserve"> (солідарна відповідальність з Луганською обласною державною адміністрацією)</t>
    </r>
  </si>
  <si>
    <r>
      <t xml:space="preserve">ВАТ Фірма "Агромашсервіскомплект" (20408967)  </t>
    </r>
    <r>
      <rPr>
        <i/>
        <sz val="10"/>
        <rFont val="Times New Roman"/>
        <family val="1"/>
        <charset val="204"/>
      </rPr>
      <t>(солідарна відповідальність з Житомирською обласною державною адміністрацією)</t>
    </r>
  </si>
  <si>
    <r>
      <t xml:space="preserve">ТОВ "Надіяагроком" </t>
    </r>
    <r>
      <rPr>
        <i/>
        <sz val="10"/>
        <rFont val="Times New Roman"/>
        <family val="1"/>
        <charset val="204"/>
      </rPr>
      <t>(Угода про реструктурування Украгробіржа (ТОВ "Надіяагроком") від 31.12.2003 №130-04/163)</t>
    </r>
  </si>
  <si>
    <r>
      <t>ТОВ "Верховина"</t>
    </r>
    <r>
      <rPr>
        <i/>
        <sz val="10"/>
        <rFont val="Times New Roman"/>
        <family val="1"/>
        <charset val="204"/>
      </rPr>
      <t>(Угода про реструктурування Украгробіржа (ТОВ "Верховина") від 31.12.2003 №130-04/155)</t>
    </r>
  </si>
  <si>
    <r>
      <t xml:space="preserve">ТОВ "Царекостянтинівська МТС"                                                                 </t>
    </r>
    <r>
      <rPr>
        <i/>
        <sz val="10"/>
        <rFont val="Times New Roman"/>
        <family val="1"/>
        <charset val="204"/>
      </rPr>
      <t>(Угода про реструктурування Украгробіржа (ТОВ "Царекостянтинівська МТС") від 31.12.2003 №130-04/175)</t>
    </r>
  </si>
  <si>
    <r>
      <t xml:space="preserve">ВАТ Кам'янське під-во "Агрохім"                                 </t>
    </r>
    <r>
      <rPr>
        <i/>
        <sz val="10"/>
        <rFont val="Times New Roman"/>
        <family val="1"/>
        <charset val="204"/>
      </rPr>
      <t>(Угода про реструктурування Украгробіржа (ВАТ Кам'янське під-во "Агрохім") від 31.12.2003 №130-04/174)</t>
    </r>
  </si>
  <si>
    <t>** - кредит, залучений під державну гарантію.</t>
  </si>
  <si>
    <t>ЗАТВЕРДЖЕНО</t>
  </si>
  <si>
    <t>Наказ Міністерства фінансів України</t>
  </si>
  <si>
    <t>від 30.01.2018 № 41</t>
  </si>
  <si>
    <r>
      <t xml:space="preserve">ПП "Югторг-М" </t>
    </r>
    <r>
      <rPr>
        <i/>
        <sz val="10"/>
        <rFont val="Times New Roman"/>
        <family val="1"/>
        <charset val="204"/>
      </rPr>
      <t>(Угода про реструктурування Украгробіржа  (ПП "Югторг-М") від 25.12.2003 №130-04/146)</t>
    </r>
  </si>
  <si>
    <r>
      <t xml:space="preserve">СГ "Славутич" </t>
    </r>
    <r>
      <rPr>
        <i/>
        <sz val="10"/>
        <rFont val="Times New Roman"/>
        <family val="1"/>
        <charset val="204"/>
      </rPr>
      <t>( Угода про реструктурування Украгробіржа (СГ "Славутич") від 31.12.2003 №130-04/191)</t>
    </r>
  </si>
  <si>
    <r>
      <t>ВАТ "Іванівське РТП" (</t>
    </r>
    <r>
      <rPr>
        <i/>
        <sz val="10"/>
        <rFont val="Times New Roman"/>
        <family val="1"/>
        <charset val="204"/>
      </rPr>
      <t xml:space="preserve">Угода про реструктурування Украгробіржа від 31.12.03 №130-04/169) </t>
    </r>
  </si>
  <si>
    <r>
      <t xml:space="preserve">ТОВ "Жовтнева МТС" </t>
    </r>
    <r>
      <rPr>
        <i/>
        <sz val="10"/>
        <rFont val="Times New Roman"/>
        <family val="1"/>
        <charset val="204"/>
      </rPr>
      <t>(Угода про реструктурування Украгробіржа (ТОВ "Жовтнева МТС") від 31.12.2003 №130-04/168)</t>
    </r>
  </si>
  <si>
    <r>
      <t xml:space="preserve">ТОВ "Агрофірма "Мир-Сем і К" </t>
    </r>
    <r>
      <rPr>
        <i/>
        <sz val="10"/>
        <rFont val="Times New Roman"/>
        <family val="1"/>
        <charset val="204"/>
      </rPr>
      <t>(Угода про реструктурування Украгробіржа (ТОВ "Агрофірма "Мир-Сем і К") від 31.12.2003 №130-04/176)</t>
    </r>
  </si>
  <si>
    <r>
      <t xml:space="preserve">ТОВ "Юрчиха"(31399752) </t>
    </r>
    <r>
      <rPr>
        <i/>
        <sz val="10"/>
        <rFont val="Times New Roman"/>
        <family val="1"/>
        <charset val="204"/>
      </rPr>
      <t>(Угода про реструктурування Украгробіржа (ТОВ "Юрчиха") від 31.12.2003 №130-04/173)</t>
    </r>
  </si>
  <si>
    <t>КП "Муніципальна компанія поводження з відходами" ХМР (30990215) МБРР (Угода від 20.11.2014 № №13010-05/90)</t>
  </si>
  <si>
    <t>КП "Муніципальна компанія поводження з відходами" ХМР (30990215) ФЧТ (Угода від 20.11.2014 № 13010-05/89)</t>
  </si>
  <si>
    <r>
      <t xml:space="preserve">ПАТ "Укргідроенерго" (20588716) (Угода TF0B </t>
    </r>
    <r>
      <rPr>
        <b/>
        <sz val="10"/>
        <rFont val="Times New Roman"/>
        <family val="1"/>
        <charset val="204"/>
      </rPr>
      <t>5994</t>
    </r>
    <r>
      <rPr>
        <sz val="10"/>
        <rFont val="Times New Roman"/>
        <family val="1"/>
        <charset val="204"/>
      </rPr>
      <t>, 
договір від 10.09.2021 № 13010-05/421) **</t>
    </r>
  </si>
  <si>
    <t>ПАТ "НЕК "Укренерго" **
Фінансова угода від 24.05.2018 № 87.554, 
Договір про погашення від 24.06.2020 №13010-05/128)</t>
  </si>
  <si>
    <r>
      <t xml:space="preserve">ПАТ "НЕК "Укренерго"ЄБРР,
(Кредитна угода від 13.12.2022 № </t>
    </r>
    <r>
      <rPr>
        <b/>
        <sz val="10"/>
        <rFont val="Times New Roman"/>
        <family val="1"/>
        <charset val="204"/>
      </rPr>
      <t>54138</t>
    </r>
    <r>
      <rPr>
        <sz val="10"/>
        <rFont val="Times New Roman"/>
        <family val="1"/>
        <charset val="204"/>
      </rPr>
      <t xml:space="preserve">, 
Договір погашення від 30.12.2022 №13110-05/194 </t>
    </r>
  </si>
  <si>
    <t xml:space="preserve">АТ "Укрзалізниця"(Фінансова угода від 19.12.2016 № 81.843) (Субкред. договір від 27.11.2023 №13110-05/210) </t>
  </si>
  <si>
    <t>АТ «Укрзалізниця» (Угода від 09.06.2023 № 51450, 
Дог. про порядок погашення від 23.11.2023 № 13110-05/208)</t>
  </si>
  <si>
    <t>Державне агентство відновлення та розвитку інфраструктури України (Держагенство України) (ЄДРПОУ 37641918) Субкредитний договор від 08.09.2023 № 13110-05/130</t>
  </si>
  <si>
    <r>
      <t xml:space="preserve">ВАТ "Прикарпатський меблевий комбінат" (00274312) </t>
    </r>
    <r>
      <rPr>
        <i/>
        <sz val="10"/>
        <rFont val="Times New Roman"/>
        <family val="1"/>
        <charset val="204"/>
      </rPr>
      <t>(солідарна відповідальність з 
ЛПО "Прикарпатліс", ХК "Прикарпатліс", 
ВАТ "Івано-Франківська меблева фабрика")</t>
    </r>
  </si>
  <si>
    <r>
      <t xml:space="preserve">ВАТ "Івано-Франківська меблева фабрика" (00274329)  
</t>
    </r>
    <r>
      <rPr>
        <i/>
        <sz val="10"/>
        <rFont val="Times New Roman"/>
        <family val="1"/>
        <charset val="204"/>
      </rPr>
      <t>(солідарна відповідальність з 
ЛПО "Прикарпатліс", ХК "Прикарпатліс", 
ВАТ "Прикарпатський меблевий комбінат")</t>
    </r>
  </si>
  <si>
    <r>
      <t xml:space="preserve">ВАТ "Агропромінвест" (23935236) - (Угода від 20.09.1996 № 2101/20) </t>
    </r>
    <r>
      <rPr>
        <i/>
        <sz val="10"/>
        <rFont val="Times New Roman"/>
        <family val="1"/>
        <charset val="204"/>
      </rPr>
      <t>солідарна відповідальність з</t>
    </r>
  </si>
  <si>
    <t>УО "Укрфармація" (02012409)                                                          (Угода від 09.08.1994)</t>
  </si>
  <si>
    <t>*** - уточнення сум заборгованості КП "Вінницяміськтеплоенерго" (Угода від 20.11.2014 №13010-05/100) згідно з листом МФУ від 19.04.2024 № 19040-08-5/12816</t>
  </si>
  <si>
    <t>Концерн радіомовлення, радіозв'язку та телебачення  (01190043)
(Договір від 28.12.2021 №13110-05/588)</t>
  </si>
  <si>
    <t>КП "Дніпропетровський метрополітен" (21927215) (Дніпропетровська МР, (26510514))   ЄБРР (Кред.уг.від 27.07.2012  № 41614, Суб.уг. 21.12.2012 №15010-03/138)</t>
  </si>
  <si>
    <t>ПАТ НАК"Нафтогаз України" (20077720) ** (Договір від 23.09.2022 № 13110-05/149, Кр.угода від 14.06.2022 № 53626, Дог.гарантії від 07.09.2022)</t>
  </si>
  <si>
    <t>ДП "Агентство з реструктуризації заборг. підприємств агропромислового комплексу" (32491316) (Уг.від 21.07.1993 (Головхлібопродукт) (lim 93), уг.від 04.03.1994 № 94 (Головкомбікорм) (lim 94), уг.від 29.12.1995 (взаємозалік), від 29.12.1995 (Хліб України lim 96)</t>
  </si>
  <si>
    <t>Державне агентство резерву України (37472392) (Уг.про уступку права вимоги від 03.12.2003 № 130-04/111 (Украгропромбіржа), уг.про уступку права вимоги від 28.11.2003 № 130-04/108 (Украгробіржа), уг.про уступку права вимоги від 28.11.2003 № 130-04/109 (Украгротехсервіс))</t>
  </si>
  <si>
    <t xml:space="preserve">Концерн "Південриба" (00473017), (Угода від 15.07.1994 № 17/01-97) АТ "Південриббуд" </t>
  </si>
  <si>
    <r>
      <t xml:space="preserve">Спільне українсько-американське підприємство в формі ТОВ "Корпорація "Агродон" (23117880) </t>
    </r>
    <r>
      <rPr>
        <i/>
        <sz val="10"/>
        <rFont val="Times New Roman"/>
        <family val="1"/>
        <charset val="204"/>
      </rPr>
      <t>Дог.від 25.09.2006 №28000-04/102, Акт прийому-передачі від 11.08.2006 №3 (ПКМУ від 15.03.2006 № 315)</t>
    </r>
  </si>
  <si>
    <r>
      <t xml:space="preserve">Луганська обласна державна адміністрація (00022450) (Угода від 22.05.1997 № 2101/10) </t>
    </r>
    <r>
      <rPr>
        <i/>
        <sz val="10"/>
        <rFont val="Times New Roman"/>
        <family val="1"/>
        <charset val="204"/>
      </rPr>
      <t>(солідарна відповідальність з ВАТ "Луганський облагротехсервіс")</t>
    </r>
  </si>
  <si>
    <t>ПАТ "Державна продовольчо-зернова корпорація України" (37243279) (Договір від 28.12.2012 № 15010-03/147)</t>
  </si>
  <si>
    <r>
      <t xml:space="preserve">ЗАТ "Світанок" 
</t>
    </r>
    <r>
      <rPr>
        <i/>
        <sz val="10"/>
        <rFont val="Times New Roman"/>
        <family val="1"/>
        <charset val="204"/>
      </rPr>
      <t>(солідарна відповідальність за ВАТ "Агропромінвест" )</t>
    </r>
  </si>
  <si>
    <t>GBP</t>
  </si>
  <si>
    <t>Кам'янська міськрада, (платтить Деп.фін.), Позика 81.425, Дог.від 24.11.2021 №13110-05/532</t>
  </si>
  <si>
    <t>Запорізька міськрада, Деп.фін., позика 81.425, Дог.від 04.11.2019 №13010-05/181</t>
  </si>
  <si>
    <t>КП ІАЦ "Волиньенергософт",  Дог.від 28.09.2023 № 13110-05/136</t>
  </si>
  <si>
    <t>Мінфін (АТ АКБ "Львів",09801546)  (Фінансова угода від 28.12.2015 № 85.055, Угода про субфінансування від 21.08.2020 № 13010-05/161)</t>
  </si>
  <si>
    <t>Мінфін (ПАТ "МТБ БАНК", 21650966) Фін.угода від 28.12.2015 № 85.055, Угода про субфінансув. від 21.08.2020 № 13110-05/30)</t>
  </si>
  <si>
    <t>Тернопільська міська рада (02316055) (Фінансова угода від 23.07.2015 № 81.425, Угода про передачу коштів від 11.12.2018 №13010-05/197)</t>
  </si>
  <si>
    <t>КП "Теплоенерго" Лозівської міської ради (38076191) (Фінансова угода від 23.07.2015 № 81.425, Угода про перед.коштів від 16.10.2020 №13010-05/199)</t>
  </si>
  <si>
    <t>КП "Чернівціводоканал" (03361780) КфВ
(Кредитна угода від 06.02.2015, Субкредитний договір від 22.12.2015 № 13010-05/157)</t>
  </si>
  <si>
    <r>
      <t xml:space="preserve">Державне агентство автомобільних доріг України (Укравтодор, 37641918)  МБРР  (Угода від 22.12.2015 №13010-05/155 , позика від 19.11.2015 № </t>
    </r>
    <r>
      <rPr>
        <b/>
        <sz val="10"/>
        <rFont val="Times New Roman"/>
        <family val="1"/>
        <charset val="204"/>
      </rPr>
      <t>8549</t>
    </r>
    <r>
      <rPr>
        <sz val="10"/>
        <rFont val="Times New Roman"/>
        <family val="1"/>
        <charset val="204"/>
      </rPr>
      <t>)</t>
    </r>
  </si>
  <si>
    <r>
      <t xml:space="preserve">Державне агентство автомобільних доріг України (Укравтодор, 37641918)  МБРР </t>
    </r>
    <r>
      <rPr>
        <i/>
        <sz val="10"/>
        <rFont val="Times New Roman"/>
        <family val="1"/>
        <charset val="204"/>
      </rPr>
      <t xml:space="preserve">(Позика № </t>
    </r>
    <r>
      <rPr>
        <b/>
        <i/>
        <sz val="10"/>
        <rFont val="Times New Roman"/>
        <family val="1"/>
        <charset val="204"/>
      </rPr>
      <t>8195</t>
    </r>
    <r>
      <rPr>
        <i/>
        <sz val="10"/>
        <rFont val="Times New Roman"/>
        <family val="1"/>
        <charset val="204"/>
      </rPr>
      <t xml:space="preserve"> від 11.10.2012,  угода № 15010-03/98 від 11.10.2012)</t>
    </r>
  </si>
  <si>
    <t>НЕК Укренерго, ЄБРР 54649 Дог. вiд 15.12.2023 №13110-05/278</t>
  </si>
  <si>
    <t>Департамент ФЕІ Сумська МР, ЄІБ, Дог.від 28.12.2018 №13010-05/251</t>
  </si>
  <si>
    <r>
      <t xml:space="preserve">ПРАТ "Укргідроенерго" (20588716)  ЄІБ 
(Угода від 21.09.2012 № </t>
    </r>
    <r>
      <rPr>
        <b/>
        <sz val="10"/>
        <rFont val="Times New Roman"/>
        <family val="1"/>
        <charset val="204"/>
      </rPr>
      <t>31.177</t>
    </r>
    <r>
      <rPr>
        <sz val="10"/>
        <rFont val="Times New Roman"/>
        <family val="1"/>
        <charset val="204"/>
      </rPr>
      <t>, 
Субкредитна угода від 12.12.2012 № 15010-03/130)</t>
    </r>
  </si>
  <si>
    <r>
      <t xml:space="preserve">Державне агентство автомобільних доріг України (Укравтодор, 37641918)  МБРР (Позика № </t>
    </r>
    <r>
      <rPr>
        <b/>
        <sz val="10"/>
        <rFont val="Times New Roman"/>
        <family val="1"/>
        <charset val="204"/>
      </rPr>
      <t>7677</t>
    </r>
    <r>
      <rPr>
        <sz val="10"/>
        <rFont val="Times New Roman"/>
        <family val="1"/>
        <charset val="204"/>
      </rPr>
      <t xml:space="preserve"> від 21.04.2009, угода № 28010-02/40 від 17.04.2009) </t>
    </r>
  </si>
  <si>
    <r>
      <t xml:space="preserve"> Державне агентство автомобільних доріг України (Укравтодор, 37641918) ЄБРР (Позика від 18.12.2020  № </t>
    </r>
    <r>
      <rPr>
        <b/>
        <sz val="10"/>
        <rFont val="Times New Roman"/>
        <family val="1"/>
        <charset val="204"/>
      </rPr>
      <t>50831</t>
    </r>
    <r>
      <rPr>
        <sz val="10"/>
        <rFont val="Times New Roman"/>
        <family val="1"/>
        <charset val="204"/>
      </rPr>
      <t xml:space="preserve">, Субкредитна угода від 02.11.2021 №13110-05/466) </t>
    </r>
  </si>
  <si>
    <r>
      <t xml:space="preserve">ПАТ "НЕК "Укренерго" (00100227) (Позика від 09.11.2007 № </t>
    </r>
    <r>
      <rPr>
        <b/>
        <sz val="10"/>
        <rFont val="Times New Roman"/>
        <family val="1"/>
        <charset val="204"/>
      </rPr>
      <t>4868,</t>
    </r>
    <r>
      <rPr>
        <sz val="10"/>
        <rFont val="Times New Roman"/>
        <family val="1"/>
        <charset val="204"/>
      </rPr>
      <t xml:space="preserve"> Угода від 23.08.2007 № 28000-04/123)</t>
    </r>
  </si>
  <si>
    <r>
      <t xml:space="preserve">ПАТ "НЕК "Укренерго" (00100227) КфВ
(Кредитна угода від 10.10.2016 № </t>
    </r>
    <r>
      <rPr>
        <b/>
        <sz val="10"/>
        <rFont val="Times New Roman"/>
        <family val="1"/>
        <charset val="204"/>
      </rPr>
      <t>27406</t>
    </r>
    <r>
      <rPr>
        <sz val="10"/>
        <rFont val="Times New Roman"/>
        <family val="1"/>
        <charset val="204"/>
      </rPr>
      <t xml:space="preserve">
(Субк.уг.від 21.03.2017 № 13010-05/41)</t>
    </r>
  </si>
  <si>
    <r>
      <t>Житомирська обласна державна адміністрація (00022489) (Угода від 28.05.1997 № F2101/12)
(</t>
    </r>
    <r>
      <rPr>
        <i/>
        <sz val="10"/>
        <rFont val="Times New Roman"/>
        <family val="1"/>
        <charset val="204"/>
      </rPr>
      <t>солідарна відповід. з ВАТ Фірма"Агромашсервіскомплект"</t>
    </r>
    <r>
      <rPr>
        <sz val="10"/>
        <rFont val="Times New Roman"/>
        <family val="1"/>
        <charset val="204"/>
      </rPr>
      <t>)</t>
    </r>
  </si>
  <si>
    <r>
      <t>ДЛП "Прикарпатліс", (05424822) (Угода від 27.10.1994 № 5/0810/5622, від 25.11.1994 № 02/50-100 (</t>
    </r>
    <r>
      <rPr>
        <i/>
        <sz val="10"/>
        <rFont val="Times New Roman"/>
        <family val="1"/>
        <charset val="204"/>
      </rPr>
      <t>солідарна відповідальність з ХК "Прикарпатліс", ВАТ "Прикарпатський меблевий комбінат" та  ВАТ "Івано-Франківська меблева фабрика" )</t>
    </r>
  </si>
  <si>
    <r>
      <t xml:space="preserve">ХК "Прикарпатліс" (22185572) (Угода від 27.10.1994 № 5/0810/5622) </t>
    </r>
    <r>
      <rPr>
        <i/>
        <sz val="10"/>
        <rFont val="Times New Roman"/>
        <family val="1"/>
        <charset val="204"/>
      </rPr>
      <t>(солідарна відповідальність з ЛПО "Прикарпатліс", ВАТ "Прикарпатський меблевий комбінат" та  ВАТ "Івано-Франківська меблева фабрика" )</t>
    </r>
  </si>
  <si>
    <r>
      <t xml:space="preserve">ПАТ "Укртрансгаз" (30019801)
</t>
    </r>
    <r>
      <rPr>
        <i/>
        <sz val="10"/>
        <rFont val="Times New Roman"/>
        <family val="1"/>
        <charset val="204"/>
      </rPr>
      <t xml:space="preserve">(Договір від 11.12.2012 № 15010-03/127) </t>
    </r>
  </si>
  <si>
    <r>
      <t xml:space="preserve">Фонд розвитку підприємництва (21662099) 
</t>
    </r>
    <r>
      <rPr>
        <i/>
        <sz val="10"/>
        <rFont val="Times New Roman"/>
        <family val="1"/>
        <charset val="204"/>
      </rPr>
      <t>(Угода від 11.10.2006 № 28000-04/150 )</t>
    </r>
  </si>
  <si>
    <r>
      <t xml:space="preserve">ПАТ "КБ "Надра" (20025456)
</t>
    </r>
    <r>
      <rPr>
        <i/>
        <sz val="10"/>
        <rFont val="Times New Roman"/>
        <family val="1"/>
        <charset val="204"/>
      </rPr>
      <t>(Угода від 22.06.2007 № 28000-04/99)</t>
    </r>
  </si>
  <si>
    <r>
      <t xml:space="preserve">ПАТ "КБ "Надра" (20025456)
</t>
    </r>
    <r>
      <rPr>
        <i/>
        <sz val="10"/>
        <rFont val="Times New Roman"/>
        <family val="1"/>
        <charset val="204"/>
      </rPr>
      <t>(Угода від 09.12.1998 № 22-04/27)</t>
    </r>
  </si>
  <si>
    <r>
      <t xml:space="preserve">АТ "Імексбанк" (20971504)
</t>
    </r>
    <r>
      <rPr>
        <i/>
        <sz val="10"/>
        <rFont val="Times New Roman"/>
        <family val="1"/>
        <charset val="204"/>
      </rPr>
      <t xml:space="preserve">(Угода </t>
    </r>
    <r>
      <rPr>
        <b/>
        <i/>
        <sz val="10"/>
        <rFont val="Times New Roman"/>
        <family val="1"/>
        <charset val="204"/>
      </rPr>
      <t>від 25.09.2008 №28020-02/122)</t>
    </r>
  </si>
  <si>
    <r>
      <t xml:space="preserve">АТ "Укрексімбанк" (00032112)
</t>
    </r>
    <r>
      <rPr>
        <i/>
        <sz val="10"/>
        <rFont val="Times New Roman"/>
        <family val="1"/>
        <charset val="204"/>
      </rPr>
      <t>(Договір від 10.06.2011 № 15010-02/110)</t>
    </r>
  </si>
  <si>
    <r>
      <t xml:space="preserve">ОКП"Миколаївоблтеплоенерго" (31319242) МБРР
</t>
    </r>
    <r>
      <rPr>
        <i/>
        <sz val="10"/>
        <rFont val="Times New Roman"/>
        <family val="1"/>
        <charset val="204"/>
      </rPr>
      <t xml:space="preserve">(Договір від 28.11.2014 № 13010-05/107) </t>
    </r>
  </si>
  <si>
    <r>
      <t xml:space="preserve">ОКП "Миколаївоблтеплоенерго" (31319242) ФЧТ
</t>
    </r>
    <r>
      <rPr>
        <i/>
        <sz val="10"/>
        <rFont val="Times New Roman"/>
        <family val="1"/>
        <charset val="204"/>
      </rPr>
      <t>(Договір від 28.11.2014 № 13010-05/108)</t>
    </r>
    <r>
      <rPr>
        <sz val="10"/>
        <rFont val="Times New Roman"/>
        <family val="1"/>
        <charset val="204"/>
      </rPr>
      <t xml:space="preserve"> </t>
    </r>
  </si>
  <si>
    <r>
      <t xml:space="preserve">КП ВМР "Вінницяміськтеплоенерго" (33126849)
</t>
    </r>
    <r>
      <rPr>
        <i/>
        <sz val="10"/>
        <rFont val="Times New Roman"/>
        <family val="1"/>
        <charset val="204"/>
      </rPr>
      <t xml:space="preserve">(Угода від 20.11.2014 № 13010-05/99) </t>
    </r>
    <r>
      <rPr>
        <sz val="10"/>
        <rFont val="Times New Roman"/>
        <family val="1"/>
        <charset val="204"/>
      </rPr>
      <t>МБРР</t>
    </r>
  </si>
  <si>
    <r>
      <t xml:space="preserve">КП ВМР "Вінницяміськтеплоенерго" (33126849) </t>
    </r>
    <r>
      <rPr>
        <i/>
        <sz val="10"/>
        <rFont val="Times New Roman"/>
        <family val="1"/>
        <charset val="204"/>
      </rPr>
      <t xml:space="preserve">(Уг. від 20.11.2014 №13010-05/100) </t>
    </r>
    <r>
      <rPr>
        <sz val="10"/>
        <rFont val="Times New Roman"/>
        <family val="1"/>
        <charset val="204"/>
      </rPr>
      <t>ФЧТ   ***</t>
    </r>
  </si>
  <si>
    <r>
      <t xml:space="preserve">КП "Дніпротеплоенерго" ДОР (30982775)  МБРР
</t>
    </r>
    <r>
      <rPr>
        <i/>
        <sz val="10"/>
        <rFont val="Times New Roman"/>
        <family val="1"/>
        <charset val="204"/>
      </rPr>
      <t>(Угода від 28.11.2014 № 13010-05/121)</t>
    </r>
  </si>
  <si>
    <r>
      <t xml:space="preserve">КП "Дніпротеплоенерго" ДОР (30982775)  ФЧТ
</t>
    </r>
    <r>
      <rPr>
        <i/>
        <sz val="10"/>
        <rFont val="Times New Roman"/>
        <family val="1"/>
        <charset val="204"/>
      </rPr>
      <t>(Угода від 28.11.2014 № 13010-05/122)</t>
    </r>
  </si>
  <si>
    <r>
      <t xml:space="preserve">КП "Харківводоканал" (03361715) </t>
    </r>
    <r>
      <rPr>
        <b/>
        <i/>
        <sz val="10"/>
        <rFont val="Times New Roman"/>
        <family val="1"/>
        <charset val="204"/>
      </rPr>
      <t xml:space="preserve">                                                        </t>
    </r>
    <r>
      <rPr>
        <i/>
        <sz val="10"/>
        <rFont val="Times New Roman"/>
        <family val="1"/>
        <charset val="204"/>
      </rPr>
      <t xml:space="preserve">(Угода від 29.12.2009 № 28010-02/147) </t>
    </r>
  </si>
  <si>
    <r>
      <t xml:space="preserve">КП "Міськтепловоденергія" (36588183)
м. Камянець-Подільський  МБРР
</t>
    </r>
    <r>
      <rPr>
        <i/>
        <sz val="10"/>
        <rFont val="Times New Roman"/>
        <family val="1"/>
        <charset val="204"/>
      </rPr>
      <t>(Угода від 20.11.2014 № 13010-05/102)</t>
    </r>
  </si>
  <si>
    <r>
      <t xml:space="preserve">КП "Міськтепловоденергія" (36588183)
м. Камянець-Подільський   ФЧТ
</t>
    </r>
    <r>
      <rPr>
        <i/>
        <sz val="10"/>
        <rFont val="Times New Roman"/>
        <family val="1"/>
        <charset val="204"/>
      </rPr>
      <t>(Угода від 20.11.2014 № 13010-05/101)</t>
    </r>
  </si>
  <si>
    <r>
      <t xml:space="preserve">КВП "Краматорський водоканал" (05524251)
</t>
    </r>
    <r>
      <rPr>
        <i/>
        <sz val="10"/>
        <rFont val="Times New Roman"/>
        <family val="1"/>
        <charset val="204"/>
      </rPr>
      <t>(Угода від 04.12.2014 № 13010-05/127)</t>
    </r>
  </si>
  <si>
    <r>
      <t xml:space="preserve">КП "Вінницяоблводоканал" (03339012) МБРР
</t>
    </r>
    <r>
      <rPr>
        <i/>
        <sz val="10"/>
        <rFont val="Times New Roman"/>
        <family val="1"/>
        <charset val="204"/>
      </rPr>
      <t xml:space="preserve">(Договір про субкред. від 28.02.2017 № 13010-05/25) </t>
    </r>
  </si>
  <si>
    <r>
      <t xml:space="preserve">КП "Вінницяоблводоканал" (03339012) ФЧТ
</t>
    </r>
    <r>
      <rPr>
        <i/>
        <sz val="10"/>
        <rFont val="Times New Roman"/>
        <family val="1"/>
        <charset val="204"/>
      </rPr>
      <t xml:space="preserve">(Договір про субкр. від 28.02.2017 № 13010-05/26) </t>
    </r>
  </si>
  <si>
    <t xml:space="preserve">Підпр-во "Нововолинськводоканал"(13353837) МБРР (Договір про субкр. від 03.05.2017 № 13010-05/68) </t>
  </si>
  <si>
    <r>
      <t xml:space="preserve">КП "Коломияводоканал" (32148690) МБРР
</t>
    </r>
    <r>
      <rPr>
        <i/>
        <sz val="10"/>
        <rFont val="Times New Roman"/>
        <family val="1"/>
        <charset val="204"/>
      </rPr>
      <t xml:space="preserve">(Договір про субкр. від 28.02.2017 №13010-05/24) </t>
    </r>
  </si>
  <si>
    <r>
      <t xml:space="preserve">КП "Коломияводоканал" (32148690) 
</t>
    </r>
    <r>
      <rPr>
        <i/>
        <sz val="10"/>
        <rFont val="Times New Roman"/>
        <family val="1"/>
        <charset val="204"/>
      </rPr>
      <t>(Угода від 16.10.2009 №28010-02/111)</t>
    </r>
  </si>
  <si>
    <r>
      <t xml:space="preserve">КП "Черкасиводоканал" (03357168) МБРР
</t>
    </r>
    <r>
      <rPr>
        <i/>
        <sz val="10"/>
        <rFont val="Times New Roman"/>
        <family val="1"/>
        <charset val="204"/>
      </rPr>
      <t>(Угода від 17.06.2015 № 13010-05/63)</t>
    </r>
  </si>
  <si>
    <r>
      <t xml:space="preserve">КП "Черкасиводоканал" (03357168) 
</t>
    </r>
    <r>
      <rPr>
        <i/>
        <sz val="10"/>
        <rFont val="Times New Roman"/>
        <family val="1"/>
        <charset val="204"/>
      </rPr>
      <t xml:space="preserve">(Угода від 29.12.2009 № 28010-02/144) </t>
    </r>
  </si>
  <si>
    <r>
      <t xml:space="preserve">КП "Словміськводоканал"  (35420080)
</t>
    </r>
    <r>
      <rPr>
        <i/>
        <sz val="10"/>
        <rFont val="Times New Roman"/>
        <family val="1"/>
        <charset val="204"/>
      </rPr>
      <t>(Угода від 29.12.2009 № 28010-02/148)</t>
    </r>
  </si>
  <si>
    <r>
      <t xml:space="preserve">КП "Дрогобичводоканал" ДМР (03348910)
</t>
    </r>
    <r>
      <rPr>
        <i/>
        <sz val="10"/>
        <rFont val="Times New Roman"/>
        <family val="1"/>
        <charset val="204"/>
      </rPr>
      <t>(Угода від 29.12.2009 № 28010-02/146)</t>
    </r>
  </si>
  <si>
    <r>
      <t xml:space="preserve">Дрогобицька міська рада (04055972)
</t>
    </r>
    <r>
      <rPr>
        <i/>
        <sz val="10"/>
        <rFont val="Times New Roman"/>
        <family val="1"/>
        <charset val="204"/>
      </rPr>
      <t>(Угода від 27.01.2010 № 3-30/543)</t>
    </r>
  </si>
  <si>
    <r>
      <t xml:space="preserve">КП"Івано-Франківськводоекотехпром" (32360815) 
</t>
    </r>
    <r>
      <rPr>
        <i/>
        <sz val="10"/>
        <rFont val="Times New Roman"/>
        <family val="1"/>
        <charset val="204"/>
      </rPr>
      <t>(Угода від 10.12.2007 № 28000-04/207)</t>
    </r>
  </si>
  <si>
    <r>
      <t xml:space="preserve">КП"Івано-Франківськводоекотехпром" (32360815) 
</t>
    </r>
    <r>
      <rPr>
        <i/>
        <sz val="10"/>
        <rFont val="Times New Roman"/>
        <family val="1"/>
        <charset val="204"/>
      </rPr>
      <t>(Угода від  14.09.2010 № 28010-02/108)</t>
    </r>
  </si>
  <si>
    <r>
      <t xml:space="preserve">КП "Водотеплосервіс"(м.Калуш) (32364207)
</t>
    </r>
    <r>
      <rPr>
        <i/>
        <sz val="10"/>
        <rFont val="Times New Roman"/>
        <family val="1"/>
        <charset val="204"/>
      </rPr>
      <t xml:space="preserve">(Угода від 16.10.2009 № 28010-02/110) </t>
    </r>
  </si>
  <si>
    <r>
      <t xml:space="preserve">КП ВКГ"Бориспільводоканал" (20578712)        </t>
    </r>
    <r>
      <rPr>
        <i/>
        <sz val="10"/>
        <rFont val="Times New Roman"/>
        <family val="1"/>
        <charset val="204"/>
      </rPr>
      <t xml:space="preserve">                              (Угода від 12.02.2010 № 28010-02/22)</t>
    </r>
  </si>
  <si>
    <t>КП Звягельської МР "Звягельводоканал" (Новоград-Волинської міської ради "Виробниче управління ВКГ")  (03343806) (Угода від 12.02.2010 № 28010-02/20)</t>
  </si>
  <si>
    <r>
      <t>КП "Міський водоканал" м. Нова Каховка (32218122)
(</t>
    </r>
    <r>
      <rPr>
        <i/>
        <sz val="10"/>
        <rFont val="Times New Roman"/>
        <family val="1"/>
        <charset val="204"/>
      </rPr>
      <t>від 12.02.2010 № 28010-02/19)</t>
    </r>
  </si>
  <si>
    <r>
      <t xml:space="preserve">КП "Служба єдиного замовника" Кам"янець-Подільської міської ради  (31344855)  </t>
    </r>
    <r>
      <rPr>
        <i/>
        <sz val="10"/>
        <rFont val="Times New Roman"/>
        <family val="1"/>
        <charset val="204"/>
      </rPr>
      <t xml:space="preserve">(Угода від 12.02.2010 № 28010-02/21) </t>
    </r>
  </si>
  <si>
    <r>
      <t xml:space="preserve">КП "Чернігівводоканал" (03358222)                                   
</t>
    </r>
    <r>
      <rPr>
        <i/>
        <sz val="10"/>
        <rFont val="Times New Roman"/>
        <family val="1"/>
        <charset val="204"/>
      </rPr>
      <t>(Угода від 10.12.2007 № 28000-04/205)</t>
    </r>
  </si>
  <si>
    <r>
      <t xml:space="preserve">КП "Чернігівводоканал" (03358222)                                
</t>
    </r>
    <r>
      <rPr>
        <i/>
        <sz val="10"/>
        <rFont val="Times New Roman"/>
        <family val="1"/>
        <charset val="204"/>
      </rPr>
      <t>(Угода від 28.10.2009 № 28010-02/117)</t>
    </r>
  </si>
  <si>
    <r>
      <t xml:space="preserve">КП "Кременчукводоканал" (03361655)
</t>
    </r>
    <r>
      <rPr>
        <i/>
        <sz val="10"/>
        <rFont val="Times New Roman"/>
        <family val="1"/>
        <charset val="204"/>
      </rPr>
      <t>(Угода від 27.01.2010 № 28010-02/11)</t>
    </r>
  </si>
  <si>
    <r>
      <t xml:space="preserve">Вознесенська міська рада (38016400)
</t>
    </r>
    <r>
      <rPr>
        <i/>
        <sz val="10"/>
        <rFont val="Times New Roman"/>
        <family val="1"/>
        <charset val="204"/>
      </rPr>
      <t>(Угода від 29.12.2009 № 16)</t>
    </r>
  </si>
  <si>
    <r>
      <t xml:space="preserve">КП"Агенство програм розвитку Одеси" (34381156) 
Угода </t>
    </r>
    <r>
      <rPr>
        <i/>
        <sz val="10"/>
        <rFont val="Times New Roman"/>
        <family val="1"/>
        <charset val="204"/>
      </rPr>
      <t>№28010-02/116 від 28.10.2009</t>
    </r>
  </si>
  <si>
    <r>
      <t xml:space="preserve">КП"Агенство програм розвитку Одеси" (34381156)  
</t>
    </r>
    <r>
      <rPr>
        <i/>
        <sz val="10"/>
        <rFont val="Times New Roman"/>
        <family val="1"/>
        <charset val="204"/>
      </rPr>
      <t>№28000-04/206 від 10.12.2007</t>
    </r>
  </si>
  <si>
    <r>
      <t xml:space="preserve">Виконавчий комітет Первомайської міської ради  
</t>
    </r>
    <r>
      <rPr>
        <i/>
        <sz val="10"/>
        <rFont val="Times New Roman"/>
        <family val="1"/>
        <charset val="204"/>
      </rPr>
      <t xml:space="preserve">(Угода від 18.08.2008 № 28020-02/115)  </t>
    </r>
    <r>
      <rPr>
        <sz val="10"/>
        <rFont val="Times New Roman"/>
        <family val="1"/>
        <charset val="204"/>
      </rPr>
      <t xml:space="preserve">(04051968) </t>
    </r>
  </si>
  <si>
    <r>
      <t xml:space="preserve">ПРАТ "Укргідроенерго" (20588716)
</t>
    </r>
    <r>
      <rPr>
        <i/>
        <sz val="10"/>
        <rFont val="Times New Roman"/>
        <family val="1"/>
        <charset val="204"/>
      </rPr>
      <t xml:space="preserve">(№ </t>
    </r>
    <r>
      <rPr>
        <b/>
        <i/>
        <sz val="10"/>
        <rFont val="Times New Roman"/>
        <family val="1"/>
        <charset val="204"/>
      </rPr>
      <t>4795</t>
    </r>
    <r>
      <rPr>
        <i/>
        <sz val="10"/>
        <rFont val="Times New Roman"/>
        <family val="1"/>
        <charset val="204"/>
      </rPr>
      <t xml:space="preserve"> від 19.09.2005, від 07.11.2005 № 28000-04/80) </t>
    </r>
    <r>
      <rPr>
        <i/>
        <sz val="10"/>
        <color rgb="FF0070C0"/>
        <rFont val="Times New Roman"/>
        <family val="1"/>
        <charset val="204"/>
      </rPr>
      <t>****</t>
    </r>
  </si>
  <si>
    <r>
      <t xml:space="preserve">ПАТ "Донбасенерго" (23343582)
</t>
    </r>
    <r>
      <rPr>
        <i/>
        <sz val="10"/>
        <rFont val="Times New Roman"/>
        <family val="1"/>
        <charset val="204"/>
      </rPr>
      <t>(Позика МБРР від 01.11.1996 № 4098)</t>
    </r>
  </si>
  <si>
    <r>
      <t xml:space="preserve">АТ "ДТЕК Дніпроенерго" (00130872)
</t>
    </r>
    <r>
      <rPr>
        <i/>
        <sz val="10"/>
        <rFont val="Times New Roman"/>
        <family val="1"/>
        <charset val="204"/>
      </rPr>
      <t>(Позика МБРР від 01.11.1996 № 4098)</t>
    </r>
  </si>
  <si>
    <r>
      <t xml:space="preserve">АТ "ДТЕК Західенерго" (23269555)
</t>
    </r>
    <r>
      <rPr>
        <i/>
        <sz val="10"/>
        <rFont val="Times New Roman"/>
        <family val="1"/>
        <charset val="204"/>
      </rPr>
      <t>(Позика МБРР від 01.11.1996 № 4098)</t>
    </r>
  </si>
  <si>
    <r>
      <t xml:space="preserve">АТ "ДТЕК Західенерго" (23269555)
</t>
    </r>
    <r>
      <rPr>
        <i/>
        <sz val="10"/>
        <rFont val="Times New Roman"/>
        <family val="1"/>
        <charset val="204"/>
      </rPr>
      <t>ЄБРР (Кредитна угода від 06.10.2000  № 885, Субкр.угода від 20.12.2000 №10-04/60)</t>
    </r>
  </si>
  <si>
    <r>
      <t xml:space="preserve">ПАТ "Центренерго"  (22927045)
</t>
    </r>
    <r>
      <rPr>
        <i/>
        <sz val="10"/>
        <rFont val="Times New Roman"/>
        <family val="1"/>
        <charset val="204"/>
      </rPr>
      <t>(Позика МБРР від 01.11.1996 № 4098)</t>
    </r>
  </si>
  <si>
    <t>МКП «Миколаївводоканал» (31448144) ЄІБ
(Угода від 02.02.2010 № 25.474, 
Субкр. угода №28010-02/125 від 22.10.2010)</t>
  </si>
  <si>
    <t>Луцька міська рада (34745204) 
(Фінансова угода від 11.11.2016 № 85.103, Угода про передачу коштів позики № 13010-05/252)</t>
  </si>
  <si>
    <t>КП Луцькводоканал
(ЄІБ 81.425 Дог.№13110-05/168/1)</t>
  </si>
  <si>
    <t>КП Сумської МР "Електроавтотранс"(03328540) 
(Фінансова угода від 11.11.2016 № 85.103, 
Угода про передачу коштів позики № 13010-05/259)</t>
  </si>
  <si>
    <r>
      <t>КП "Тролейбусне депо № 3"</t>
    </r>
    <r>
      <rPr>
        <b/>
        <sz val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м.Харків(37765993) (Фінансова угода від 11.11.2016 № 85.103, Угода про передачу коштів позики № 13010-05/276)</t>
    </r>
  </si>
  <si>
    <t>ЛКП "Львівелектротранс" (03328406) (Фінансова угода від 11.11.2016 № 85.103, Угода про передачу коштів позики від 12.12.2019 № 13010-05/230)</t>
  </si>
  <si>
    <t>КП "Київпастранс" (31725604)
(Фінансова угода від 11.11.2016 № 85.103, Угода про передачу коштів позикивід 22.02.2019 № 13010-05/21)</t>
  </si>
  <si>
    <t>Мінфін (АТ"Банк Альянс"(14360506))(Фінансова угода від 28.12.2015 № 85.055, Угода про субфінансування від 23.07.2020 № 13010-05/148)</t>
  </si>
  <si>
    <r>
      <t xml:space="preserve">Державне агентство автомобільних доріг України (Укравтодор, 37641918) (Позика від 17.12.2020 № </t>
    </r>
    <r>
      <rPr>
        <b/>
        <sz val="10"/>
        <rFont val="Times New Roman"/>
        <family val="1"/>
        <charset val="204"/>
      </rPr>
      <t>9175</t>
    </r>
    <r>
      <rPr>
        <sz val="10"/>
        <rFont val="Times New Roman"/>
        <family val="1"/>
        <charset val="204"/>
      </rPr>
      <t>, угода № 13110-05/28 від 18.02.2021)</t>
    </r>
  </si>
  <si>
    <r>
      <t xml:space="preserve"> Державне агентство автомобільних доріг України (Укравтодор, 37641918)  ЄБРР (Договір № 28010-02/9 від 20.01.2011, угода від 26.11.2010 № </t>
    </r>
    <r>
      <rPr>
        <b/>
        <sz val="10"/>
        <rFont val="Times New Roman"/>
        <family val="1"/>
        <charset val="204"/>
      </rPr>
      <t>40185</t>
    </r>
    <r>
      <rPr>
        <sz val="10"/>
        <rFont val="Times New Roman"/>
        <family val="1"/>
        <charset val="204"/>
      </rPr>
      <t>)</t>
    </r>
  </si>
  <si>
    <r>
      <t xml:space="preserve"> Державне агентство автомобільних доріг України (Укравтодор, 37641918) ЄІБ (Позика.від 27.05.2011 № </t>
    </r>
    <r>
      <rPr>
        <b/>
        <sz val="10"/>
        <rFont val="Times New Roman"/>
        <family val="1"/>
        <charset val="204"/>
      </rPr>
      <t>26131</t>
    </r>
    <r>
      <rPr>
        <sz val="10"/>
        <rFont val="Times New Roman"/>
        <family val="1"/>
        <charset val="204"/>
      </rPr>
      <t xml:space="preserve">/26132, угода №15010-02/121 від 06.07.2011) 
</t>
    </r>
  </si>
  <si>
    <r>
      <t>ПАТ "НЕК "Укренерго" (00100227)(Позика №</t>
    </r>
    <r>
      <rPr>
        <b/>
        <sz val="10"/>
        <rFont val="Times New Roman"/>
        <family val="1"/>
        <charset val="204"/>
      </rPr>
      <t>8462</t>
    </r>
    <r>
      <rPr>
        <sz val="10"/>
        <rFont val="Times New Roman"/>
        <family val="1"/>
        <charset val="204"/>
      </rPr>
      <t>-UA, Договір від 25.05.2015 № 13010-05/53)</t>
    </r>
  </si>
  <si>
    <r>
      <t xml:space="preserve">ПАТ "НЕК "Укренерго" (00100227) ФЧТ (Позика TF </t>
    </r>
    <r>
      <rPr>
        <b/>
        <sz val="10"/>
        <rFont val="Times New Roman"/>
        <family val="1"/>
        <charset val="204"/>
      </rPr>
      <t>017661</t>
    </r>
    <r>
      <rPr>
        <sz val="10"/>
        <rFont val="Times New Roman"/>
        <family val="1"/>
        <charset val="204"/>
      </rPr>
      <t>, Договір від 25.05.2015 № 13010-05/54)</t>
    </r>
  </si>
  <si>
    <r>
      <t xml:space="preserve">ПАТ "НЕК "Укренерго" (00100227) ЄБРР (Кредитна угода від 19.10.2010 № </t>
    </r>
    <r>
      <rPr>
        <b/>
        <sz val="10"/>
        <rFont val="Times New Roman"/>
        <family val="1"/>
        <charset val="204"/>
      </rPr>
      <t>40147</t>
    </r>
    <r>
      <rPr>
        <sz val="10"/>
        <rFont val="Times New Roman"/>
        <family val="1"/>
        <charset val="204"/>
      </rPr>
      <t>, субкр.уг. від 18.11.2010 №28010-02/169)</t>
    </r>
  </si>
  <si>
    <r>
      <t xml:space="preserve">ПАТ "НЕК "Укренерго" (00100227) ЄІБ 
</t>
    </r>
    <r>
      <rPr>
        <i/>
        <sz val="10"/>
        <rFont val="Times New Roman"/>
        <family val="1"/>
        <charset val="204"/>
      </rPr>
      <t xml:space="preserve">(Фінанс. уг від 16.09.2011 № </t>
    </r>
    <r>
      <rPr>
        <b/>
        <i/>
        <sz val="10"/>
        <rFont val="Times New Roman"/>
        <family val="1"/>
        <charset val="204"/>
      </rPr>
      <t>31.143</t>
    </r>
    <r>
      <rPr>
        <i/>
        <sz val="10"/>
        <rFont val="Times New Roman"/>
        <family val="1"/>
        <charset val="204"/>
      </rPr>
      <t>, 
субкр.уг. від 02.07.2013 №15010-03/75)</t>
    </r>
  </si>
  <si>
    <t>АТ "Укрпошта"  (21560045) ** ЄБРР
(Кредитний договір від 16.11.2020 № 51975, 
Договір від 16.11.2020 № 13010-05/205)</t>
  </si>
  <si>
    <t xml:space="preserve">ПРАТ "УкрЕСКО"   (20077482)
(Угода від 21.10.2005 № 28000-04/77-1) </t>
  </si>
  <si>
    <r>
      <t xml:space="preserve">АТ "Агросоюз" (23238321) </t>
    </r>
    <r>
      <rPr>
        <sz val="10"/>
        <rFont val="Times New Roman"/>
        <family val="1"/>
        <charset val="204"/>
      </rPr>
      <t xml:space="preserve">(Угода від 27.03.97 № 2101/14)                                              </t>
    </r>
    <r>
      <rPr>
        <i/>
        <sz val="10"/>
        <rFont val="Times New Roman"/>
        <family val="1"/>
        <charset val="204"/>
      </rPr>
      <t xml:space="preserve">                                 солідарна відповідальність з Київська обласна державна адміністрація (не визнана ВСУ)</t>
    </r>
  </si>
  <si>
    <r>
      <t xml:space="preserve">ВАТ "Сумиоблагротехсервіс" (13996834), (Угода від 28.05.1997№ 2101/17), </t>
    </r>
    <r>
      <rPr>
        <i/>
        <sz val="10"/>
        <rFont val="Times New Roman"/>
        <family val="1"/>
        <charset val="204"/>
      </rPr>
      <t xml:space="preserve">солідарна відповідальність з </t>
    </r>
    <r>
      <rPr>
        <sz val="10"/>
        <rFont val="Times New Roman"/>
        <family val="1"/>
        <charset val="204"/>
      </rPr>
      <t xml:space="preserve">Сумська облдержадміністрація </t>
    </r>
    <r>
      <rPr>
        <i/>
        <sz val="10"/>
        <rFont val="Times New Roman"/>
        <family val="1"/>
        <charset val="204"/>
      </rPr>
      <t>(гарант),</t>
    </r>
  </si>
  <si>
    <r>
      <t>ПАТ "Кредитпромбанк" (21666051)</t>
    </r>
    <r>
      <rPr>
        <i/>
        <sz val="10"/>
        <rFont val="Times New Roman"/>
        <family val="1"/>
        <charset val="204"/>
      </rPr>
      <t xml:space="preserve">
(Угода від 22.06.2007 № 28000-04/98)</t>
    </r>
  </si>
  <si>
    <r>
      <t xml:space="preserve"> Державне агентство автомобільних доріг України (Укравтодор, 37641918) ЄІБ (Фін.уг.від 30.07.2007 № </t>
    </r>
    <r>
      <rPr>
        <b/>
        <sz val="10"/>
        <rFont val="Times New Roman"/>
        <family val="1"/>
        <charset val="204"/>
      </rPr>
      <t>24062</t>
    </r>
    <r>
      <rPr>
        <sz val="10"/>
        <rFont val="Times New Roman"/>
        <family val="1"/>
        <charset val="204"/>
      </rPr>
      <t>, Субкредитна угода від 18.12.2007 № 28000-04/217)</t>
    </r>
  </si>
  <si>
    <t>дол</t>
  </si>
  <si>
    <t>Украгробіржа (ТОВ "Вольвіна"(23218115) 
(Угода про реструктурування від 31.12.2003 №130-04/186)</t>
  </si>
  <si>
    <t>ВАТ "Украгротех" (24258915) (Угода від 28.05.1997               № 2101/13)</t>
  </si>
  <si>
    <t>Укрексімбанк (Агентська угода 85.055 між МФУ та АТ "Укрексімбанк"), Угода від 30.01.2019 №13010-05/5</t>
  </si>
  <si>
    <t>Украгробіржа (ТОВ "Вольвіна"(23218115) ліквідовано
(Угода про реструктурування від 31.12.2003 №130-04/186)</t>
  </si>
  <si>
    <t xml:space="preserve">Звіт про прострочену заборгованість суб'єктів господарювання перед державою за кредитами (позиками), залученими під державні гарантії </t>
  </si>
  <si>
    <r>
      <t xml:space="preserve">Одиниця виміру: </t>
    </r>
    <r>
      <rPr>
        <i/>
        <sz val="10"/>
        <rFont val="Arial"/>
        <family val="2"/>
        <charset val="204"/>
      </rPr>
      <t xml:space="preserve">грн коп </t>
    </r>
  </si>
  <si>
    <r>
      <rPr>
        <b/>
        <sz val="10"/>
        <rFont val="Times New Roman"/>
        <family val="1"/>
        <charset val="204"/>
      </rPr>
      <t>АТ "Укрексімбанк"</t>
    </r>
    <r>
      <rPr>
        <sz val="10"/>
        <rFont val="Times New Roman"/>
        <family val="1"/>
        <charset val="204"/>
      </rPr>
      <t xml:space="preserve"> (00032112),  ЄІБ, Позика від 24.12.2017 FI № 82.844, Мінфін, 
 Угода від 14.12.2015 №13010-05/147
</t>
    </r>
    <r>
      <rPr>
        <sz val="8"/>
        <rFont val="Times New Roman"/>
        <family val="1"/>
        <charset val="204"/>
      </rPr>
      <t>Довідково:
АТ АКБ "Львів" (Уг. від 10.04.2020 № 13010-05/91), 
АТ ВЕСТ Файненс енд Кредит Банк (Уг.від 08.11.17 № 13010-05/145), 
Банк Альянс (Уг. від 23.07.2020 №13010-05/149), 
АТ ТАСКОМ Банк (Уг. від 26.07.2019 №13010-05/113)
ПАТ МТБ БАНК (Уг.від19.02.2021 №13010-05/29)</t>
    </r>
  </si>
  <si>
    <t>Спільно українсько-французьке підприємство "Дако" (21386883), (Угода від 12.11.1997 № 27-/01-158) ВСП Агрофірма "Вікторія" СУФП "Дако", ВСП Агрофірма "Уманська МТС" СУФП "Дако", ВСП Агрофірма "Вереміївська машино-технологічна станція" СУФП "Дако", ВСП Агрофірма "Лівобережна" СУФП "Дако", ВСП Агрофірма "Світанок" СУФП "Дако"</t>
  </si>
  <si>
    <t>Міністр фінансів України</t>
  </si>
  <si>
    <r>
      <t xml:space="preserve">ВАТ"Херсонський бавовняний комбінат"(00306710)  </t>
    </r>
    <r>
      <rPr>
        <i/>
        <sz val="10"/>
        <rFont val="Times New Roman"/>
        <family val="1"/>
        <charset val="204"/>
      </rPr>
      <t xml:space="preserve">Дог. від 25.09.2006 №28000-04/113, Акт прийому-передачі від 27.09.2006 №4 (ПКМУ від 15.03.2006 № 315)
</t>
    </r>
  </si>
  <si>
    <r>
      <t xml:space="preserve">ВАТ "Укрімпекс" (00027269) 
(Угода від 18.05.1999) </t>
    </r>
    <r>
      <rPr>
        <i/>
        <sz val="10"/>
        <rFont val="Times New Roman"/>
        <family val="1"/>
        <charset val="204"/>
      </rPr>
      <t>(солідарна відповідальність з ООО "Геснерія-Центр",  ТОВ "Геснерія ЛТД", АТЗТ "Асоціація дитячого харчування",  
ВАТ "Херсонський завод дитячого харчування ім. 8 березня")</t>
    </r>
  </si>
  <si>
    <t>cтаном на 01.04.2025 року</t>
  </si>
  <si>
    <t>РАБОЧИЙ</t>
  </si>
  <si>
    <t>Разом прострочена заборгованість перед державним бюджетом за кредитами залученими державою та під державні гарантії та суб’єктів господарювання перед державним бюджетом за кредитами, залученими під державну гарантію на порфельній основі, у розрізі банків -кредиторів:</t>
  </si>
  <si>
    <t xml:space="preserve">ТОВ "Південьавтобуд"(ЄДРПОУ 42125202) Договір про погашення заборговансть від 18.12.2024 № 13110-05/302 (гарантія від 18.12.2024 №13110-05/303) </t>
  </si>
  <si>
    <t>Казене підприємство "Науково-виробничий комплекс "ІСКРА"(ЄДРПОУ 14313866) Договір від 29.12.2023 
№ 13110-05/281</t>
  </si>
  <si>
    <t xml:space="preserve">ПАТ Науково-виробниче обєднення "Практика"(ЄДРПОУ 24733539) Договір про погашення заборговансть
 від 29.11.2024 № 13110-05/284 </t>
  </si>
  <si>
    <t>ТОВ "45 експериментальний механічний завод"(ЄДРПОУ 08341806) Договір про погашення заборговансть 
від 29.11.2024 № 13110-05/285</t>
  </si>
  <si>
    <t xml:space="preserve">ТОВ "Харківський автомобільний завод"(ЄДРПОУ 07934846)Дог. від 19.12.2024 № 13110-05/313 </t>
  </si>
  <si>
    <t>ДП "Харківське конструкторське бюро з   машинобудування ім.О.О.Морозова"(ЄДРПОУ 14310299)
Договір від 30.12.2024 № 13110-05/330</t>
  </si>
  <si>
    <t>ТОВ "Миколаївський бронетанковий завод"
(ДП "МБЗ") Договір від 27.12.2024 №13110-05/326</t>
  </si>
  <si>
    <t>ТОВ "НДІ РС "КВАНТ-РАДІОЛОКАЦІЯ"
(ТОВ  "НДІРЛС "Квант-радіолокація")
Договір від 30.12.2024 №13110-05/328</t>
  </si>
  <si>
    <t>ТОВ "СПЕЦБУДМАШ" (ЄДРПОУ 01354485) Договір 
від 30.12.2024 № 13110-05/335</t>
  </si>
  <si>
    <t>ДП "Харківський бронетанковий завод"
(ТОВ "Харківський БТЗ")
 Договір від 31.12.2024 №13110-05/338</t>
  </si>
  <si>
    <t>ДП "Харківське конструкторське бюро з   машинобудування ім.О.О.Морозова"(ЄДРПОУ 14310299)
Договір від 31.12.2024 № 13110-05/340</t>
  </si>
  <si>
    <t>ДП "Харківське конструкторське бюро з машинобудування ім. О.О. Морозова"( 14310299) 
Договір від 29.12.2023 №13110-05/279</t>
  </si>
  <si>
    <t>ТОВ "Протект Інжиніринг" (ЄДРПОУ 39560464)
Договір від 30.12.2024 № 13110-05/332</t>
  </si>
  <si>
    <t>ДП ВО "Південмаш" ім.О.М. Макарова (14308368) (Угода від 26.05.1998, Додаткова угода від 14.07.2001 № 7)</t>
  </si>
  <si>
    <r>
      <t xml:space="preserve">ПАТ "НЕК "Укренерго"  (00100227)  ЄІБ (Рівненська АЕС - Київська) (Позика від 08.10.2008 № </t>
    </r>
    <r>
      <rPr>
        <b/>
        <sz val="10"/>
        <rFont val="Times New Roman"/>
        <family val="1"/>
        <charset val="204"/>
      </rPr>
      <t>24.668</t>
    </r>
    <r>
      <rPr>
        <sz val="10"/>
        <rFont val="Times New Roman"/>
        <family val="1"/>
        <charset val="204"/>
      </rPr>
      <t>, Угода від 08.10.2008 №28020-02/128)</t>
    </r>
  </si>
  <si>
    <t>ПАТ Укргідроенерго (ЄДРПОУ 20588716), позика 54753, Дог.від 16.02.2024 №13110-05/54</t>
  </si>
  <si>
    <t>НАК "Нафтогаз України", дог.від 16.07.2024 №13110-05/190</t>
  </si>
  <si>
    <t>Усього:</t>
  </si>
  <si>
    <t>Суб'єкти господарювання 
АТ "Полтава-Банк" (09807595) 
(Договір про надання держгарантії на портфельній основі  від 05.04.2022 № 13110-05/57)</t>
  </si>
  <si>
    <t>Суб'єкти господарювання 
АТ "Полтава-Банк" (09807595) 
(Договір про надання держгарантії на портфельній основі  від 10.07.2024 № 13110-05/177)</t>
  </si>
  <si>
    <t>Суб'єкти господарювання 
АТ "АСВІО БАНК" (09809192) 
(Договір про надання держгарантії на портфельній основі від 05.04.2022 №13110-05/54)</t>
  </si>
  <si>
    <t>Суб'єкти господарювання 
АТ “Державний ощадний банк” (00032129) 
(Договір про надання держгарантії на портфельній основі від 28.12.2022 № 13110-05/74)</t>
  </si>
  <si>
    <t>Суб'єкти господарювання 
АТ “Державний ощадний банк”(00032129) 
(Договір про надання держгарантії на портфельній основі від 03.12.2021 № 13110-05/560)</t>
  </si>
  <si>
    <t xml:space="preserve">Суб'єкти господарювання 
АТ “Державний ощадний банк (00032129) (Договір про надання держгарантії на портфельній основі від 15.08.2024 № 13010-05/210) </t>
  </si>
  <si>
    <t xml:space="preserve">Суб'єкти господарювання 
АТ “Державний ощадний банк (00032129) (Договір про надання держгарантії на портфельній основі від 31.12.2020 № 13010-05/271) </t>
  </si>
  <si>
    <t>Разом прострочена заборгованість перед державним бюджетом за кредитами, залученими під державні гарантії:</t>
  </si>
  <si>
    <t>Суб'єкти господарювання 
АТ "Банк Альянс" (14360506) (Договір про надання держгарантії на портфельній основі  від 03.12.2021 №13110-05/556)</t>
  </si>
  <si>
    <t>Суб'єкти господарювання 
АТ "Банк Альянс" (14360506)                                 
(Договір про надання держгарантії на портфельній основі  від 04.04.2022 №13110-05/45)</t>
  </si>
  <si>
    <t>Суб'єкти господарювання 
АТ "Банк Альянс" (14360506)                                 
(Договір про надання держгарантії на портфельній основі  від 10.07.2024 №13110-05/181)</t>
  </si>
  <si>
    <t>Суб'єкти господарювання 
АТ «АГРОПРОСПЕРІС БАНК»  (35590956)       
(Договір про надання держгарантії на портфельній основі  від 31.03.2022 №13110-05/44)</t>
  </si>
  <si>
    <t>Суб'єкти господарювання 
АТ «КРЕДІ АГРІКОЛЬ БАНК»(14361575)           
(Договір про надання держгарантії на портфельній основі  від 04.04.2022 №13110-05/46)</t>
  </si>
  <si>
    <t>Суб'єкти господарювання 
АТ «КРЕДІ АГРІКОЛЬ БАНК»(14361575)           
(Договір про надання держгарантії на портфельній основі  від 10.07.2024 №13110-05/180)</t>
  </si>
  <si>
    <t>Суб'єкти господарювання 
АТ АКБ "Львів"(09801546) (Договір про надання держгарантії на портфельній основі 
від 14.07.2023 №13110-05/105)</t>
  </si>
  <si>
    <t>Суб'єкти господарювання 
АТ АКБ "Львів"(09801546)  (Договір про надання держгарантії на портфельній основі 
від 31.03.2022 №13110-05/41)</t>
  </si>
  <si>
    <t>Суб'єкти господарювання 
АТ “Піреус банк МКБ” (20034231) (Договір про надання держгарантії на портфельній основі 
від 03.12.2021 №13110-05/562)</t>
  </si>
  <si>
    <t>Суб'єкти господарювання 
АТ “Піреус банк МКБ” (20034231) (Договір про надання держгарантії на портфельній основі 
від 04.07.2023 №13110-05/98</t>
  </si>
  <si>
    <t>Суб'єкти господарювання 
АТ “Піреус банк МКБ” (20034231) (Договір про надання держгарантії на портфельній основі
від 10.07.2024 №13110-05/179</t>
  </si>
  <si>
    <t>Суб'єкти господарювання 
АТ “ТАСКОМБАНК” (09806443)                          
(Договір про надання держгарантії на портфельній основі  від 03.12.2021 №13110-05/563)</t>
  </si>
  <si>
    <t>Суб'єкти господарювання 
АТ "ПроКредит Банк" (21677333)             
(Договір про надання держгарантії на портфельній основі  від 04.04.2022 №13110-05/49)</t>
  </si>
  <si>
    <t>Суб'єкти господарювання 
АТ "ПроКредит Банк" (21677333)                 
(Договір про надання держгарантії на портфельній основі  від 04.07.2023 №13110-05/94)</t>
  </si>
  <si>
    <t>Суб'єкти господарювання 
АТ "ПроКредит Банк" (21677333)                 
(Договір про надання держгарантії на портфельній основі  від 10.07.2024 №13110-05/175)</t>
  </si>
  <si>
    <t>Суб'єкти господарювання 
АТ "Райффайзен Банк" (14305909)                       
(Договір про надання держгарантії на портфельній основі 
від 04.04.2022 №13110-05/52)</t>
  </si>
  <si>
    <t>Суб'єкти господарювання 
АТ «БАНК КРЕДИТ ДНІПРО»(14352406)            
(Договір про надання держгарантії на портфельній основі 
від 04.04.2022 №13110-05/53)</t>
  </si>
  <si>
    <t>Суб'єкти господарювання 
АТ «БАНК КРЕДИТ ДНІПРО»(14352406) 
(Договір про надання держгарантії на портфельній основі 
від 04.07.2023 №13110-05/93)</t>
  </si>
  <si>
    <t>Суб'єкти господарювання 
АТ «БАНК КРЕДИТ ДНІПРО»(14352406)
(Договір про надання держгарантії на портфельній основі
від 05.07.2024 №13110-05/166)</t>
  </si>
  <si>
    <t>Суб'єкти господарювання 
АТ «КРЕДОБАНК» (09807862)
(Договір про надання держгарантії на портфельній основі
від 04.04.2022 №13110-05/47)</t>
  </si>
  <si>
    <t>Суб'єкти господарювання 
ПАТ “Банк Восток” (26237202)                          
(Договір про надання держгарантії на портфельній основі   від 31.03.2022 №13110-05/43)</t>
  </si>
  <si>
    <t>Суб'єкти господарювання 
ПАТ “Банк Восток” (26237202)                          
(Договір про надання держгарантії на портфельній основі
 від 05.07.2024 №13110-05/169)</t>
  </si>
  <si>
    <t>Суб'єкти господарювання 
ПАТ "МТБ БАНК" (21650966)                           
(Договір про надання держгарантії на портфельній основі
 від 31.03.2022 №13110-05/42)</t>
  </si>
  <si>
    <t>Суб'єкти господарювання 
ПАТ "МТБ БАНК"(21650966)                            
(Договір про надання держгарантії на портфельній основі
від 04.07.2023 №13110-05/96)</t>
  </si>
  <si>
    <t>Суб'єкти господарювання 
ПАТ "МТБ БАНК"(21650966)
(Договір про надання держгарантії на портфельній основі 
від 03.12.2021  №13110-05/552)</t>
  </si>
  <si>
    <t>Суб'єкти господарювання 
ПАТ "МТБ БАНК"(21650966)
(Договір про надання держгарантії на портфельній основі 
від 05.07.2024 №13110-05/167)</t>
  </si>
  <si>
    <t>Суб'єкти господарювання 
ПАТ "ПУМБ"(14282829) 
(Договір про надання держгарантії на портфельній основі 
від 10.07.2024 №13110-05/165)</t>
  </si>
  <si>
    <t>Суб'єкти господарювання
ПАТ "ПУМБ"(14282829) 
(Договір про надання держгарантії на портфельній основі
 від 04.07.2023 №13110-05/51)</t>
  </si>
  <si>
    <t>Суб'єкти господарювання 
ПАТ "ПУМБ"(14282829)
(Договір про надання держгарантії на портфельній основі 
від 04.07.2023 №13110-05/97)</t>
  </si>
  <si>
    <t>Суб'єкти господарювання 
ПАТ АБ «Південний»(20953647)
(Договір про надання держгарантії на портфельній основі 
від 29.03.2022 №13110-05/40)</t>
  </si>
  <si>
    <t>Суб'єкти господарювання 
ПАТ АБ «Південний» (20953647)
 (Договір про надання держгарантії на портфельній основі 
від 10.07.2024 №13110-05/182)</t>
  </si>
  <si>
    <t>Суб'єкти господарювання 
АТ "Банк "Український капітал» (22868414) 
(Договір про надання держгарантії на портфельній основі 
від 13.05.2022 №13110-05/76)</t>
  </si>
  <si>
    <t>Суб'єкти господарювання 
АТ "Банк інвестиційний та заощаджень" (33695095)
(Договір про надання держгарантії на портфельній основі 
від 24.05.2022 №13110-05/83)</t>
  </si>
  <si>
    <t>Суб'єкти господарювання 
АТ "Банк інвестиційний та заощаджень"(33695095)
(Договір про надання держгарантії на портфельній основі 
від 10.07.2024 №13110-05/176)</t>
  </si>
  <si>
    <t>Суб'єкти господарювання 
АТ  Східно-Українский"Банк "ГРАНТ» (14070197)
(Договір про надання держгарантії на портфельній основі 
від 13.05.2022 №13110-05/77)</t>
  </si>
  <si>
    <t>Суб'єкти господарювання 
АТ  "Вест файнест енд кредит банк"(34575675)
(Договір про надання держгарантії на портфельній основі 
від 03.12.2021 №13110-05/558)</t>
  </si>
  <si>
    <t>Суб'єкти господарювання 
АТ  "Вест файнест енд кредит банк"(34575675)
 (Договір про надання держгарантії на портфельній основі
 від 05.07.2024 №13110-05/168)</t>
  </si>
  <si>
    <t>Суб'єкти господарювання 
АТ "КІБ"  (21580639)
(Договір про надання держгарантії на портфельній основі 
від 03.12.2021 №13110-05/561)</t>
  </si>
  <si>
    <t>Суб'єкти господарювання 
АТ "КІБ"  (21580639)
(Договір про надання держгарантії на портфельній основі 
від 10.07.2024 №13110-05/178)</t>
  </si>
  <si>
    <t>Суб'єкти господарювання 
АТ "МІБ"  (35810511)
 (Договір про надання держгарантії на портфельній основі 
від 04.04.2022 №13110-05/48)</t>
  </si>
  <si>
    <t>Суб'єкти господарювання 
АТ "МетаБанк»(20496061)
(Договір про надання держгарантії на портфельній основі 
від 24.05.2022 №13110-05/82)</t>
  </si>
  <si>
    <t>Суб'єкти господарювання 
АТ "Правекс Банк" (14360920)                       
(Договір про надання держгарантії на портфельній основі  від 30.05.2022 №13110-05/88)</t>
  </si>
  <si>
    <t>Суб'єкти господарювання 
АТ "Сенс Банк" (ЄДРПОУ 23494714)
(Договір про надання держгарантії на портфельній основі 
від 05.07.2024 №13110-05/164)</t>
  </si>
  <si>
    <t>Суб'єкти господарювання 
АТ "ОТП БАНК" (21685166) 
(Договір про надання держгарантії на портфельній основі
 від 31.12.2020 №13010-05/262)</t>
  </si>
  <si>
    <t>Суб'єкти господарювання 
АТ "ОТП БАНК" (21685166) 
(Договір про надання держгарантії на портфельній основі
 від 03.12.2021 №13110-05/557)</t>
  </si>
  <si>
    <t>Суб'єкти господарювання 
АТ "ОТП БАНК" (21685166) 
(Договір про надання держгарантії на портфельній основі 
від 05.04.2022 №13110-05/58)</t>
  </si>
  <si>
    <t>Суб'єкти господарювання 
АТ КБ "Приватбанк" (14360570) 
(Договір про надання держгарантії на портфельній основі 
від 05.04.2022 № 13110-05/55)</t>
  </si>
  <si>
    <t>Суб'єкти господарювання 
АТ КБ "Приватбанк" (14360570) 
(Договір про надання держгарантії на портфельній основі 
від 31.12.2020 № 13110-05/269)</t>
  </si>
  <si>
    <t>Суб'єкти господарювання 
АТ КБ "Приватбанк" (14360570) 
(Договір про надання держгарантії на портфельній основі 
від 03.12.2021 № 13110-05/554)</t>
  </si>
  <si>
    <t>Суб'єкти господарювання 
АТ КБ "Приватбанк" (14360570) 
(Договір про надання держгарантії на портфельній основі 
від 04.07.2023 № 13110-05/95)</t>
  </si>
  <si>
    <t>Суб'єкти господарювання 
ПАТ КБ "Укргазбанк"(23697280)
(Договір про надання держгарантії на портфельній основі /Угода від 03.12.2021 №13110-05/553</t>
  </si>
  <si>
    <t>Суб'єкти господарювання 
ПАТ АБ "Укргазбанк"(23697280)
(Договір про надання держгарантії на портфельній основі /Угода від 04.04.2022 №13110-05/50)</t>
  </si>
  <si>
    <t>Суб'єкти господарювання 
ПАТ АБ "Укргазбанк"(23697280) 
(Договір про надання держгарантії на портфельній основі /
Угода від 31.12.2020 №13010-05/270)</t>
  </si>
  <si>
    <t>Суб'єкти господарювання 
ПАТ АБ "Укргазбанк" (23697280)
(Договір про надання держгарантії на портфельній основі
від 21.08.2023 №13110-05/123)</t>
  </si>
  <si>
    <t>Суб'єкти господарювання 
АТ "Укрексімбанк" (00032112) 
Договір про надання держгарантії на портфельній основі
 від 31.12.2020 № 13010-05/263)</t>
  </si>
  <si>
    <t>Суб'єкти господарювання 
АТ "Укрексімбанк" (00032112) 
Договір про надання держгарантії на портфельній основі
від 03.12.2021 № 13110-05/555)</t>
  </si>
  <si>
    <t>Суб'єкти господарювання 
АТ "Укрексімбанк" (00032112) 
Договір про надання держгарантії на портфельній основі 
від 04.07.2023 № 13110-05/92)</t>
  </si>
  <si>
    <t>Суб'єкти господарювання 
АТ "Укрексімбанк" (00032112) 
Договір про надання держгарантії на портфельній основі
від 05.04.2022 № 13110-05/56)</t>
  </si>
  <si>
    <t>Усього по кредитах, залучених під державні гарантії на порфельній основі:</t>
  </si>
  <si>
    <t>Заборгованість суб’єктів господарювання перед державним бюджетом за кредитами, залученими під державну гарантію на порфельній основі, у розрізі банків-кредиторів</t>
  </si>
  <si>
    <t>Періодичність: квартальна</t>
  </si>
</sst>
</file>

<file path=xl/styles.xml><?xml version="1.0" encoding="utf-8"?>
<styleSheet xmlns="http://schemas.openxmlformats.org/spreadsheetml/2006/main">
  <fonts count="45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0"/>
      <color theme="1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color theme="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i/>
      <sz val="10"/>
      <color rgb="FF0070C0"/>
      <name val="Times New Roman"/>
      <family val="1"/>
      <charset val="204"/>
    </font>
    <font>
      <i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1"/>
      <color theme="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9"/>
      <name val="Arial Cyr"/>
      <family val="2"/>
      <charset val="204"/>
    </font>
    <font>
      <sz val="11"/>
      <name val="Times New Roman"/>
      <family val="1"/>
    </font>
    <font>
      <b/>
      <sz val="16"/>
      <name val="Arial Cyr"/>
      <charset val="204"/>
    </font>
    <font>
      <sz val="11"/>
      <name val="Calibri"/>
      <family val="2"/>
      <charset val="204"/>
      <scheme val="minor"/>
    </font>
    <font>
      <b/>
      <i/>
      <sz val="12"/>
      <name val="Arial Cyr"/>
      <charset val="204"/>
    </font>
    <font>
      <b/>
      <sz val="11"/>
      <name val="Calibri"/>
      <family val="2"/>
      <charset val="204"/>
      <scheme val="minor"/>
    </font>
    <font>
      <sz val="10"/>
      <name val="Arial"/>
      <family val="2"/>
      <charset val="204"/>
    </font>
    <font>
      <i/>
      <sz val="12"/>
      <name val="Times New Roman"/>
      <family val="1"/>
      <charset val="204"/>
    </font>
    <font>
      <i/>
      <sz val="9"/>
      <name val="Arial"/>
      <family val="2"/>
      <charset val="204"/>
    </font>
    <font>
      <i/>
      <sz val="10"/>
      <name val="Arial"/>
      <family val="2"/>
      <charset val="204"/>
    </font>
    <font>
      <sz val="12"/>
      <name val="Arial Cyr"/>
      <charset val="204"/>
    </font>
    <font>
      <sz val="9"/>
      <name val="Arial"/>
      <family val="2"/>
      <charset val="204"/>
    </font>
    <font>
      <sz val="14"/>
      <name val="Arial Cyr"/>
      <charset val="204"/>
    </font>
    <font>
      <sz val="8"/>
      <name val="Times New Roman"/>
      <family val="1"/>
      <charset val="204"/>
    </font>
    <font>
      <sz val="12"/>
      <color theme="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1"/>
      <color theme="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rgb="FFFF0000"/>
      <name val="Calibri"/>
      <family val="2"/>
      <charset val="204"/>
      <scheme val="minor"/>
    </font>
    <font>
      <b/>
      <sz val="12"/>
      <color rgb="FFFF0000"/>
      <name val="Calibri"/>
      <family val="2"/>
      <charset val="204"/>
      <scheme val="minor"/>
    </font>
    <font>
      <b/>
      <sz val="12"/>
      <color theme="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7" fillId="0" borderId="0">
      <alignment vertical="center" wrapText="1"/>
    </xf>
  </cellStyleXfs>
  <cellXfs count="199">
    <xf numFmtId="0" fontId="0" fillId="0" borderId="0" xfId="0"/>
    <xf numFmtId="0" fontId="2" fillId="0" borderId="2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vertical="top" wrapText="1"/>
    </xf>
    <xf numFmtId="0" fontId="8" fillId="0" borderId="0" xfId="0" applyFont="1" applyFill="1"/>
    <xf numFmtId="0" fontId="1" fillId="0" borderId="2" xfId="0" applyFont="1" applyFill="1" applyBorder="1" applyAlignment="1">
      <alignment horizontal="left" vertical="top" wrapText="1"/>
    </xf>
    <xf numFmtId="0" fontId="4" fillId="0" borderId="2" xfId="0" applyFont="1" applyFill="1" applyBorder="1" applyAlignment="1">
      <alignment horizontal="left" vertical="center" wrapText="1"/>
    </xf>
    <xf numFmtId="0" fontId="1" fillId="0" borderId="0" xfId="0" applyFont="1" applyFill="1"/>
    <xf numFmtId="0" fontId="1" fillId="0" borderId="0" xfId="0" applyFont="1" applyFill="1" applyBorder="1" applyAlignment="1">
      <alignment horizontal="left"/>
    </xf>
    <xf numFmtId="4" fontId="1" fillId="0" borderId="0" xfId="0" applyNumberFormat="1" applyFont="1" applyFill="1"/>
    <xf numFmtId="0" fontId="8" fillId="0" borderId="0" xfId="0" applyFont="1" applyFill="1" applyBorder="1"/>
    <xf numFmtId="4" fontId="1" fillId="0" borderId="0" xfId="0" applyNumberFormat="1" applyFont="1" applyFill="1" applyBorder="1" applyAlignment="1">
      <alignment horizontal="right" vertical="center"/>
    </xf>
    <xf numFmtId="3" fontId="1" fillId="0" borderId="0" xfId="0" applyNumberFormat="1" applyFont="1" applyFill="1" applyBorder="1" applyAlignment="1">
      <alignment horizontal="center"/>
    </xf>
    <xf numFmtId="0" fontId="8" fillId="0" borderId="0" xfId="0" applyFont="1" applyFill="1" applyAlignment="1">
      <alignment horizontal="left" vertical="center"/>
    </xf>
    <xf numFmtId="0" fontId="11" fillId="0" borderId="0" xfId="0" applyFont="1" applyFill="1" applyBorder="1"/>
    <xf numFmtId="0" fontId="11" fillId="2" borderId="0" xfId="0" applyFont="1" applyFill="1" applyBorder="1"/>
    <xf numFmtId="0" fontId="1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1" fillId="0" borderId="0" xfId="0" applyFont="1" applyFill="1" applyBorder="1"/>
    <xf numFmtId="0" fontId="1" fillId="0" borderId="0" xfId="0" applyFont="1" applyFill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2" fillId="0" borderId="0" xfId="0" applyFont="1" applyFill="1"/>
    <xf numFmtId="0" fontId="3" fillId="0" borderId="0" xfId="0" applyFont="1" applyFill="1"/>
    <xf numFmtId="4" fontId="12" fillId="0" borderId="0" xfId="0" applyNumberFormat="1" applyFont="1" applyFill="1"/>
    <xf numFmtId="0" fontId="3" fillId="0" borderId="2" xfId="0" applyFont="1" applyFill="1" applyBorder="1" applyAlignment="1">
      <alignment horizontal="center"/>
    </xf>
    <xf numFmtId="0" fontId="12" fillId="2" borderId="0" xfId="0" applyFont="1" applyFill="1"/>
    <xf numFmtId="4" fontId="11" fillId="0" borderId="0" xfId="0" applyNumberFormat="1" applyFont="1" applyFill="1" applyBorder="1"/>
    <xf numFmtId="0" fontId="11" fillId="0" borderId="0" xfId="0" applyFont="1" applyFill="1"/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left" vertical="center" wrapText="1"/>
    </xf>
    <xf numFmtId="0" fontId="1" fillId="0" borderId="2" xfId="0" applyFont="1" applyFill="1" applyBorder="1"/>
    <xf numFmtId="0" fontId="1" fillId="0" borderId="2" xfId="0" applyFont="1" applyFill="1" applyBorder="1" applyAlignment="1">
      <alignment horizontal="left" vertical="center"/>
    </xf>
    <xf numFmtId="4" fontId="1" fillId="0" borderId="2" xfId="0" applyNumberFormat="1" applyFont="1" applyFill="1" applyBorder="1"/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left" vertical="center" wrapText="1"/>
    </xf>
    <xf numFmtId="4" fontId="11" fillId="0" borderId="0" xfId="0" applyNumberFormat="1" applyFont="1" applyFill="1"/>
    <xf numFmtId="4" fontId="11" fillId="0" borderId="0" xfId="0" applyNumberFormat="1" applyFont="1" applyFill="1" applyAlignment="1"/>
    <xf numFmtId="0" fontId="11" fillId="0" borderId="0" xfId="0" applyFont="1" applyFill="1" applyAlignment="1">
      <alignment wrapText="1"/>
    </xf>
    <xf numFmtId="0" fontId="3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 applyProtection="1">
      <alignment horizontal="left" vertical="center" wrapText="1"/>
      <protection locked="0"/>
    </xf>
    <xf numFmtId="3" fontId="3" fillId="0" borderId="2" xfId="0" applyNumberFormat="1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left" vertical="center" wrapText="1"/>
    </xf>
    <xf numFmtId="4" fontId="3" fillId="0" borderId="0" xfId="0" applyNumberFormat="1" applyFont="1" applyFill="1" applyBorder="1"/>
    <xf numFmtId="4" fontId="3" fillId="0" borderId="0" xfId="0" applyNumberFormat="1" applyFont="1" applyFill="1"/>
    <xf numFmtId="0" fontId="14" fillId="0" borderId="0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left" vertical="center" wrapText="1"/>
    </xf>
    <xf numFmtId="0" fontId="21" fillId="0" borderId="0" xfId="0" applyFont="1" applyFill="1"/>
    <xf numFmtId="4" fontId="22" fillId="0" borderId="0" xfId="0" applyNumberFormat="1" applyFont="1" applyFill="1"/>
    <xf numFmtId="4" fontId="21" fillId="0" borderId="0" xfId="0" applyNumberFormat="1" applyFont="1" applyFill="1" applyAlignment="1"/>
    <xf numFmtId="0" fontId="23" fillId="0" borderId="0" xfId="0" applyFont="1" applyFill="1" applyAlignment="1">
      <alignment wrapText="1"/>
    </xf>
    <xf numFmtId="0" fontId="20" fillId="2" borderId="0" xfId="0" applyFont="1" applyFill="1" applyBorder="1"/>
    <xf numFmtId="0" fontId="25" fillId="2" borderId="0" xfId="0" applyFont="1" applyFill="1" applyBorder="1"/>
    <xf numFmtId="0" fontId="0" fillId="0" borderId="0" xfId="0" applyFill="1" applyBorder="1"/>
    <xf numFmtId="0" fontId="18" fillId="2" borderId="0" xfId="0" applyFont="1" applyFill="1" applyBorder="1"/>
    <xf numFmtId="0" fontId="27" fillId="2" borderId="0" xfId="0" applyFont="1" applyFill="1" applyBorder="1"/>
    <xf numFmtId="0" fontId="19" fillId="0" borderId="0" xfId="0" applyFont="1" applyFill="1" applyBorder="1"/>
    <xf numFmtId="0" fontId="28" fillId="0" borderId="0" xfId="0" applyFont="1" applyFill="1" applyAlignment="1">
      <alignment horizontal="left"/>
    </xf>
    <xf numFmtId="0" fontId="29" fillId="0" borderId="0" xfId="0" applyFont="1" applyFill="1" applyBorder="1" applyAlignment="1">
      <alignment horizontal="left" vertical="center"/>
    </xf>
    <xf numFmtId="0" fontId="30" fillId="0" borderId="0" xfId="0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center" vertical="center"/>
    </xf>
    <xf numFmtId="0" fontId="29" fillId="2" borderId="0" xfId="0" applyFont="1" applyFill="1" applyBorder="1" applyAlignment="1">
      <alignment horizontal="center" vertical="center"/>
    </xf>
    <xf numFmtId="0" fontId="32" fillId="0" borderId="1" xfId="0" applyFont="1" applyFill="1" applyBorder="1" applyAlignment="1">
      <alignment horizontal="left" vertical="center"/>
    </xf>
    <xf numFmtId="0" fontId="34" fillId="0" borderId="1" xfId="0" applyFont="1" applyFill="1" applyBorder="1" applyAlignment="1">
      <alignment horizontal="center" vertical="top"/>
    </xf>
    <xf numFmtId="0" fontId="32" fillId="0" borderId="1" xfId="0" applyFont="1" applyFill="1" applyBorder="1" applyAlignment="1">
      <alignment horizontal="center" vertical="top"/>
    </xf>
    <xf numFmtId="0" fontId="32" fillId="2" borderId="1" xfId="0" applyFont="1" applyFill="1" applyBorder="1" applyAlignment="1">
      <alignment horizontal="center" vertical="top"/>
    </xf>
    <xf numFmtId="0" fontId="36" fillId="0" borderId="0" xfId="0" applyFont="1" applyFill="1" applyBorder="1"/>
    <xf numFmtId="0" fontId="36" fillId="2" borderId="0" xfId="0" applyFont="1" applyFill="1" applyBorder="1"/>
    <xf numFmtId="0" fontId="37" fillId="0" borderId="0" xfId="0" applyFont="1" applyFill="1" applyBorder="1"/>
    <xf numFmtId="0" fontId="10" fillId="0" borderId="0" xfId="0" applyFont="1" applyFill="1" applyAlignment="1">
      <alignment horizontal="center"/>
    </xf>
    <xf numFmtId="0" fontId="1" fillId="0" borderId="2" xfId="0" applyFont="1" applyFill="1" applyBorder="1" applyAlignment="1">
      <alignment vertical="top"/>
    </xf>
    <xf numFmtId="0" fontId="1" fillId="0" borderId="2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right"/>
    </xf>
    <xf numFmtId="0" fontId="1" fillId="0" borderId="2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left" vertical="center"/>
    </xf>
    <xf numFmtId="0" fontId="39" fillId="0" borderId="0" xfId="0" applyFont="1" applyFill="1"/>
    <xf numFmtId="4" fontId="39" fillId="0" borderId="0" xfId="0" applyNumberFormat="1" applyFont="1" applyFill="1"/>
    <xf numFmtId="4" fontId="39" fillId="0" borderId="0" xfId="0" applyNumberFormat="1" applyFont="1" applyFill="1" applyBorder="1"/>
    <xf numFmtId="0" fontId="1" fillId="0" borderId="2" xfId="0" applyFont="1" applyFill="1" applyBorder="1" applyAlignment="1">
      <alignment horizontal="left" vertical="center" wrapText="1"/>
    </xf>
    <xf numFmtId="4" fontId="40" fillId="0" borderId="0" xfId="0" applyNumberFormat="1" applyFont="1" applyFill="1" applyBorder="1" applyAlignment="1">
      <alignment horizontal="right" vertical="center"/>
    </xf>
    <xf numFmtId="0" fontId="40" fillId="0" borderId="0" xfId="0" applyFont="1" applyFill="1" applyBorder="1" applyAlignment="1">
      <alignment vertical="center"/>
    </xf>
    <xf numFmtId="4" fontId="41" fillId="2" borderId="0" xfId="0" applyNumberFormat="1" applyFont="1" applyFill="1" applyBorder="1" applyAlignment="1">
      <alignment horizontal="right" vertical="center"/>
    </xf>
    <xf numFmtId="0" fontId="41" fillId="2" borderId="0" xfId="0" applyFont="1" applyFill="1" applyBorder="1"/>
    <xf numFmtId="4" fontId="42" fillId="2" borderId="0" xfId="0" applyNumberFormat="1" applyFont="1" applyFill="1" applyBorder="1" applyAlignment="1">
      <alignment horizontal="right" vertical="center"/>
    </xf>
    <xf numFmtId="0" fontId="42" fillId="2" borderId="0" xfId="0" applyFont="1" applyFill="1" applyBorder="1"/>
    <xf numFmtId="4" fontId="38" fillId="0" borderId="0" xfId="0" applyNumberFormat="1" applyFont="1" applyFill="1" applyAlignment="1">
      <alignment horizontal="right" vertical="center"/>
    </xf>
    <xf numFmtId="0" fontId="38" fillId="0" borderId="0" xfId="0" applyFont="1" applyFill="1" applyAlignment="1">
      <alignment vertical="center"/>
    </xf>
    <xf numFmtId="4" fontId="38" fillId="0" borderId="0" xfId="0" applyNumberFormat="1" applyFont="1" applyFill="1" applyAlignment="1">
      <alignment vertical="center"/>
    </xf>
    <xf numFmtId="4" fontId="40" fillId="0" borderId="0" xfId="0" applyNumberFormat="1" applyFont="1" applyFill="1" applyBorder="1" applyAlignment="1">
      <alignment vertical="center"/>
    </xf>
    <xf numFmtId="4" fontId="40" fillId="0" borderId="0" xfId="0" applyNumberFormat="1" applyFont="1" applyFill="1" applyAlignment="1">
      <alignment horizontal="right" vertical="center"/>
    </xf>
    <xf numFmtId="0" fontId="40" fillId="0" borderId="0" xfId="0" applyFont="1" applyFill="1" applyAlignment="1">
      <alignment vertical="center"/>
    </xf>
    <xf numFmtId="0" fontId="38" fillId="0" borderId="3" xfId="0" applyFont="1" applyFill="1" applyBorder="1" applyAlignment="1">
      <alignment horizontal="center" vertical="center"/>
    </xf>
    <xf numFmtId="0" fontId="38" fillId="0" borderId="2" xfId="0" applyFont="1" applyFill="1" applyBorder="1" applyAlignment="1">
      <alignment horizontal="center" vertical="center"/>
    </xf>
    <xf numFmtId="4" fontId="37" fillId="0" borderId="2" xfId="0" applyNumberFormat="1" applyFont="1" applyFill="1" applyBorder="1" applyAlignment="1">
      <alignment horizontal="right" vertical="center"/>
    </xf>
    <xf numFmtId="4" fontId="37" fillId="0" borderId="2" xfId="0" applyNumberFormat="1" applyFont="1" applyFill="1" applyBorder="1" applyAlignment="1">
      <alignment vertical="center"/>
    </xf>
    <xf numFmtId="0" fontId="1" fillId="0" borderId="2" xfId="0" applyFont="1" applyFill="1" applyBorder="1" applyAlignment="1">
      <alignment horizontal="left" vertical="center" wrapText="1"/>
    </xf>
    <xf numFmtId="0" fontId="15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/>
    </xf>
    <xf numFmtId="0" fontId="43" fillId="0" borderId="0" xfId="0" applyFont="1" applyFill="1" applyBorder="1" applyAlignment="1">
      <alignment horizontal="center"/>
    </xf>
    <xf numFmtId="0" fontId="11" fillId="0" borderId="0" xfId="0" applyFont="1" applyFill="1" applyAlignment="1">
      <alignment horizontal="right"/>
    </xf>
    <xf numFmtId="0" fontId="11" fillId="0" borderId="0" xfId="0" applyFont="1" applyFill="1" applyBorder="1" applyAlignment="1">
      <alignment horizontal="left" vertical="center"/>
    </xf>
    <xf numFmtId="4" fontId="15" fillId="0" borderId="2" xfId="0" applyNumberFormat="1" applyFont="1" applyFill="1" applyBorder="1" applyAlignment="1">
      <alignment horizontal="right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/>
    </xf>
    <xf numFmtId="0" fontId="15" fillId="6" borderId="2" xfId="0" applyFont="1" applyFill="1" applyBorder="1" applyAlignment="1">
      <alignment horizontal="center" vertical="center"/>
    </xf>
    <xf numFmtId="4" fontId="15" fillId="6" borderId="2" xfId="0" applyNumberFormat="1" applyFont="1" applyFill="1" applyBorder="1" applyAlignment="1">
      <alignment horizontal="right" vertical="center"/>
    </xf>
    <xf numFmtId="0" fontId="15" fillId="5" borderId="2" xfId="0" applyFont="1" applyFill="1" applyBorder="1" applyAlignment="1">
      <alignment horizontal="center" vertical="center"/>
    </xf>
    <xf numFmtId="4" fontId="15" fillId="5" borderId="2" xfId="0" applyNumberFormat="1" applyFont="1" applyFill="1" applyBorder="1" applyAlignment="1">
      <alignment horizontal="right" vertical="center"/>
    </xf>
    <xf numFmtId="4" fontId="15" fillId="3" borderId="2" xfId="0" applyNumberFormat="1" applyFont="1" applyFill="1" applyBorder="1" applyAlignment="1">
      <alignment horizontal="right" vertical="center"/>
    </xf>
    <xf numFmtId="0" fontId="8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vertical="center"/>
    </xf>
    <xf numFmtId="0" fontId="1" fillId="0" borderId="5" xfId="0" applyFont="1" applyFill="1" applyBorder="1" applyAlignment="1">
      <alignment vertical="center" wrapText="1"/>
    </xf>
    <xf numFmtId="0" fontId="1" fillId="0" borderId="4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vertical="center" wrapText="1"/>
    </xf>
    <xf numFmtId="0" fontId="8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33" fillId="0" borderId="1" xfId="0" applyFont="1" applyFill="1" applyBorder="1" applyAlignment="1">
      <alignment horizontal="center" vertical="center"/>
    </xf>
    <xf numFmtId="4" fontId="1" fillId="0" borderId="2" xfId="0" applyNumberFormat="1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3" fillId="6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vertical="center"/>
    </xf>
    <xf numFmtId="0" fontId="11" fillId="0" borderId="0" xfId="0" applyFont="1" applyFill="1" applyAlignment="1">
      <alignment vertical="center"/>
    </xf>
    <xf numFmtId="0" fontId="39" fillId="0" borderId="0" xfId="0" applyFont="1" applyFill="1" applyAlignment="1">
      <alignment vertical="center"/>
    </xf>
    <xf numFmtId="0" fontId="1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2" xfId="0" applyFont="1" applyFill="1" applyBorder="1" applyAlignment="1">
      <alignment horizontal="left" vertical="center" wrapText="1"/>
    </xf>
    <xf numFmtId="4" fontId="15" fillId="0" borderId="2" xfId="0" applyNumberFormat="1" applyFont="1" applyFill="1" applyBorder="1" applyAlignment="1">
      <alignment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5" fillId="3" borderId="6" xfId="0" applyFont="1" applyFill="1" applyBorder="1" applyAlignment="1">
      <alignment horizontal="center" vertical="center" wrapText="1"/>
    </xf>
    <xf numFmtId="0" fontId="15" fillId="3" borderId="7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top" wrapText="1"/>
    </xf>
    <xf numFmtId="0" fontId="3" fillId="6" borderId="6" xfId="0" applyFont="1" applyFill="1" applyBorder="1" applyAlignment="1">
      <alignment horizontal="left" vertical="center" wrapText="1"/>
    </xf>
    <xf numFmtId="0" fontId="3" fillId="6" borderId="3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15" fillId="3" borderId="6" xfId="0" applyFont="1" applyFill="1" applyBorder="1" applyAlignment="1">
      <alignment horizontal="center" vertical="center"/>
    </xf>
    <xf numFmtId="0" fontId="15" fillId="3" borderId="7" xfId="0" applyFont="1" applyFill="1" applyBorder="1" applyAlignment="1">
      <alignment horizontal="center" vertical="center"/>
    </xf>
    <xf numFmtId="0" fontId="15" fillId="3" borderId="3" xfId="0" applyFont="1" applyFill="1" applyBorder="1" applyAlignment="1">
      <alignment horizontal="center" vertical="center"/>
    </xf>
    <xf numFmtId="4" fontId="16" fillId="4" borderId="6" xfId="0" applyNumberFormat="1" applyFont="1" applyFill="1" applyBorder="1" applyAlignment="1">
      <alignment horizontal="center" vertical="center" wrapText="1"/>
    </xf>
    <xf numFmtId="4" fontId="16" fillId="4" borderId="7" xfId="0" applyNumberFormat="1" applyFont="1" applyFill="1" applyBorder="1" applyAlignment="1">
      <alignment horizontal="center" vertical="center" wrapText="1"/>
    </xf>
    <xf numFmtId="4" fontId="16" fillId="4" borderId="3" xfId="0" applyNumberFormat="1" applyFont="1" applyFill="1" applyBorder="1" applyAlignment="1">
      <alignment horizontal="center" vertical="center" wrapText="1"/>
    </xf>
    <xf numFmtId="0" fontId="3" fillId="5" borderId="6" xfId="0" applyFont="1" applyFill="1" applyBorder="1" applyAlignment="1">
      <alignment horizontal="left" vertical="center" wrapText="1"/>
    </xf>
    <xf numFmtId="0" fontId="3" fillId="5" borderId="3" xfId="0" applyFont="1" applyFill="1" applyBorder="1" applyAlignment="1">
      <alignment horizontal="left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3" fillId="5" borderId="6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4" fontId="37" fillId="0" borderId="4" xfId="0" applyNumberFormat="1" applyFont="1" applyFill="1" applyBorder="1" applyAlignment="1">
      <alignment horizontal="right" vertical="center"/>
    </xf>
    <xf numFmtId="4" fontId="37" fillId="0" borderId="5" xfId="0" applyNumberFormat="1" applyFont="1" applyFill="1" applyBorder="1" applyAlignment="1">
      <alignment horizontal="right" vertical="center"/>
    </xf>
    <xf numFmtId="0" fontId="3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vertical="center" wrapText="1"/>
    </xf>
    <xf numFmtId="4" fontId="37" fillId="0" borderId="2" xfId="0" applyNumberFormat="1" applyFont="1" applyFill="1" applyBorder="1" applyAlignment="1">
      <alignment vertical="center"/>
    </xf>
    <xf numFmtId="4" fontId="37" fillId="0" borderId="2" xfId="0" applyNumberFormat="1" applyFont="1" applyFill="1" applyBorder="1" applyAlignment="1">
      <alignment horizontal="right" vertical="center"/>
    </xf>
    <xf numFmtId="0" fontId="15" fillId="3" borderId="2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24" fillId="0" borderId="0" xfId="0" applyFont="1" applyFill="1" applyAlignment="1">
      <alignment horizontal="center"/>
    </xf>
    <xf numFmtId="0" fontId="3" fillId="0" borderId="2" xfId="0" applyFont="1" applyFill="1" applyBorder="1" applyAlignment="1">
      <alignment horizontal="center" vertical="center" textRotation="90" wrapText="1"/>
    </xf>
    <xf numFmtId="0" fontId="26" fillId="0" borderId="0" xfId="0" applyFont="1" applyFill="1" applyAlignment="1">
      <alignment horizontal="center"/>
    </xf>
    <xf numFmtId="0" fontId="44" fillId="0" borderId="2" xfId="0" applyFont="1" applyBorder="1"/>
    <xf numFmtId="0" fontId="1" fillId="0" borderId="4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left" vertical="center" wrapText="1"/>
    </xf>
    <xf numFmtId="0" fontId="17" fillId="4" borderId="6" xfId="0" applyFont="1" applyFill="1" applyBorder="1" applyAlignment="1">
      <alignment horizontal="center" vertical="center"/>
    </xf>
    <xf numFmtId="0" fontId="17" fillId="4" borderId="7" xfId="0" applyFont="1" applyFill="1" applyBorder="1" applyAlignment="1">
      <alignment horizontal="center" vertical="center"/>
    </xf>
    <xf numFmtId="0" fontId="17" fillId="4" borderId="3" xfId="0" applyFont="1" applyFill="1" applyBorder="1" applyAlignment="1">
      <alignment horizontal="center" vertical="center"/>
    </xf>
    <xf numFmtId="49" fontId="37" fillId="0" borderId="2" xfId="0" applyNumberFormat="1" applyFont="1" applyFill="1" applyBorder="1" applyAlignment="1">
      <alignment horizontal="right" vertical="center"/>
    </xf>
  </cellXfs>
  <cellStyles count="2">
    <cellStyle name="Обычный" xfId="0" builtinId="0"/>
    <cellStyle name="Обычный 29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F0"/>
  </sheetPr>
  <dimension ref="A1:AA403"/>
  <sheetViews>
    <sheetView tabSelected="1" zoomScale="60" zoomScaleNormal="60" workbookViewId="0">
      <selection activeCell="E401" sqref="E401"/>
    </sheetView>
  </sheetViews>
  <sheetFormatPr defaultColWidth="9.140625" defaultRowHeight="15.75"/>
  <cols>
    <col min="1" max="1" width="5.42578125" style="4" customWidth="1"/>
    <col min="2" max="2" width="51.42578125" style="13" customWidth="1"/>
    <col min="3" max="3" width="6.5703125" style="131" customWidth="1"/>
    <col min="4" max="4" width="18.42578125" style="4" customWidth="1"/>
    <col min="5" max="5" width="22" style="4" customWidth="1"/>
    <col min="6" max="6" width="19.5703125" style="4" customWidth="1"/>
    <col min="7" max="7" width="23" style="4" customWidth="1"/>
    <col min="8" max="8" width="15.85546875" style="4" customWidth="1"/>
    <col min="9" max="9" width="20.42578125" style="4" customWidth="1"/>
    <col min="10" max="10" width="16" style="4" customWidth="1"/>
    <col min="11" max="11" width="18" style="9" customWidth="1"/>
    <col min="12" max="12" width="19.28515625" style="9" customWidth="1"/>
    <col min="13" max="13" width="17.7109375" style="9" customWidth="1"/>
    <col min="14" max="14" width="16.5703125" style="9" customWidth="1"/>
    <col min="15" max="15" width="22.5703125" style="9" customWidth="1"/>
    <col min="16" max="16" width="24.5703125" style="9" customWidth="1"/>
    <col min="17" max="17" width="28.140625" style="87" hidden="1" customWidth="1"/>
    <col min="18" max="18" width="25.140625" style="88" hidden="1" customWidth="1"/>
    <col min="19" max="19" width="24.7109375" style="14" hidden="1" customWidth="1"/>
    <col min="20" max="24" width="9.140625" style="14" customWidth="1"/>
    <col min="25" max="25" width="9.140625" style="15" customWidth="1"/>
    <col min="26" max="27" width="9.140625" style="14" customWidth="1"/>
    <col min="28" max="16384" width="9.140625" style="10"/>
  </cols>
  <sheetData>
    <row r="1" spans="1:27" ht="14.25" customHeight="1">
      <c r="A1" s="7"/>
      <c r="B1" s="19"/>
      <c r="N1" s="52" t="s">
        <v>183</v>
      </c>
      <c r="O1" s="53"/>
      <c r="P1" s="40"/>
    </row>
    <row r="2" spans="1:27" s="18" customFormat="1" ht="13.5" customHeight="1">
      <c r="A2" s="109" t="s">
        <v>0</v>
      </c>
      <c r="B2" s="110">
        <v>41.478700000000003</v>
      </c>
      <c r="C2" s="132"/>
      <c r="D2" s="7"/>
      <c r="E2" s="7"/>
      <c r="F2" s="16"/>
      <c r="G2" s="17"/>
      <c r="H2" s="7"/>
      <c r="I2" s="7"/>
      <c r="J2" s="7"/>
      <c r="K2" s="9"/>
      <c r="L2" s="9"/>
      <c r="M2" s="9"/>
      <c r="N2" s="52" t="s">
        <v>184</v>
      </c>
      <c r="O2" s="54"/>
      <c r="P2" s="41"/>
      <c r="Q2" s="87"/>
      <c r="R2" s="88"/>
      <c r="S2" s="14"/>
      <c r="T2" s="14"/>
      <c r="U2" s="14"/>
      <c r="V2" s="14"/>
      <c r="W2" s="14"/>
      <c r="X2" s="14"/>
      <c r="Y2" s="15"/>
      <c r="Z2" s="14"/>
      <c r="AA2" s="14"/>
    </row>
    <row r="3" spans="1:27" s="18" customFormat="1">
      <c r="A3" s="109" t="s">
        <v>1</v>
      </c>
      <c r="B3" s="110">
        <v>44.747199999999999</v>
      </c>
      <c r="C3" s="132"/>
      <c r="D3" s="187"/>
      <c r="E3" s="187"/>
      <c r="F3" s="16"/>
      <c r="G3" s="108" t="s">
        <v>316</v>
      </c>
      <c r="H3" s="7"/>
      <c r="I3" s="7"/>
      <c r="J3" s="7"/>
      <c r="K3" s="9"/>
      <c r="L3" s="9"/>
      <c r="M3" s="9"/>
      <c r="N3" s="52" t="s">
        <v>185</v>
      </c>
      <c r="O3" s="55"/>
      <c r="P3" s="42"/>
      <c r="Q3" s="87"/>
      <c r="R3" s="88"/>
      <c r="S3" s="14"/>
      <c r="T3" s="14"/>
      <c r="U3" s="14"/>
      <c r="V3" s="14"/>
      <c r="W3" s="14"/>
      <c r="X3" s="14"/>
      <c r="Y3" s="15"/>
      <c r="Z3" s="14"/>
      <c r="AA3" s="14"/>
    </row>
    <row r="4" spans="1:27" s="18" customFormat="1">
      <c r="A4" s="80"/>
      <c r="B4" s="2"/>
      <c r="C4" s="132"/>
      <c r="D4" s="74"/>
      <c r="E4" s="74"/>
      <c r="F4" s="16"/>
      <c r="G4" s="17"/>
      <c r="H4" s="7"/>
      <c r="I4" s="7"/>
      <c r="J4" s="7"/>
      <c r="K4" s="9"/>
      <c r="L4" s="9"/>
      <c r="M4" s="9"/>
      <c r="N4" s="52"/>
      <c r="O4" s="55"/>
      <c r="P4" s="42"/>
      <c r="Q4" s="87"/>
      <c r="R4" s="88"/>
      <c r="S4" s="14"/>
      <c r="T4" s="14"/>
      <c r="U4" s="14"/>
      <c r="V4" s="14"/>
      <c r="W4" s="14"/>
      <c r="X4" s="14"/>
      <c r="Y4" s="15"/>
      <c r="Z4" s="14"/>
      <c r="AA4" s="14"/>
    </row>
    <row r="5" spans="1:27" s="18" customFormat="1" ht="17.45" customHeight="1">
      <c r="A5" s="188"/>
      <c r="B5" s="188"/>
      <c r="C5" s="188"/>
      <c r="D5" s="188"/>
      <c r="E5" s="188"/>
      <c r="F5" s="188"/>
      <c r="G5" s="188"/>
      <c r="H5" s="188"/>
      <c r="I5" s="188"/>
      <c r="J5" s="188"/>
      <c r="K5" s="188"/>
      <c r="L5" s="188"/>
      <c r="M5" s="188"/>
      <c r="N5" s="188"/>
      <c r="O5" s="188"/>
      <c r="P5" s="188"/>
      <c r="Q5" s="87"/>
      <c r="R5" s="88"/>
      <c r="S5" s="14"/>
      <c r="T5" s="14"/>
      <c r="U5" s="14"/>
      <c r="V5" s="14"/>
      <c r="W5" s="14"/>
      <c r="X5" s="14"/>
      <c r="Y5" s="15"/>
      <c r="Z5" s="14"/>
      <c r="AA5" s="14"/>
    </row>
    <row r="6" spans="1:27" s="58" customFormat="1" ht="19.5" customHeight="1">
      <c r="A6" s="189" t="s">
        <v>308</v>
      </c>
      <c r="B6" s="189"/>
      <c r="C6" s="189"/>
      <c r="D6" s="189"/>
      <c r="E6" s="189"/>
      <c r="F6" s="189"/>
      <c r="G6" s="189"/>
      <c r="H6" s="189"/>
      <c r="I6" s="189"/>
      <c r="J6" s="189"/>
      <c r="K6" s="189"/>
      <c r="L6" s="189"/>
      <c r="M6" s="189"/>
      <c r="N6" s="189"/>
      <c r="O6" s="189"/>
      <c r="P6" s="189"/>
      <c r="Q6" s="89"/>
      <c r="R6" s="90"/>
      <c r="S6" s="57"/>
      <c r="T6" s="56"/>
      <c r="U6" s="56"/>
      <c r="V6" s="56"/>
      <c r="W6" s="56"/>
      <c r="X6" s="56"/>
      <c r="Y6" s="56"/>
    </row>
    <row r="7" spans="1:27" s="61" customFormat="1" ht="18" customHeight="1">
      <c r="A7" s="191" t="s">
        <v>315</v>
      </c>
      <c r="B7" s="191"/>
      <c r="C7" s="191"/>
      <c r="D7" s="191"/>
      <c r="E7" s="191"/>
      <c r="F7" s="191"/>
      <c r="G7" s="191"/>
      <c r="H7" s="191"/>
      <c r="I7" s="191"/>
      <c r="J7" s="191"/>
      <c r="K7" s="191"/>
      <c r="L7" s="191"/>
      <c r="M7" s="191"/>
      <c r="N7" s="191"/>
      <c r="O7" s="191"/>
      <c r="P7" s="191"/>
      <c r="Q7" s="91"/>
      <c r="R7" s="92"/>
      <c r="S7" s="60"/>
      <c r="T7" s="59"/>
      <c r="U7" s="59"/>
      <c r="V7" s="59"/>
      <c r="W7" s="59"/>
      <c r="X7" s="59"/>
      <c r="Y7" s="59"/>
    </row>
    <row r="8" spans="1:27" s="58" customFormat="1" ht="15.75" customHeight="1">
      <c r="A8" s="62" t="s">
        <v>404</v>
      </c>
      <c r="B8" s="63"/>
      <c r="C8" s="64"/>
      <c r="D8" s="50"/>
      <c r="E8" s="65"/>
      <c r="F8" s="65"/>
      <c r="G8" s="65"/>
      <c r="H8" s="65"/>
      <c r="I8" s="65"/>
      <c r="J8" s="65"/>
      <c r="K8" s="65"/>
      <c r="L8" s="65"/>
      <c r="M8" s="65"/>
      <c r="O8" s="66"/>
      <c r="Q8" s="89"/>
      <c r="R8" s="90"/>
      <c r="S8" s="57"/>
      <c r="T8" s="56"/>
      <c r="U8" s="56"/>
      <c r="V8" s="56"/>
      <c r="W8" s="56"/>
      <c r="X8" s="56"/>
      <c r="Y8" s="56"/>
    </row>
    <row r="9" spans="1:27" s="58" customFormat="1" ht="15" customHeight="1">
      <c r="A9" s="62" t="s">
        <v>309</v>
      </c>
      <c r="B9" s="67"/>
      <c r="C9" s="133"/>
      <c r="D9" s="68"/>
      <c r="E9" s="69"/>
      <c r="F9" s="69"/>
      <c r="G9" s="69"/>
      <c r="H9" s="69"/>
      <c r="I9" s="69"/>
      <c r="J9" s="69"/>
      <c r="K9" s="69"/>
      <c r="L9" s="69"/>
      <c r="M9" s="69"/>
      <c r="N9" s="69"/>
      <c r="O9" s="70"/>
      <c r="P9" s="69"/>
      <c r="Q9" s="89"/>
      <c r="R9" s="90"/>
      <c r="S9" s="57"/>
      <c r="T9" s="56"/>
      <c r="U9" s="56"/>
      <c r="V9" s="56"/>
      <c r="W9" s="56"/>
      <c r="X9" s="56"/>
      <c r="Y9" s="56"/>
    </row>
    <row r="10" spans="1:27" s="18" customFormat="1" ht="15.75" customHeight="1">
      <c r="A10" s="182" t="s">
        <v>2</v>
      </c>
      <c r="B10" s="182" t="s">
        <v>3</v>
      </c>
      <c r="C10" s="190" t="s">
        <v>4</v>
      </c>
      <c r="D10" s="182" t="s">
        <v>5</v>
      </c>
      <c r="E10" s="182"/>
      <c r="F10" s="182" t="s">
        <v>6</v>
      </c>
      <c r="G10" s="182"/>
      <c r="H10" s="182"/>
      <c r="I10" s="182"/>
      <c r="J10" s="182"/>
      <c r="K10" s="182"/>
      <c r="L10" s="182" t="s">
        <v>7</v>
      </c>
      <c r="M10" s="182"/>
      <c r="N10" s="182"/>
      <c r="O10" s="182" t="s">
        <v>8</v>
      </c>
      <c r="P10" s="182"/>
      <c r="Q10" s="87"/>
      <c r="R10" s="88"/>
      <c r="S10" s="14"/>
      <c r="T10" s="14"/>
      <c r="U10" s="14"/>
      <c r="V10" s="14"/>
      <c r="W10" s="14"/>
      <c r="X10" s="14"/>
      <c r="Y10" s="15"/>
      <c r="Z10" s="14"/>
      <c r="AA10" s="14"/>
    </row>
    <row r="11" spans="1:27" s="18" customFormat="1" ht="48" customHeight="1">
      <c r="A11" s="182"/>
      <c r="B11" s="182"/>
      <c r="C11" s="190"/>
      <c r="D11" s="182"/>
      <c r="E11" s="182"/>
      <c r="F11" s="182" t="s">
        <v>9</v>
      </c>
      <c r="G11" s="182"/>
      <c r="H11" s="182" t="s">
        <v>10</v>
      </c>
      <c r="I11" s="182"/>
      <c r="J11" s="182" t="s">
        <v>11</v>
      </c>
      <c r="K11" s="182"/>
      <c r="L11" s="182"/>
      <c r="M11" s="182"/>
      <c r="N11" s="182"/>
      <c r="O11" s="182"/>
      <c r="P11" s="182"/>
      <c r="Q11" s="87"/>
      <c r="R11" s="88"/>
      <c r="S11" s="14"/>
      <c r="T11" s="14"/>
      <c r="U11" s="14"/>
      <c r="V11" s="14"/>
      <c r="W11" s="14"/>
      <c r="X11" s="14"/>
      <c r="Y11" s="15"/>
      <c r="Z11" s="14"/>
      <c r="AA11" s="14"/>
    </row>
    <row r="12" spans="1:27" s="18" customFormat="1" ht="28.5" customHeight="1">
      <c r="A12" s="182"/>
      <c r="B12" s="182"/>
      <c r="C12" s="190"/>
      <c r="D12" s="182" t="s">
        <v>12</v>
      </c>
      <c r="E12" s="182" t="s">
        <v>13</v>
      </c>
      <c r="F12" s="182" t="s">
        <v>12</v>
      </c>
      <c r="G12" s="182" t="s">
        <v>13</v>
      </c>
      <c r="H12" s="182" t="s">
        <v>12</v>
      </c>
      <c r="I12" s="182" t="s">
        <v>13</v>
      </c>
      <c r="J12" s="182" t="s">
        <v>12</v>
      </c>
      <c r="K12" s="182" t="s">
        <v>13</v>
      </c>
      <c r="L12" s="182" t="s">
        <v>14</v>
      </c>
      <c r="M12" s="182" t="s">
        <v>15</v>
      </c>
      <c r="N12" s="182" t="s">
        <v>16</v>
      </c>
      <c r="O12" s="182" t="s">
        <v>17</v>
      </c>
      <c r="P12" s="182" t="s">
        <v>18</v>
      </c>
      <c r="Q12" s="87"/>
      <c r="R12" s="88"/>
      <c r="S12" s="14"/>
      <c r="T12" s="14"/>
      <c r="U12" s="14"/>
      <c r="V12" s="14"/>
      <c r="W12" s="14"/>
      <c r="X12" s="14"/>
      <c r="Y12" s="15"/>
      <c r="Z12" s="14"/>
      <c r="AA12" s="14"/>
    </row>
    <row r="13" spans="1:27" s="18" customFormat="1" ht="24.75" customHeight="1">
      <c r="A13" s="182"/>
      <c r="B13" s="182"/>
      <c r="C13" s="190"/>
      <c r="D13" s="182"/>
      <c r="E13" s="182"/>
      <c r="F13" s="182"/>
      <c r="G13" s="182"/>
      <c r="H13" s="182"/>
      <c r="I13" s="182"/>
      <c r="J13" s="182"/>
      <c r="K13" s="182"/>
      <c r="L13" s="182"/>
      <c r="M13" s="182"/>
      <c r="N13" s="182"/>
      <c r="O13" s="182"/>
      <c r="P13" s="182"/>
      <c r="Q13" s="87"/>
      <c r="R13" s="88"/>
      <c r="S13" s="14"/>
      <c r="T13" s="14"/>
      <c r="U13" s="14"/>
      <c r="V13" s="14"/>
      <c r="W13" s="14"/>
      <c r="X13" s="14"/>
      <c r="Y13" s="15"/>
      <c r="Z13" s="14"/>
      <c r="AA13" s="14"/>
    </row>
    <row r="14" spans="1:27" s="18" customFormat="1" ht="57" customHeight="1">
      <c r="A14" s="182"/>
      <c r="B14" s="182"/>
      <c r="C14" s="190"/>
      <c r="D14" s="182"/>
      <c r="E14" s="182"/>
      <c r="F14" s="182"/>
      <c r="G14" s="182"/>
      <c r="H14" s="182"/>
      <c r="I14" s="182"/>
      <c r="J14" s="182"/>
      <c r="K14" s="182"/>
      <c r="L14" s="182"/>
      <c r="M14" s="182"/>
      <c r="N14" s="182"/>
      <c r="O14" s="182"/>
      <c r="P14" s="182"/>
      <c r="Q14" s="87"/>
      <c r="R14" s="88"/>
      <c r="S14" s="14"/>
      <c r="T14" s="14"/>
      <c r="U14" s="14"/>
      <c r="V14" s="14"/>
      <c r="W14" s="14"/>
      <c r="X14" s="14"/>
      <c r="Y14" s="15"/>
      <c r="Z14" s="14"/>
      <c r="AA14" s="14"/>
    </row>
    <row r="15" spans="1:27" s="18" customFormat="1" ht="11.25" customHeight="1">
      <c r="A15" s="43">
        <v>1</v>
      </c>
      <c r="B15" s="43">
        <v>2</v>
      </c>
      <c r="C15" s="43">
        <v>3</v>
      </c>
      <c r="D15" s="26">
        <v>4</v>
      </c>
      <c r="E15" s="26">
        <v>5</v>
      </c>
      <c r="F15" s="26">
        <v>6</v>
      </c>
      <c r="G15" s="26">
        <v>7</v>
      </c>
      <c r="H15" s="26">
        <v>8</v>
      </c>
      <c r="I15" s="26">
        <v>9</v>
      </c>
      <c r="J15" s="26">
        <v>10</v>
      </c>
      <c r="K15" s="45">
        <v>11</v>
      </c>
      <c r="L15" s="45">
        <v>12</v>
      </c>
      <c r="M15" s="45">
        <v>13</v>
      </c>
      <c r="N15" s="45">
        <v>14</v>
      </c>
      <c r="O15" s="45">
        <v>15</v>
      </c>
      <c r="P15" s="45">
        <v>16</v>
      </c>
      <c r="Q15" s="87"/>
      <c r="R15" s="88"/>
      <c r="S15" s="14"/>
      <c r="T15" s="14"/>
      <c r="U15" s="14"/>
      <c r="V15" s="14"/>
      <c r="W15" s="14"/>
      <c r="X15" s="14"/>
      <c r="Y15" s="15"/>
      <c r="Z15" s="14"/>
      <c r="AA15" s="14"/>
    </row>
    <row r="16" spans="1:27" s="73" customFormat="1" ht="29.25" customHeight="1">
      <c r="A16" s="186" t="s">
        <v>19</v>
      </c>
      <c r="B16" s="186"/>
      <c r="C16" s="186"/>
      <c r="D16" s="186"/>
      <c r="E16" s="186"/>
      <c r="F16" s="186"/>
      <c r="G16" s="186"/>
      <c r="H16" s="186"/>
      <c r="I16" s="186"/>
      <c r="J16" s="186"/>
      <c r="K16" s="186"/>
      <c r="L16" s="186"/>
      <c r="M16" s="186"/>
      <c r="N16" s="186"/>
      <c r="O16" s="186"/>
      <c r="P16" s="186"/>
      <c r="Q16" s="87"/>
      <c r="R16" s="88"/>
      <c r="S16" s="71"/>
      <c r="T16" s="71"/>
      <c r="U16" s="71"/>
      <c r="V16" s="71"/>
      <c r="W16" s="71"/>
      <c r="X16" s="71"/>
      <c r="Y16" s="72"/>
      <c r="Z16" s="71"/>
      <c r="AA16" s="71"/>
    </row>
    <row r="17" spans="1:27" s="18" customFormat="1" ht="41.45" customHeight="1">
      <c r="A17" s="30">
        <v>1</v>
      </c>
      <c r="B17" s="31" t="s">
        <v>20</v>
      </c>
      <c r="C17" s="129" t="s">
        <v>1</v>
      </c>
      <c r="D17" s="101">
        <f>F17+H17+J17</f>
        <v>6059920.4800000004</v>
      </c>
      <c r="E17" s="102">
        <f t="shared" ref="D17:E71" si="0">G17+I17+K17</f>
        <v>271164473.69999999</v>
      </c>
      <c r="F17" s="102">
        <v>6059920.4800000004</v>
      </c>
      <c r="G17" s="102">
        <f>ROUND(F17*B3,2)</f>
        <v>271164473.69999999</v>
      </c>
      <c r="H17" s="102">
        <v>0</v>
      </c>
      <c r="I17" s="102">
        <v>0</v>
      </c>
      <c r="J17" s="102">
        <v>0</v>
      </c>
      <c r="K17" s="102">
        <v>0</v>
      </c>
      <c r="L17" s="102">
        <v>0</v>
      </c>
      <c r="M17" s="102">
        <v>0</v>
      </c>
      <c r="N17" s="102">
        <v>0</v>
      </c>
      <c r="O17" s="102">
        <v>16602698.890000001</v>
      </c>
      <c r="P17" s="102">
        <v>0</v>
      </c>
      <c r="Q17" s="87"/>
      <c r="R17" s="88"/>
      <c r="S17" s="14"/>
      <c r="T17" s="14"/>
      <c r="U17" s="14"/>
      <c r="V17" s="14"/>
      <c r="W17" s="14"/>
      <c r="X17" s="14"/>
      <c r="Y17" s="14"/>
      <c r="Z17" s="14"/>
      <c r="AA17" s="14"/>
    </row>
    <row r="18" spans="1:27" s="18" customFormat="1" ht="41.45" customHeight="1">
      <c r="A18" s="30">
        <v>2</v>
      </c>
      <c r="B18" s="31" t="s">
        <v>21</v>
      </c>
      <c r="C18" s="129" t="s">
        <v>0</v>
      </c>
      <c r="D18" s="101">
        <f t="shared" ref="D18:D31" si="1">F18+H18+J18</f>
        <v>54897444.68</v>
      </c>
      <c r="E18" s="102">
        <f t="shared" si="0"/>
        <v>2277074638.6500001</v>
      </c>
      <c r="F18" s="102">
        <v>54897444.68</v>
      </c>
      <c r="G18" s="102">
        <f>ROUND(F18*B2,2)</f>
        <v>2277074638.6500001</v>
      </c>
      <c r="H18" s="102">
        <v>0</v>
      </c>
      <c r="I18" s="102">
        <v>0</v>
      </c>
      <c r="J18" s="102">
        <v>0</v>
      </c>
      <c r="K18" s="102">
        <v>0</v>
      </c>
      <c r="L18" s="102">
        <v>0</v>
      </c>
      <c r="M18" s="102">
        <v>0</v>
      </c>
      <c r="N18" s="102">
        <v>0</v>
      </c>
      <c r="O18" s="102">
        <v>488564577.61000001</v>
      </c>
      <c r="P18" s="102">
        <v>0</v>
      </c>
      <c r="Q18" s="87"/>
      <c r="R18" s="88"/>
      <c r="S18" s="14"/>
      <c r="T18" s="14"/>
      <c r="U18" s="14"/>
      <c r="V18" s="14"/>
      <c r="W18" s="14"/>
      <c r="X18" s="14"/>
      <c r="Y18" s="14"/>
      <c r="Z18" s="14"/>
      <c r="AA18" s="14"/>
    </row>
    <row r="19" spans="1:27" s="18" customFormat="1" ht="41.45" customHeight="1">
      <c r="A19" s="30">
        <v>3</v>
      </c>
      <c r="B19" s="31" t="s">
        <v>22</v>
      </c>
      <c r="C19" s="129" t="s">
        <v>1</v>
      </c>
      <c r="D19" s="101">
        <f t="shared" si="1"/>
        <v>7567980.7800000003</v>
      </c>
      <c r="E19" s="102">
        <f t="shared" si="0"/>
        <v>338645949.56</v>
      </c>
      <c r="F19" s="102">
        <v>7567980.7800000003</v>
      </c>
      <c r="G19" s="102">
        <f>ROUND(F19*B3,2)</f>
        <v>338645949.56</v>
      </c>
      <c r="H19" s="102">
        <v>0</v>
      </c>
      <c r="I19" s="102">
        <v>0</v>
      </c>
      <c r="J19" s="102">
        <v>0</v>
      </c>
      <c r="K19" s="102">
        <v>0</v>
      </c>
      <c r="L19" s="102">
        <v>0</v>
      </c>
      <c r="M19" s="102">
        <v>0</v>
      </c>
      <c r="N19" s="102">
        <v>0</v>
      </c>
      <c r="O19" s="102">
        <v>64477909.479999997</v>
      </c>
      <c r="P19" s="102">
        <v>0</v>
      </c>
      <c r="Q19" s="87"/>
      <c r="R19" s="88"/>
      <c r="S19" s="14"/>
      <c r="T19" s="14"/>
      <c r="U19" s="14"/>
      <c r="V19" s="14"/>
      <c r="W19" s="14"/>
      <c r="X19" s="14"/>
      <c r="Y19" s="14"/>
      <c r="Z19" s="14"/>
      <c r="AA19" s="14"/>
    </row>
    <row r="20" spans="1:27" s="18" customFormat="1" ht="41.45" customHeight="1">
      <c r="A20" s="30">
        <v>4</v>
      </c>
      <c r="B20" s="31" t="s">
        <v>23</v>
      </c>
      <c r="C20" s="129" t="s">
        <v>0</v>
      </c>
      <c r="D20" s="101">
        <f t="shared" si="1"/>
        <v>17041897.23</v>
      </c>
      <c r="E20" s="102">
        <f t="shared" si="0"/>
        <v>706875742.63</v>
      </c>
      <c r="F20" s="102">
        <v>17041897.23</v>
      </c>
      <c r="G20" s="102">
        <f>ROUND(F20*B2,2)</f>
        <v>706875742.63</v>
      </c>
      <c r="H20" s="102">
        <v>0</v>
      </c>
      <c r="I20" s="102">
        <v>0</v>
      </c>
      <c r="J20" s="102">
        <v>0</v>
      </c>
      <c r="K20" s="102">
        <v>0</v>
      </c>
      <c r="L20" s="102">
        <v>0</v>
      </c>
      <c r="M20" s="102">
        <v>0</v>
      </c>
      <c r="N20" s="102">
        <v>0</v>
      </c>
      <c r="O20" s="102">
        <v>211672676.90000001</v>
      </c>
      <c r="P20" s="102">
        <v>0</v>
      </c>
      <c r="Q20" s="87"/>
      <c r="R20" s="88"/>
      <c r="S20" s="14"/>
      <c r="T20" s="14"/>
      <c r="U20" s="14"/>
      <c r="V20" s="14"/>
      <c r="W20" s="14"/>
      <c r="X20" s="14"/>
      <c r="Y20" s="14"/>
      <c r="Z20" s="14"/>
      <c r="AA20" s="14"/>
    </row>
    <row r="21" spans="1:27" s="18" customFormat="1" ht="41.45" customHeight="1">
      <c r="A21" s="30">
        <v>5</v>
      </c>
      <c r="B21" s="31" t="s">
        <v>24</v>
      </c>
      <c r="C21" s="129" t="s">
        <v>0</v>
      </c>
      <c r="D21" s="101">
        <f t="shared" si="1"/>
        <v>78341785.129999995</v>
      </c>
      <c r="E21" s="102">
        <f t="shared" si="0"/>
        <v>3249515402.8699999</v>
      </c>
      <c r="F21" s="102">
        <v>78341785.129999995</v>
      </c>
      <c r="G21" s="102">
        <f>ROUND(F21*B2,2)</f>
        <v>3249515402.8699999</v>
      </c>
      <c r="H21" s="102">
        <v>0</v>
      </c>
      <c r="I21" s="102">
        <v>0</v>
      </c>
      <c r="J21" s="102">
        <v>0</v>
      </c>
      <c r="K21" s="102">
        <v>0</v>
      </c>
      <c r="L21" s="102">
        <v>0</v>
      </c>
      <c r="M21" s="102">
        <v>0</v>
      </c>
      <c r="N21" s="102">
        <v>0</v>
      </c>
      <c r="O21" s="102">
        <v>577046325.96000004</v>
      </c>
      <c r="P21" s="102">
        <v>0</v>
      </c>
      <c r="Q21" s="87"/>
      <c r="R21" s="88"/>
      <c r="S21" s="14"/>
      <c r="T21" s="14"/>
      <c r="U21" s="14"/>
      <c r="V21" s="14"/>
      <c r="W21" s="14"/>
      <c r="X21" s="14"/>
      <c r="Y21" s="14"/>
      <c r="Z21" s="14"/>
      <c r="AA21" s="14"/>
    </row>
    <row r="22" spans="1:27" s="18" customFormat="1" ht="79.900000000000006" customHeight="1">
      <c r="A22" s="30">
        <v>6</v>
      </c>
      <c r="B22" s="31" t="s">
        <v>25</v>
      </c>
      <c r="C22" s="129" t="s">
        <v>1</v>
      </c>
      <c r="D22" s="101">
        <f t="shared" si="1"/>
        <v>133129804.64</v>
      </c>
      <c r="E22" s="102">
        <f t="shared" si="0"/>
        <v>5957185994.1899996</v>
      </c>
      <c r="F22" s="102">
        <v>133129804.64</v>
      </c>
      <c r="G22" s="102">
        <f>ROUND(F22*B3,2)</f>
        <v>5957185994.1899996</v>
      </c>
      <c r="H22" s="102">
        <v>0</v>
      </c>
      <c r="I22" s="102">
        <v>0</v>
      </c>
      <c r="J22" s="102">
        <v>0</v>
      </c>
      <c r="K22" s="102">
        <v>0</v>
      </c>
      <c r="L22" s="102">
        <v>0</v>
      </c>
      <c r="M22" s="102">
        <v>0</v>
      </c>
      <c r="N22" s="102">
        <v>0</v>
      </c>
      <c r="O22" s="102">
        <v>749334187</v>
      </c>
      <c r="P22" s="102">
        <v>0</v>
      </c>
      <c r="Q22" s="87"/>
      <c r="R22" s="88"/>
      <c r="S22" s="14"/>
      <c r="T22" s="14"/>
      <c r="U22" s="14"/>
      <c r="V22" s="14"/>
      <c r="W22" s="14"/>
      <c r="X22" s="14"/>
      <c r="Y22" s="14"/>
      <c r="Z22" s="14"/>
      <c r="AA22" s="14"/>
    </row>
    <row r="23" spans="1:27" s="18" customFormat="1" ht="47.45" customHeight="1">
      <c r="A23" s="30">
        <v>7</v>
      </c>
      <c r="B23" s="31" t="s">
        <v>26</v>
      </c>
      <c r="C23" s="129" t="s">
        <v>1</v>
      </c>
      <c r="D23" s="101">
        <f t="shared" si="1"/>
        <v>170337552.91</v>
      </c>
      <c r="E23" s="102">
        <f t="shared" si="0"/>
        <v>7622128547.5699997</v>
      </c>
      <c r="F23" s="102">
        <v>170337552.91</v>
      </c>
      <c r="G23" s="102">
        <f>ROUND(F23*B3,2)</f>
        <v>7622128547.5699997</v>
      </c>
      <c r="H23" s="102">
        <v>0</v>
      </c>
      <c r="I23" s="102">
        <v>0</v>
      </c>
      <c r="J23" s="102">
        <v>0</v>
      </c>
      <c r="K23" s="102">
        <v>0</v>
      </c>
      <c r="L23" s="102">
        <v>0</v>
      </c>
      <c r="M23" s="102">
        <v>0</v>
      </c>
      <c r="N23" s="102">
        <v>0</v>
      </c>
      <c r="O23" s="102">
        <v>249480699.81</v>
      </c>
      <c r="P23" s="102">
        <v>0</v>
      </c>
      <c r="Q23" s="87"/>
      <c r="R23" s="88"/>
      <c r="S23" s="14"/>
      <c r="T23" s="14"/>
      <c r="U23" s="14"/>
      <c r="V23" s="14"/>
      <c r="W23" s="14"/>
      <c r="X23" s="14"/>
      <c r="Y23" s="14"/>
      <c r="Z23" s="14"/>
      <c r="AA23" s="14"/>
    </row>
    <row r="24" spans="1:27" s="22" customFormat="1" ht="43.9" customHeight="1">
      <c r="A24" s="156">
        <v>8</v>
      </c>
      <c r="B24" s="31" t="s">
        <v>27</v>
      </c>
      <c r="C24" s="129" t="s">
        <v>0</v>
      </c>
      <c r="D24" s="101">
        <f t="shared" si="1"/>
        <v>5558721.8100000005</v>
      </c>
      <c r="E24" s="102">
        <f t="shared" si="0"/>
        <v>230568554.35000002</v>
      </c>
      <c r="F24" s="102">
        <v>4863557.7300000004</v>
      </c>
      <c r="G24" s="102">
        <f>ROUND(F24*B2,2)</f>
        <v>201734052.02000001</v>
      </c>
      <c r="H24" s="102">
        <v>0</v>
      </c>
      <c r="I24" s="102">
        <v>0</v>
      </c>
      <c r="J24" s="102">
        <v>695164.08</v>
      </c>
      <c r="K24" s="102">
        <f>ROUND(J24*B2,2)</f>
        <v>28834502.329999998</v>
      </c>
      <c r="L24" s="102">
        <v>0</v>
      </c>
      <c r="M24" s="102">
        <v>0</v>
      </c>
      <c r="N24" s="102">
        <v>0</v>
      </c>
      <c r="O24" s="102">
        <v>316479720.44999999</v>
      </c>
      <c r="P24" s="102">
        <v>0</v>
      </c>
      <c r="Q24" s="87"/>
      <c r="R24" s="88"/>
      <c r="S24" s="21"/>
      <c r="T24" s="21"/>
      <c r="U24" s="21"/>
      <c r="V24" s="21"/>
      <c r="W24" s="21"/>
      <c r="X24" s="21"/>
      <c r="Y24" s="21"/>
      <c r="Z24" s="21"/>
      <c r="AA24" s="21"/>
    </row>
    <row r="25" spans="1:27" s="18" customFormat="1" ht="49.9" customHeight="1">
      <c r="A25" s="156"/>
      <c r="B25" s="31" t="s">
        <v>28</v>
      </c>
      <c r="C25" s="129" t="s">
        <v>0</v>
      </c>
      <c r="D25" s="101">
        <f t="shared" si="1"/>
        <v>674608.03</v>
      </c>
      <c r="E25" s="102">
        <f t="shared" si="0"/>
        <v>27981864.09</v>
      </c>
      <c r="F25" s="102">
        <v>674608.03</v>
      </c>
      <c r="G25" s="102">
        <f>ROUND(F25*B2,2)</f>
        <v>27981864.09</v>
      </c>
      <c r="H25" s="102">
        <v>0</v>
      </c>
      <c r="I25" s="102">
        <v>0</v>
      </c>
      <c r="J25" s="102">
        <v>0</v>
      </c>
      <c r="K25" s="102">
        <v>0</v>
      </c>
      <c r="L25" s="102">
        <v>0</v>
      </c>
      <c r="M25" s="102">
        <v>0</v>
      </c>
      <c r="N25" s="102">
        <v>0</v>
      </c>
      <c r="O25" s="102">
        <v>44214024.840000004</v>
      </c>
      <c r="P25" s="102">
        <v>0</v>
      </c>
      <c r="Q25" s="87"/>
      <c r="R25" s="88"/>
      <c r="S25" s="14"/>
      <c r="T25" s="14"/>
      <c r="U25" s="14"/>
      <c r="V25" s="14"/>
      <c r="W25" s="14"/>
      <c r="X25" s="14"/>
      <c r="Y25" s="14"/>
      <c r="Z25" s="14"/>
      <c r="AA25" s="14"/>
    </row>
    <row r="26" spans="1:27" s="18" customFormat="1" ht="79.900000000000006" customHeight="1">
      <c r="A26" s="30">
        <v>9</v>
      </c>
      <c r="B26" s="76" t="s">
        <v>314</v>
      </c>
      <c r="C26" s="129" t="s">
        <v>29</v>
      </c>
      <c r="D26" s="101">
        <f>F26+H26+J26</f>
        <v>8057220.71</v>
      </c>
      <c r="E26" s="102">
        <f t="shared" si="0"/>
        <v>8057220.71</v>
      </c>
      <c r="F26" s="102">
        <v>8057220.71</v>
      </c>
      <c r="G26" s="102">
        <v>8057220.71</v>
      </c>
      <c r="H26" s="102">
        <v>0</v>
      </c>
      <c r="I26" s="102">
        <v>0</v>
      </c>
      <c r="J26" s="102">
        <v>0</v>
      </c>
      <c r="K26" s="102">
        <v>0</v>
      </c>
      <c r="L26" s="102">
        <v>0</v>
      </c>
      <c r="M26" s="102">
        <v>0</v>
      </c>
      <c r="N26" s="102">
        <v>0</v>
      </c>
      <c r="O26" s="102">
        <v>11329562.380000001</v>
      </c>
      <c r="P26" s="102">
        <v>0</v>
      </c>
      <c r="Q26" s="87"/>
      <c r="R26" s="88"/>
      <c r="S26" s="14"/>
      <c r="T26" s="14"/>
      <c r="U26" s="14"/>
      <c r="V26" s="14"/>
      <c r="W26" s="14"/>
      <c r="X26" s="14"/>
      <c r="Y26" s="14"/>
      <c r="Z26" s="14"/>
      <c r="AA26" s="14"/>
    </row>
    <row r="27" spans="1:27" s="18" customFormat="1" ht="47.45" customHeight="1">
      <c r="A27" s="30">
        <v>10</v>
      </c>
      <c r="B27" s="31" t="s">
        <v>30</v>
      </c>
      <c r="C27" s="129" t="s">
        <v>1</v>
      </c>
      <c r="D27" s="101">
        <f t="shared" si="1"/>
        <v>16048822.68</v>
      </c>
      <c r="E27" s="102">
        <f t="shared" si="0"/>
        <v>718139878.2299999</v>
      </c>
      <c r="F27" s="102">
        <v>15209289.32</v>
      </c>
      <c r="G27" s="102">
        <f>ROUND(F27*B3,2)</f>
        <v>680573111.05999994</v>
      </c>
      <c r="H27" s="102">
        <v>0</v>
      </c>
      <c r="I27" s="102">
        <v>0</v>
      </c>
      <c r="J27" s="102">
        <v>839533.36</v>
      </c>
      <c r="K27" s="102">
        <f>ROUND(J27*B3,2)</f>
        <v>37566767.170000002</v>
      </c>
      <c r="L27" s="102">
        <v>0</v>
      </c>
      <c r="M27" s="102">
        <v>0</v>
      </c>
      <c r="N27" s="102">
        <v>0</v>
      </c>
      <c r="O27" s="102">
        <v>1082749974.0899999</v>
      </c>
      <c r="P27" s="102">
        <v>0</v>
      </c>
      <c r="Q27" s="87"/>
      <c r="R27" s="88"/>
      <c r="S27" s="14"/>
      <c r="T27" s="14"/>
      <c r="U27" s="14"/>
      <c r="V27" s="14"/>
      <c r="W27" s="14"/>
      <c r="X27" s="14"/>
      <c r="Y27" s="14"/>
      <c r="Z27" s="14"/>
      <c r="AA27" s="14"/>
    </row>
    <row r="28" spans="1:27" s="18" customFormat="1" ht="39" customHeight="1">
      <c r="A28" s="150">
        <v>11</v>
      </c>
      <c r="B28" s="31" t="s">
        <v>31</v>
      </c>
      <c r="C28" s="129" t="s">
        <v>0</v>
      </c>
      <c r="D28" s="101">
        <f t="shared" si="1"/>
        <v>8764669.6999999993</v>
      </c>
      <c r="E28" s="102">
        <f t="shared" si="0"/>
        <v>363547105.09000003</v>
      </c>
      <c r="F28" s="102">
        <v>7737725.29</v>
      </c>
      <c r="G28" s="102">
        <f>ROUND(F28*B2,2)</f>
        <v>320950785.99000001</v>
      </c>
      <c r="H28" s="102">
        <v>0</v>
      </c>
      <c r="I28" s="102">
        <v>0</v>
      </c>
      <c r="J28" s="102">
        <v>1026944.41</v>
      </c>
      <c r="K28" s="102">
        <f>ROUND(J28*B2,2)</f>
        <v>42596319.100000001</v>
      </c>
      <c r="L28" s="102">
        <v>0</v>
      </c>
      <c r="M28" s="102">
        <v>0</v>
      </c>
      <c r="N28" s="102">
        <v>0</v>
      </c>
      <c r="O28" s="102">
        <v>263196188.15000001</v>
      </c>
      <c r="P28" s="102">
        <v>0</v>
      </c>
      <c r="Q28" s="87"/>
      <c r="R28" s="88"/>
      <c r="S28" s="14"/>
      <c r="T28" s="14"/>
      <c r="U28" s="14"/>
      <c r="V28" s="14"/>
      <c r="W28" s="14"/>
      <c r="X28" s="14"/>
      <c r="Y28" s="14"/>
      <c r="Z28" s="14"/>
      <c r="AA28" s="14"/>
    </row>
    <row r="29" spans="1:27" s="22" customFormat="1" ht="46.5" customHeight="1">
      <c r="A29" s="152"/>
      <c r="B29" s="76" t="s">
        <v>313</v>
      </c>
      <c r="C29" s="129" t="s">
        <v>0</v>
      </c>
      <c r="D29" s="101">
        <f t="shared" si="1"/>
        <v>1006897.92</v>
      </c>
      <c r="E29" s="102">
        <f t="shared" si="0"/>
        <v>41764816.75</v>
      </c>
      <c r="F29" s="102">
        <v>1006897.92</v>
      </c>
      <c r="G29" s="102">
        <f>ROUND(F29*B2,2)</f>
        <v>41764816.75</v>
      </c>
      <c r="H29" s="102">
        <v>0</v>
      </c>
      <c r="I29" s="102">
        <v>0</v>
      </c>
      <c r="J29" s="102">
        <v>0</v>
      </c>
      <c r="K29" s="102">
        <v>0</v>
      </c>
      <c r="L29" s="102">
        <v>0</v>
      </c>
      <c r="M29" s="102">
        <v>0</v>
      </c>
      <c r="N29" s="102">
        <v>0</v>
      </c>
      <c r="O29" s="102">
        <v>0</v>
      </c>
      <c r="P29" s="102">
        <v>0</v>
      </c>
      <c r="Q29" s="87"/>
      <c r="R29" s="88"/>
      <c r="S29" s="21"/>
      <c r="T29" s="21"/>
      <c r="U29" s="21"/>
      <c r="V29" s="21"/>
      <c r="W29" s="21"/>
      <c r="X29" s="21"/>
      <c r="Y29" s="21"/>
      <c r="Z29" s="21"/>
      <c r="AA29" s="21"/>
    </row>
    <row r="30" spans="1:27" s="18" customFormat="1" ht="51" customHeight="1">
      <c r="A30" s="30">
        <v>12</v>
      </c>
      <c r="B30" s="31" t="s">
        <v>32</v>
      </c>
      <c r="C30" s="129" t="s">
        <v>0</v>
      </c>
      <c r="D30" s="101">
        <f t="shared" si="1"/>
        <v>27410189.379999999</v>
      </c>
      <c r="E30" s="102">
        <f t="shared" si="0"/>
        <v>1136939022.24</v>
      </c>
      <c r="F30" s="102">
        <v>27410189.379999999</v>
      </c>
      <c r="G30" s="102">
        <f>ROUND(F30*B2,2)</f>
        <v>1136939022.24</v>
      </c>
      <c r="H30" s="102">
        <v>0</v>
      </c>
      <c r="I30" s="102">
        <v>0</v>
      </c>
      <c r="J30" s="102">
        <v>0</v>
      </c>
      <c r="K30" s="102">
        <v>0</v>
      </c>
      <c r="L30" s="102">
        <v>0</v>
      </c>
      <c r="M30" s="102">
        <v>0</v>
      </c>
      <c r="N30" s="102">
        <v>0</v>
      </c>
      <c r="O30" s="102">
        <v>278495295.39999998</v>
      </c>
      <c r="P30" s="102">
        <v>0</v>
      </c>
      <c r="Q30" s="87"/>
      <c r="R30" s="88"/>
      <c r="S30" s="14"/>
      <c r="T30" s="14"/>
      <c r="U30" s="14"/>
      <c r="V30" s="14"/>
      <c r="W30" s="14"/>
      <c r="X30" s="14"/>
      <c r="Y30" s="14"/>
      <c r="Z30" s="14"/>
      <c r="AA30" s="14"/>
    </row>
    <row r="31" spans="1:27" s="18" customFormat="1" ht="79.900000000000006" customHeight="1">
      <c r="A31" s="30">
        <v>13</v>
      </c>
      <c r="B31" s="31" t="s">
        <v>208</v>
      </c>
      <c r="C31" s="129" t="s">
        <v>0</v>
      </c>
      <c r="D31" s="101">
        <f t="shared" si="1"/>
        <v>73546019.849999994</v>
      </c>
      <c r="E31" s="102">
        <f t="shared" si="0"/>
        <v>3050593293.5600004</v>
      </c>
      <c r="F31" s="102">
        <v>73546019.849999994</v>
      </c>
      <c r="G31" s="102">
        <f>ROUND(F31*B2,2)+0.01</f>
        <v>3050593293.5600004</v>
      </c>
      <c r="H31" s="102">
        <v>0</v>
      </c>
      <c r="I31" s="102">
        <v>0</v>
      </c>
      <c r="J31" s="102">
        <v>0</v>
      </c>
      <c r="K31" s="102">
        <v>0</v>
      </c>
      <c r="L31" s="102">
        <v>0</v>
      </c>
      <c r="M31" s="102">
        <v>0</v>
      </c>
      <c r="N31" s="102">
        <v>0</v>
      </c>
      <c r="O31" s="102">
        <v>290125389.38999999</v>
      </c>
      <c r="P31" s="102">
        <v>0</v>
      </c>
      <c r="Q31" s="87"/>
      <c r="R31" s="88"/>
      <c r="S31" s="14"/>
      <c r="T31" s="14"/>
      <c r="U31" s="14"/>
      <c r="V31" s="14"/>
      <c r="W31" s="14"/>
      <c r="X31" s="14"/>
      <c r="Y31" s="14"/>
      <c r="Z31" s="14"/>
      <c r="AA31" s="14"/>
    </row>
    <row r="32" spans="1:27" s="18" customFormat="1" ht="58.15" customHeight="1">
      <c r="A32" s="30">
        <v>14</v>
      </c>
      <c r="B32" s="31" t="s">
        <v>33</v>
      </c>
      <c r="C32" s="129" t="s">
        <v>1</v>
      </c>
      <c r="D32" s="102">
        <f t="shared" si="0"/>
        <v>29438487.109999999</v>
      </c>
      <c r="E32" s="102">
        <f>ROUND(D32*B3,2)</f>
        <v>1317289870.4100001</v>
      </c>
      <c r="F32" s="102">
        <v>29438487.109999999</v>
      </c>
      <c r="G32" s="102">
        <f>ROUND(F32*B3,2)</f>
        <v>1317289870.4100001</v>
      </c>
      <c r="H32" s="102">
        <v>0</v>
      </c>
      <c r="I32" s="102">
        <v>0</v>
      </c>
      <c r="J32" s="102">
        <v>0</v>
      </c>
      <c r="K32" s="102">
        <v>0</v>
      </c>
      <c r="L32" s="102">
        <v>0</v>
      </c>
      <c r="M32" s="102">
        <v>0</v>
      </c>
      <c r="N32" s="102">
        <v>0</v>
      </c>
      <c r="O32" s="102">
        <v>337819841.94</v>
      </c>
      <c r="P32" s="102">
        <v>0</v>
      </c>
      <c r="Q32" s="87"/>
      <c r="R32" s="88"/>
      <c r="S32" s="14"/>
      <c r="T32" s="14"/>
      <c r="U32" s="14"/>
      <c r="V32" s="14"/>
      <c r="W32" s="14"/>
      <c r="X32" s="14"/>
      <c r="Y32" s="14"/>
      <c r="Z32" s="14"/>
      <c r="AA32" s="14"/>
    </row>
    <row r="33" spans="1:27" s="18" customFormat="1" ht="87" customHeight="1">
      <c r="A33" s="30">
        <v>15</v>
      </c>
      <c r="B33" s="31" t="s">
        <v>209</v>
      </c>
      <c r="C33" s="129" t="s">
        <v>29</v>
      </c>
      <c r="D33" s="102">
        <f t="shared" si="0"/>
        <v>77607290.909999996</v>
      </c>
      <c r="E33" s="102">
        <f t="shared" si="0"/>
        <v>77607290.909999996</v>
      </c>
      <c r="F33" s="102">
        <v>77607290.909999996</v>
      </c>
      <c r="G33" s="102">
        <v>77607290.909999996</v>
      </c>
      <c r="H33" s="102">
        <v>0</v>
      </c>
      <c r="I33" s="102">
        <v>0</v>
      </c>
      <c r="J33" s="102">
        <v>0</v>
      </c>
      <c r="K33" s="102">
        <v>0</v>
      </c>
      <c r="L33" s="102">
        <v>0</v>
      </c>
      <c r="M33" s="102">
        <v>0</v>
      </c>
      <c r="N33" s="102">
        <v>0</v>
      </c>
      <c r="O33" s="102">
        <v>63088365.310000002</v>
      </c>
      <c r="P33" s="102">
        <v>0</v>
      </c>
      <c r="Q33" s="87"/>
      <c r="R33" s="88"/>
      <c r="S33" s="14"/>
      <c r="T33" s="14"/>
      <c r="U33" s="14"/>
      <c r="V33" s="14"/>
      <c r="W33" s="14"/>
      <c r="X33" s="14"/>
      <c r="Y33" s="14"/>
      <c r="Z33" s="14"/>
      <c r="AA33" s="14"/>
    </row>
    <row r="34" spans="1:27" s="18" customFormat="1" ht="45" customHeight="1">
      <c r="A34" s="30">
        <v>16</v>
      </c>
      <c r="B34" s="31" t="s">
        <v>34</v>
      </c>
      <c r="C34" s="129" t="s">
        <v>0</v>
      </c>
      <c r="D34" s="102">
        <f t="shared" si="0"/>
        <v>61780890.530000001</v>
      </c>
      <c r="E34" s="102">
        <f t="shared" si="0"/>
        <v>2562591024.0300002</v>
      </c>
      <c r="F34" s="102">
        <v>61780890.530000001</v>
      </c>
      <c r="G34" s="102">
        <f>ROUND(F34*B2,2)</f>
        <v>2562591024.0300002</v>
      </c>
      <c r="H34" s="102">
        <v>0</v>
      </c>
      <c r="I34" s="102">
        <v>0</v>
      </c>
      <c r="J34" s="102">
        <v>0</v>
      </c>
      <c r="K34" s="102">
        <v>0</v>
      </c>
      <c r="L34" s="102">
        <v>0</v>
      </c>
      <c r="M34" s="102">
        <v>0</v>
      </c>
      <c r="N34" s="102">
        <v>0</v>
      </c>
      <c r="O34" s="102">
        <v>2221200117.1599998</v>
      </c>
      <c r="P34" s="102">
        <v>0</v>
      </c>
      <c r="Q34" s="87"/>
      <c r="R34" s="88"/>
      <c r="S34" s="14"/>
      <c r="T34" s="14"/>
      <c r="U34" s="14"/>
      <c r="V34" s="14"/>
      <c r="W34" s="14"/>
      <c r="X34" s="14"/>
      <c r="Y34" s="14"/>
      <c r="Z34" s="14"/>
      <c r="AA34" s="14"/>
    </row>
    <row r="35" spans="1:27" s="18" customFormat="1" ht="48.6" customHeight="1">
      <c r="A35" s="30">
        <v>17</v>
      </c>
      <c r="B35" s="77" t="s">
        <v>331</v>
      </c>
      <c r="C35" s="129" t="s">
        <v>0</v>
      </c>
      <c r="D35" s="102">
        <f t="shared" si="0"/>
        <v>124347677.84999999</v>
      </c>
      <c r="E35" s="102">
        <f t="shared" si="0"/>
        <v>5157780025.2399998</v>
      </c>
      <c r="F35" s="102">
        <v>124347677.84999999</v>
      </c>
      <c r="G35" s="102">
        <f>ROUND(F35*B2,2)</f>
        <v>5157780025.2399998</v>
      </c>
      <c r="H35" s="102">
        <v>0</v>
      </c>
      <c r="I35" s="102">
        <v>0</v>
      </c>
      <c r="J35" s="102">
        <v>0</v>
      </c>
      <c r="K35" s="102">
        <v>0</v>
      </c>
      <c r="L35" s="102">
        <v>0</v>
      </c>
      <c r="M35" s="102">
        <v>0</v>
      </c>
      <c r="N35" s="102">
        <v>0</v>
      </c>
      <c r="O35" s="102">
        <v>0</v>
      </c>
      <c r="P35" s="102">
        <v>0</v>
      </c>
      <c r="Q35" s="87"/>
      <c r="R35" s="88"/>
      <c r="S35" s="14"/>
      <c r="T35" s="14"/>
      <c r="U35" s="14"/>
      <c r="V35" s="14"/>
      <c r="W35" s="14"/>
      <c r="X35" s="14"/>
      <c r="Y35" s="14"/>
      <c r="Z35" s="14"/>
      <c r="AA35" s="14"/>
    </row>
    <row r="36" spans="1:27" s="18" customFormat="1" ht="59.25" customHeight="1">
      <c r="A36" s="30">
        <v>18</v>
      </c>
      <c r="B36" s="31" t="s">
        <v>233</v>
      </c>
      <c r="C36" s="129" t="s">
        <v>1</v>
      </c>
      <c r="D36" s="102">
        <f t="shared" si="0"/>
        <v>3990620.06</v>
      </c>
      <c r="E36" s="102">
        <f t="shared" si="0"/>
        <v>178569073.94999999</v>
      </c>
      <c r="F36" s="102">
        <v>3990620.06</v>
      </c>
      <c r="G36" s="102">
        <f>ROUND(F36*B3,2)</f>
        <v>178569073.94999999</v>
      </c>
      <c r="H36" s="102">
        <v>0</v>
      </c>
      <c r="I36" s="102">
        <v>0</v>
      </c>
      <c r="J36" s="102">
        <v>0</v>
      </c>
      <c r="K36" s="102">
        <v>0</v>
      </c>
      <c r="L36" s="102">
        <v>0</v>
      </c>
      <c r="M36" s="102">
        <v>0</v>
      </c>
      <c r="N36" s="102">
        <v>0</v>
      </c>
      <c r="O36" s="102">
        <v>9021661.3800000008</v>
      </c>
      <c r="P36" s="102">
        <v>0</v>
      </c>
      <c r="Q36" s="87"/>
      <c r="R36" s="88"/>
      <c r="S36" s="14"/>
      <c r="T36" s="14"/>
      <c r="U36" s="14"/>
      <c r="V36" s="14"/>
      <c r="W36" s="14"/>
      <c r="X36" s="14"/>
      <c r="Y36" s="14"/>
      <c r="Z36" s="14"/>
      <c r="AA36" s="14"/>
    </row>
    <row r="37" spans="1:27" s="18" customFormat="1" ht="48.6" customHeight="1">
      <c r="A37" s="156">
        <v>19</v>
      </c>
      <c r="B37" s="31" t="s">
        <v>35</v>
      </c>
      <c r="C37" s="129" t="s">
        <v>29</v>
      </c>
      <c r="D37" s="102">
        <f t="shared" si="0"/>
        <v>0</v>
      </c>
      <c r="E37" s="102">
        <f t="shared" si="0"/>
        <v>0</v>
      </c>
      <c r="F37" s="102">
        <v>0</v>
      </c>
      <c r="G37" s="102">
        <v>0</v>
      </c>
      <c r="H37" s="102">
        <v>0</v>
      </c>
      <c r="I37" s="102">
        <v>0</v>
      </c>
      <c r="J37" s="102">
        <v>0</v>
      </c>
      <c r="K37" s="102">
        <v>0</v>
      </c>
      <c r="L37" s="102">
        <v>8393974</v>
      </c>
      <c r="M37" s="102">
        <v>0</v>
      </c>
      <c r="N37" s="102">
        <v>0</v>
      </c>
      <c r="O37" s="102">
        <v>0</v>
      </c>
      <c r="P37" s="102">
        <v>0</v>
      </c>
      <c r="Q37" s="87"/>
      <c r="R37" s="88"/>
      <c r="S37" s="14"/>
      <c r="T37" s="14"/>
      <c r="U37" s="14"/>
      <c r="V37" s="14"/>
      <c r="W37" s="14"/>
      <c r="X37" s="14"/>
      <c r="Y37" s="14"/>
      <c r="Z37" s="14"/>
      <c r="AA37" s="14"/>
    </row>
    <row r="38" spans="1:27" s="18" customFormat="1" ht="48.6" customHeight="1">
      <c r="A38" s="156"/>
      <c r="B38" s="31" t="s">
        <v>36</v>
      </c>
      <c r="C38" s="129" t="s">
        <v>29</v>
      </c>
      <c r="D38" s="102">
        <f t="shared" si="0"/>
        <v>0</v>
      </c>
      <c r="E38" s="102">
        <f t="shared" si="0"/>
        <v>0</v>
      </c>
      <c r="F38" s="102">
        <v>0</v>
      </c>
      <c r="G38" s="102">
        <v>0</v>
      </c>
      <c r="H38" s="102">
        <v>0</v>
      </c>
      <c r="I38" s="102">
        <v>0</v>
      </c>
      <c r="J38" s="102">
        <v>0</v>
      </c>
      <c r="K38" s="102">
        <v>0</v>
      </c>
      <c r="L38" s="102">
        <v>0</v>
      </c>
      <c r="M38" s="102">
        <v>0</v>
      </c>
      <c r="N38" s="102">
        <v>0</v>
      </c>
      <c r="O38" s="102">
        <v>0</v>
      </c>
      <c r="P38" s="102">
        <v>0</v>
      </c>
      <c r="Q38" s="87"/>
      <c r="R38" s="88"/>
      <c r="S38" s="14"/>
      <c r="T38" s="14"/>
      <c r="U38" s="14"/>
      <c r="V38" s="14"/>
      <c r="W38" s="14"/>
      <c r="X38" s="14"/>
      <c r="Y38" s="14"/>
      <c r="Z38" s="14"/>
      <c r="AA38" s="14"/>
    </row>
    <row r="39" spans="1:27" s="18" customFormat="1" ht="48.6" customHeight="1">
      <c r="A39" s="156"/>
      <c r="B39" s="31" t="s">
        <v>37</v>
      </c>
      <c r="C39" s="129" t="s">
        <v>29</v>
      </c>
      <c r="D39" s="102">
        <f t="shared" si="0"/>
        <v>0</v>
      </c>
      <c r="E39" s="102">
        <f t="shared" si="0"/>
        <v>0</v>
      </c>
      <c r="F39" s="102">
        <v>0</v>
      </c>
      <c r="G39" s="102">
        <v>0</v>
      </c>
      <c r="H39" s="102">
        <v>0</v>
      </c>
      <c r="I39" s="102">
        <v>0</v>
      </c>
      <c r="J39" s="102">
        <v>0</v>
      </c>
      <c r="K39" s="102">
        <v>0</v>
      </c>
      <c r="L39" s="102">
        <v>0</v>
      </c>
      <c r="M39" s="102">
        <v>0</v>
      </c>
      <c r="N39" s="102">
        <v>0</v>
      </c>
      <c r="O39" s="102">
        <v>0</v>
      </c>
      <c r="P39" s="102">
        <v>0</v>
      </c>
      <c r="Q39" s="87"/>
      <c r="R39" s="88"/>
      <c r="S39" s="14"/>
      <c r="T39" s="14"/>
      <c r="U39" s="14"/>
      <c r="V39" s="14"/>
      <c r="W39" s="14"/>
      <c r="X39" s="14"/>
      <c r="Y39" s="14"/>
      <c r="Z39" s="14"/>
      <c r="AA39" s="14"/>
    </row>
    <row r="40" spans="1:27" s="18" customFormat="1" ht="41.45" customHeight="1">
      <c r="A40" s="30">
        <v>20</v>
      </c>
      <c r="B40" s="31" t="s">
        <v>210</v>
      </c>
      <c r="C40" s="129" t="s">
        <v>1</v>
      </c>
      <c r="D40" s="102">
        <f t="shared" si="0"/>
        <v>6946540.9100000001</v>
      </c>
      <c r="E40" s="102">
        <f>ROUND(D40*B3,2)</f>
        <v>310838255.41000003</v>
      </c>
      <c r="F40" s="102">
        <v>6946540.9100000001</v>
      </c>
      <c r="G40" s="102">
        <f>ROUND(F40*B3,2)</f>
        <v>310838255.41000003</v>
      </c>
      <c r="H40" s="102">
        <v>0</v>
      </c>
      <c r="I40" s="102">
        <v>0</v>
      </c>
      <c r="J40" s="102">
        <v>0</v>
      </c>
      <c r="K40" s="102">
        <v>0</v>
      </c>
      <c r="L40" s="102">
        <v>0</v>
      </c>
      <c r="M40" s="102">
        <v>0</v>
      </c>
      <c r="N40" s="102">
        <v>0</v>
      </c>
      <c r="O40" s="102">
        <v>105184060.66</v>
      </c>
      <c r="P40" s="102">
        <v>0</v>
      </c>
      <c r="Q40" s="87"/>
      <c r="R40" s="88"/>
      <c r="S40" s="14"/>
      <c r="T40" s="14"/>
      <c r="U40" s="14"/>
      <c r="V40" s="14"/>
      <c r="W40" s="14"/>
      <c r="X40" s="14"/>
      <c r="Y40" s="14"/>
      <c r="Z40" s="14"/>
      <c r="AA40" s="14"/>
    </row>
    <row r="41" spans="1:27" s="18" customFormat="1" ht="41.45" customHeight="1">
      <c r="A41" s="156">
        <v>21</v>
      </c>
      <c r="B41" s="183" t="s">
        <v>38</v>
      </c>
      <c r="C41" s="129" t="s">
        <v>0</v>
      </c>
      <c r="D41" s="102">
        <f t="shared" si="0"/>
        <v>92407007.329999998</v>
      </c>
      <c r="E41" s="102">
        <f t="shared" si="0"/>
        <v>3832922534.9400001</v>
      </c>
      <c r="F41" s="102">
        <v>89564504.989999995</v>
      </c>
      <c r="G41" s="102">
        <f>ROUND(F41*B2,2)</f>
        <v>3715019233.1300001</v>
      </c>
      <c r="H41" s="102">
        <v>0</v>
      </c>
      <c r="I41" s="102">
        <v>0</v>
      </c>
      <c r="J41" s="102">
        <v>2842502.34</v>
      </c>
      <c r="K41" s="102">
        <f>ROUND(J41*B2,2)</f>
        <v>117903301.81</v>
      </c>
      <c r="L41" s="102">
        <v>0</v>
      </c>
      <c r="M41" s="102">
        <v>0</v>
      </c>
      <c r="N41" s="102">
        <v>0</v>
      </c>
      <c r="O41" s="102">
        <v>97301975.739999995</v>
      </c>
      <c r="P41" s="102">
        <v>0</v>
      </c>
      <c r="Q41" s="87"/>
      <c r="R41" s="88"/>
      <c r="S41" s="14"/>
      <c r="T41" s="14"/>
      <c r="U41" s="14"/>
      <c r="V41" s="14"/>
      <c r="W41" s="14"/>
      <c r="X41" s="14"/>
      <c r="Y41" s="14"/>
      <c r="Z41" s="14"/>
      <c r="AA41" s="14"/>
    </row>
    <row r="42" spans="1:27" s="18" customFormat="1" ht="41.45" customHeight="1">
      <c r="A42" s="156"/>
      <c r="B42" s="183"/>
      <c r="C42" s="129" t="s">
        <v>1</v>
      </c>
      <c r="D42" s="102">
        <f t="shared" si="0"/>
        <v>229423071.59</v>
      </c>
      <c r="E42" s="102">
        <f t="shared" si="0"/>
        <v>10266040069.049999</v>
      </c>
      <c r="F42" s="102">
        <v>229423071.59</v>
      </c>
      <c r="G42" s="102">
        <f>ROUND(F42*B3,2)</f>
        <v>10266040069.049999</v>
      </c>
      <c r="H42" s="102">
        <v>0</v>
      </c>
      <c r="I42" s="102">
        <v>0</v>
      </c>
      <c r="J42" s="102">
        <v>0</v>
      </c>
      <c r="K42" s="102">
        <v>0</v>
      </c>
      <c r="L42" s="102">
        <v>0</v>
      </c>
      <c r="M42" s="102">
        <v>0</v>
      </c>
      <c r="N42" s="102">
        <v>0</v>
      </c>
      <c r="O42" s="102">
        <v>102899937.59999999</v>
      </c>
      <c r="P42" s="102">
        <v>0</v>
      </c>
      <c r="Q42" s="87"/>
      <c r="R42" s="88"/>
      <c r="S42" s="14"/>
      <c r="T42" s="14"/>
      <c r="U42" s="14"/>
      <c r="V42" s="14"/>
      <c r="W42" s="14"/>
      <c r="X42" s="14"/>
      <c r="Y42" s="14"/>
      <c r="Z42" s="14"/>
      <c r="AA42" s="14"/>
    </row>
    <row r="43" spans="1:27" s="18" customFormat="1" ht="61.9" customHeight="1">
      <c r="A43" s="156"/>
      <c r="B43" s="31" t="s">
        <v>39</v>
      </c>
      <c r="C43" s="129" t="s">
        <v>0</v>
      </c>
      <c r="D43" s="102">
        <f t="shared" si="0"/>
        <v>2550000</v>
      </c>
      <c r="E43" s="102">
        <f t="shared" si="0"/>
        <v>105770685</v>
      </c>
      <c r="F43" s="102">
        <v>2550000</v>
      </c>
      <c r="G43" s="102">
        <f>ROUND(F43*B2,2)</f>
        <v>105770685</v>
      </c>
      <c r="H43" s="102">
        <v>0</v>
      </c>
      <c r="I43" s="102">
        <v>0</v>
      </c>
      <c r="J43" s="102">
        <v>0</v>
      </c>
      <c r="K43" s="102">
        <v>0</v>
      </c>
      <c r="L43" s="102">
        <v>0</v>
      </c>
      <c r="M43" s="102">
        <v>0</v>
      </c>
      <c r="N43" s="102">
        <v>0</v>
      </c>
      <c r="O43" s="102">
        <v>0</v>
      </c>
      <c r="P43" s="102">
        <v>0</v>
      </c>
      <c r="Q43" s="87"/>
      <c r="R43" s="88"/>
      <c r="S43" s="14"/>
      <c r="T43" s="14"/>
      <c r="U43" s="14"/>
      <c r="V43" s="14"/>
      <c r="W43" s="14"/>
      <c r="X43" s="14"/>
      <c r="Y43" s="14"/>
      <c r="Z43" s="14"/>
      <c r="AA43" s="14"/>
    </row>
    <row r="44" spans="1:27" s="18" customFormat="1" ht="61.9" customHeight="1">
      <c r="A44" s="30">
        <v>22</v>
      </c>
      <c r="B44" s="31" t="s">
        <v>211</v>
      </c>
      <c r="C44" s="129" t="s">
        <v>0</v>
      </c>
      <c r="D44" s="102">
        <f t="shared" si="0"/>
        <v>16882516.719999999</v>
      </c>
      <c r="E44" s="102">
        <f t="shared" si="0"/>
        <v>700264846.26999998</v>
      </c>
      <c r="F44" s="102">
        <v>16882516.719999999</v>
      </c>
      <c r="G44" s="102">
        <f>ROUND(F44*B2,2)</f>
        <v>700264846.26999998</v>
      </c>
      <c r="H44" s="102">
        <v>0</v>
      </c>
      <c r="I44" s="102">
        <v>0</v>
      </c>
      <c r="J44" s="102">
        <v>0</v>
      </c>
      <c r="K44" s="102">
        <v>0</v>
      </c>
      <c r="L44" s="102">
        <v>0</v>
      </c>
      <c r="M44" s="102">
        <v>0</v>
      </c>
      <c r="N44" s="102">
        <v>0</v>
      </c>
      <c r="O44" s="102">
        <v>0</v>
      </c>
      <c r="P44" s="102">
        <v>0</v>
      </c>
      <c r="Q44" s="87"/>
      <c r="R44" s="88"/>
      <c r="S44" s="14"/>
      <c r="T44" s="14"/>
      <c r="U44" s="14"/>
      <c r="V44" s="14"/>
      <c r="W44" s="14"/>
      <c r="X44" s="14"/>
      <c r="Y44" s="14"/>
      <c r="Z44" s="14"/>
      <c r="AA44" s="14"/>
    </row>
    <row r="45" spans="1:27" s="18" customFormat="1" ht="45.6" customHeight="1">
      <c r="A45" s="30">
        <v>23</v>
      </c>
      <c r="B45" s="31" t="s">
        <v>40</v>
      </c>
      <c r="C45" s="129" t="s">
        <v>29</v>
      </c>
      <c r="D45" s="102">
        <f t="shared" si="0"/>
        <v>147942.33000000002</v>
      </c>
      <c r="E45" s="102">
        <f t="shared" si="0"/>
        <v>147942.33000000002</v>
      </c>
      <c r="F45" s="102">
        <v>147942.33000000002</v>
      </c>
      <c r="G45" s="102">
        <v>147942.33000000002</v>
      </c>
      <c r="H45" s="102">
        <v>0</v>
      </c>
      <c r="I45" s="102">
        <v>0</v>
      </c>
      <c r="J45" s="102">
        <v>0</v>
      </c>
      <c r="K45" s="102">
        <v>0</v>
      </c>
      <c r="L45" s="102">
        <v>0</v>
      </c>
      <c r="M45" s="102">
        <v>0</v>
      </c>
      <c r="N45" s="102">
        <v>0</v>
      </c>
      <c r="O45" s="102">
        <v>350681.86</v>
      </c>
      <c r="P45" s="102">
        <v>0</v>
      </c>
      <c r="Q45" s="87"/>
      <c r="R45" s="88"/>
      <c r="S45" s="14"/>
      <c r="T45" s="14"/>
      <c r="U45" s="14"/>
      <c r="V45" s="14"/>
      <c r="W45" s="14"/>
      <c r="X45" s="14"/>
      <c r="Y45" s="14"/>
      <c r="Z45" s="14"/>
      <c r="AA45" s="14"/>
    </row>
    <row r="46" spans="1:27" s="18" customFormat="1" ht="72.599999999999994" customHeight="1">
      <c r="A46" s="123">
        <v>24</v>
      </c>
      <c r="B46" s="31" t="s">
        <v>234</v>
      </c>
      <c r="C46" s="156" t="s">
        <v>1</v>
      </c>
      <c r="D46" s="184">
        <f t="shared" si="0"/>
        <v>1352057.45</v>
      </c>
      <c r="E46" s="185">
        <f t="shared" si="0"/>
        <v>60500785.130000003</v>
      </c>
      <c r="F46" s="184">
        <v>1352057.45</v>
      </c>
      <c r="G46" s="185">
        <f>ROUND(F46*B3,2)</f>
        <v>60500785.130000003</v>
      </c>
      <c r="H46" s="102">
        <v>0</v>
      </c>
      <c r="I46" s="102">
        <v>0</v>
      </c>
      <c r="J46" s="102">
        <v>0</v>
      </c>
      <c r="K46" s="102">
        <v>0</v>
      </c>
      <c r="L46" s="102">
        <v>0</v>
      </c>
      <c r="M46" s="102">
        <v>0</v>
      </c>
      <c r="N46" s="102">
        <v>0</v>
      </c>
      <c r="O46" s="102">
        <v>22431935.780000001</v>
      </c>
      <c r="P46" s="102">
        <v>0</v>
      </c>
      <c r="Q46" s="87"/>
      <c r="R46" s="88"/>
      <c r="S46" s="14"/>
      <c r="T46" s="14"/>
      <c r="U46" s="14"/>
      <c r="V46" s="14"/>
      <c r="W46" s="14"/>
      <c r="X46" s="14"/>
      <c r="Y46" s="14"/>
      <c r="Z46" s="14"/>
      <c r="AA46" s="14"/>
    </row>
    <row r="47" spans="1:27" s="18" customFormat="1" ht="66" customHeight="1">
      <c r="A47" s="125"/>
      <c r="B47" s="31" t="s">
        <v>235</v>
      </c>
      <c r="C47" s="156"/>
      <c r="D47" s="184">
        <f t="shared" si="0"/>
        <v>0</v>
      </c>
      <c r="E47" s="185"/>
      <c r="F47" s="184"/>
      <c r="G47" s="185"/>
      <c r="H47" s="102">
        <v>0</v>
      </c>
      <c r="I47" s="102">
        <v>0</v>
      </c>
      <c r="J47" s="102">
        <v>0</v>
      </c>
      <c r="K47" s="102">
        <v>0</v>
      </c>
      <c r="L47" s="102">
        <v>0</v>
      </c>
      <c r="M47" s="102">
        <v>0</v>
      </c>
      <c r="N47" s="102">
        <v>0</v>
      </c>
      <c r="O47" s="101">
        <v>17306991.629999999</v>
      </c>
      <c r="P47" s="102">
        <v>0</v>
      </c>
      <c r="Q47" s="87"/>
      <c r="R47" s="88"/>
      <c r="S47" s="14"/>
      <c r="T47" s="14"/>
      <c r="U47" s="14"/>
      <c r="V47" s="14"/>
      <c r="W47" s="14"/>
      <c r="X47" s="14"/>
      <c r="Y47" s="14"/>
      <c r="Z47" s="14"/>
      <c r="AA47" s="14"/>
    </row>
    <row r="48" spans="1:27" s="18" customFormat="1" ht="58.15" customHeight="1">
      <c r="A48" s="30">
        <v>25</v>
      </c>
      <c r="B48" s="31" t="s">
        <v>212</v>
      </c>
      <c r="C48" s="129" t="s">
        <v>1</v>
      </c>
      <c r="D48" s="102">
        <f t="shared" si="0"/>
        <v>2288720.9900000002</v>
      </c>
      <c r="E48" s="102">
        <f t="shared" si="0"/>
        <v>102413855.88</v>
      </c>
      <c r="F48" s="102">
        <v>2288720.9900000002</v>
      </c>
      <c r="G48" s="102">
        <f>ROUND(F48*B3,2)</f>
        <v>102413855.88</v>
      </c>
      <c r="H48" s="102">
        <v>0</v>
      </c>
      <c r="I48" s="102">
        <v>0</v>
      </c>
      <c r="J48" s="102">
        <v>0</v>
      </c>
      <c r="K48" s="102">
        <v>0</v>
      </c>
      <c r="L48" s="102">
        <v>0</v>
      </c>
      <c r="M48" s="102">
        <v>0</v>
      </c>
      <c r="N48" s="102">
        <v>0</v>
      </c>
      <c r="O48" s="102">
        <v>7018311.3399999999</v>
      </c>
      <c r="P48" s="102">
        <v>0</v>
      </c>
      <c r="Q48" s="87"/>
      <c r="R48" s="88"/>
      <c r="S48" s="14"/>
      <c r="T48" s="14"/>
      <c r="U48" s="14"/>
      <c r="V48" s="14"/>
      <c r="W48" s="14"/>
      <c r="X48" s="14"/>
      <c r="Y48" s="14"/>
      <c r="Z48" s="14"/>
      <c r="AA48" s="14"/>
    </row>
    <row r="49" spans="1:27" s="18" customFormat="1" ht="49.15" customHeight="1">
      <c r="A49" s="30">
        <v>26</v>
      </c>
      <c r="B49" s="31" t="s">
        <v>41</v>
      </c>
      <c r="C49" s="129" t="s">
        <v>1</v>
      </c>
      <c r="D49" s="102">
        <f t="shared" si="0"/>
        <v>1041637.81</v>
      </c>
      <c r="E49" s="102">
        <f t="shared" si="0"/>
        <v>46610375.409999996</v>
      </c>
      <c r="F49" s="102">
        <v>1041637.81</v>
      </c>
      <c r="G49" s="102">
        <f>ROUND(F49*B3,2)</f>
        <v>46610375.409999996</v>
      </c>
      <c r="H49" s="102">
        <v>0</v>
      </c>
      <c r="I49" s="102">
        <v>0</v>
      </c>
      <c r="J49" s="102">
        <v>0</v>
      </c>
      <c r="K49" s="102">
        <v>0</v>
      </c>
      <c r="L49" s="102">
        <v>0</v>
      </c>
      <c r="M49" s="102">
        <v>0</v>
      </c>
      <c r="N49" s="102">
        <v>0</v>
      </c>
      <c r="O49" s="102">
        <v>6145495.8899999997</v>
      </c>
      <c r="P49" s="102">
        <v>0</v>
      </c>
      <c r="Q49" s="87"/>
      <c r="R49" s="88"/>
      <c r="S49" s="14"/>
      <c r="T49" s="14"/>
      <c r="U49" s="14"/>
      <c r="V49" s="14"/>
      <c r="W49" s="14"/>
      <c r="X49" s="14"/>
      <c r="Y49" s="14"/>
      <c r="Z49" s="14"/>
      <c r="AA49" s="14"/>
    </row>
    <row r="50" spans="1:27" s="18" customFormat="1" ht="49.15" customHeight="1">
      <c r="A50" s="30">
        <v>27</v>
      </c>
      <c r="B50" s="31" t="s">
        <v>42</v>
      </c>
      <c r="C50" s="129" t="s">
        <v>0</v>
      </c>
      <c r="D50" s="102">
        <f t="shared" si="0"/>
        <v>112557542.16000001</v>
      </c>
      <c r="E50" s="102">
        <f t="shared" si="0"/>
        <v>4668740524</v>
      </c>
      <c r="F50" s="102">
        <v>112368450.90000001</v>
      </c>
      <c r="G50" s="102">
        <f>ROUND(F50*B2,2)</f>
        <v>4660897264.3500004</v>
      </c>
      <c r="H50" s="102">
        <v>0</v>
      </c>
      <c r="I50" s="102">
        <v>0</v>
      </c>
      <c r="J50" s="102">
        <v>189091.26</v>
      </c>
      <c r="K50" s="102">
        <f>ROUND(J50*B2,2)</f>
        <v>7843259.6500000004</v>
      </c>
      <c r="L50" s="102">
        <v>0</v>
      </c>
      <c r="M50" s="102">
        <v>0</v>
      </c>
      <c r="N50" s="102">
        <v>0</v>
      </c>
      <c r="O50" s="102">
        <v>4729033967.4399996</v>
      </c>
      <c r="P50" s="102">
        <v>0</v>
      </c>
      <c r="Q50" s="87"/>
      <c r="R50" s="88"/>
      <c r="S50" s="14"/>
      <c r="T50" s="14"/>
      <c r="U50" s="14"/>
      <c r="V50" s="14"/>
      <c r="W50" s="14"/>
      <c r="X50" s="14"/>
      <c r="Y50" s="14"/>
      <c r="Z50" s="14"/>
      <c r="AA50" s="14"/>
    </row>
    <row r="51" spans="1:27" s="18" customFormat="1" ht="49.15" customHeight="1">
      <c r="A51" s="30">
        <v>28</v>
      </c>
      <c r="B51" s="31" t="s">
        <v>203</v>
      </c>
      <c r="C51" s="129" t="s">
        <v>1</v>
      </c>
      <c r="D51" s="102">
        <f t="shared" si="0"/>
        <v>19405179.41</v>
      </c>
      <c r="E51" s="102">
        <f t="shared" si="0"/>
        <v>868327444.10000002</v>
      </c>
      <c r="F51" s="102">
        <v>19405179.41</v>
      </c>
      <c r="G51" s="102">
        <f>ROUND(F51*B3,2)</f>
        <v>868327444.10000002</v>
      </c>
      <c r="H51" s="102">
        <v>0</v>
      </c>
      <c r="I51" s="102">
        <v>0</v>
      </c>
      <c r="J51" s="102">
        <v>0</v>
      </c>
      <c r="K51" s="102">
        <v>0</v>
      </c>
      <c r="L51" s="102">
        <v>0</v>
      </c>
      <c r="M51" s="102">
        <v>0</v>
      </c>
      <c r="N51" s="102">
        <v>0</v>
      </c>
      <c r="O51" s="102">
        <v>209077934.62</v>
      </c>
      <c r="P51" s="102">
        <v>0</v>
      </c>
      <c r="Q51" s="87"/>
      <c r="R51" s="88"/>
      <c r="S51" s="14"/>
      <c r="T51" s="14"/>
      <c r="U51" s="14"/>
      <c r="V51" s="14"/>
      <c r="W51" s="14"/>
      <c r="X51" s="14"/>
      <c r="Y51" s="14"/>
      <c r="Z51" s="14"/>
      <c r="AA51" s="14"/>
    </row>
    <row r="52" spans="1:27" s="18" customFormat="1" ht="49.15" customHeight="1">
      <c r="A52" s="30">
        <v>29</v>
      </c>
      <c r="B52" s="31" t="s">
        <v>43</v>
      </c>
      <c r="C52" s="129" t="s">
        <v>29</v>
      </c>
      <c r="D52" s="102">
        <f t="shared" si="0"/>
        <v>2129053849.5999999</v>
      </c>
      <c r="E52" s="102">
        <f t="shared" si="0"/>
        <v>2129053849.5999999</v>
      </c>
      <c r="F52" s="102">
        <v>2129053849.5999999</v>
      </c>
      <c r="G52" s="102">
        <v>2129053849.5999999</v>
      </c>
      <c r="H52" s="102">
        <v>0</v>
      </c>
      <c r="I52" s="102">
        <v>0</v>
      </c>
      <c r="J52" s="102">
        <v>0</v>
      </c>
      <c r="K52" s="102">
        <v>0</v>
      </c>
      <c r="L52" s="102">
        <v>0</v>
      </c>
      <c r="M52" s="102">
        <v>0</v>
      </c>
      <c r="N52" s="102">
        <v>0</v>
      </c>
      <c r="O52" s="102">
        <v>9635453.2599999998</v>
      </c>
      <c r="P52" s="102">
        <v>0</v>
      </c>
      <c r="Q52" s="87"/>
      <c r="R52" s="88"/>
      <c r="S52" s="14"/>
      <c r="T52" s="14"/>
      <c r="U52" s="14"/>
      <c r="V52" s="14"/>
      <c r="W52" s="14"/>
      <c r="X52" s="14"/>
      <c r="Y52" s="14"/>
      <c r="Z52" s="14"/>
      <c r="AA52" s="14"/>
    </row>
    <row r="53" spans="1:27" s="18" customFormat="1" ht="49.15" customHeight="1">
      <c r="A53" s="105">
        <v>30</v>
      </c>
      <c r="B53" s="106" t="s">
        <v>44</v>
      </c>
      <c r="C53" s="129" t="s">
        <v>29</v>
      </c>
      <c r="D53" s="102">
        <f t="shared" si="0"/>
        <v>16782640.460000001</v>
      </c>
      <c r="E53" s="102">
        <f t="shared" si="0"/>
        <v>16782640.460000001</v>
      </c>
      <c r="F53" s="102">
        <v>0</v>
      </c>
      <c r="G53" s="102">
        <v>0</v>
      </c>
      <c r="H53" s="102">
        <v>0</v>
      </c>
      <c r="I53" s="102">
        <v>0</v>
      </c>
      <c r="J53" s="102">
        <v>16782640.460000001</v>
      </c>
      <c r="K53" s="102">
        <f>J53</f>
        <v>16782640.460000001</v>
      </c>
      <c r="L53" s="102">
        <v>0</v>
      </c>
      <c r="M53" s="102">
        <v>0</v>
      </c>
      <c r="N53" s="102">
        <v>0</v>
      </c>
      <c r="O53" s="102">
        <v>0</v>
      </c>
      <c r="P53" s="102">
        <v>0</v>
      </c>
      <c r="Q53" s="87"/>
      <c r="R53" s="88"/>
      <c r="S53" s="48"/>
      <c r="T53" s="14"/>
      <c r="U53" s="14"/>
      <c r="V53" s="14"/>
      <c r="W53" s="14"/>
      <c r="X53" s="14"/>
      <c r="Y53" s="14"/>
      <c r="Z53" s="14"/>
      <c r="AA53" s="14"/>
    </row>
    <row r="54" spans="1:27" s="18" customFormat="1" ht="49.15" customHeight="1">
      <c r="A54" s="30">
        <v>31</v>
      </c>
      <c r="B54" s="31" t="s">
        <v>45</v>
      </c>
      <c r="C54" s="129" t="s">
        <v>0</v>
      </c>
      <c r="D54" s="102">
        <f t="shared" si="0"/>
        <v>0</v>
      </c>
      <c r="E54" s="102">
        <f t="shared" si="0"/>
        <v>0</v>
      </c>
      <c r="F54" s="102">
        <v>0</v>
      </c>
      <c r="G54" s="102">
        <f>ROUND(F54*B2,2)</f>
        <v>0</v>
      </c>
      <c r="H54" s="102">
        <v>0</v>
      </c>
      <c r="I54" s="102">
        <v>0</v>
      </c>
      <c r="J54" s="102">
        <v>0</v>
      </c>
      <c r="K54" s="102">
        <v>0</v>
      </c>
      <c r="L54" s="102">
        <v>0</v>
      </c>
      <c r="M54" s="102">
        <v>0</v>
      </c>
      <c r="N54" s="102">
        <v>0</v>
      </c>
      <c r="O54" s="102">
        <v>523519037.00999999</v>
      </c>
      <c r="P54" s="102">
        <v>0</v>
      </c>
      <c r="Q54" s="87"/>
      <c r="R54" s="88"/>
      <c r="S54" s="14"/>
      <c r="T54" s="14"/>
      <c r="U54" s="14"/>
      <c r="V54" s="14"/>
      <c r="W54" s="14"/>
      <c r="X54" s="14"/>
      <c r="Y54" s="14"/>
      <c r="Z54" s="14"/>
      <c r="AA54" s="14"/>
    </row>
    <row r="55" spans="1:27" s="18" customFormat="1" ht="49.15" customHeight="1">
      <c r="A55" s="30">
        <v>32</v>
      </c>
      <c r="B55" s="31" t="s">
        <v>46</v>
      </c>
      <c r="C55" s="129" t="s">
        <v>1</v>
      </c>
      <c r="D55" s="102">
        <f t="shared" si="0"/>
        <v>0</v>
      </c>
      <c r="E55" s="102">
        <f t="shared" si="0"/>
        <v>0</v>
      </c>
      <c r="F55" s="102">
        <v>0</v>
      </c>
      <c r="G55" s="102">
        <f>ROUND(F55*B3,2)</f>
        <v>0</v>
      </c>
      <c r="H55" s="102">
        <v>0</v>
      </c>
      <c r="I55" s="102">
        <v>0</v>
      </c>
      <c r="J55" s="102">
        <v>0</v>
      </c>
      <c r="K55" s="102">
        <v>0</v>
      </c>
      <c r="L55" s="102">
        <v>0</v>
      </c>
      <c r="M55" s="102">
        <v>0</v>
      </c>
      <c r="N55" s="102">
        <v>0</v>
      </c>
      <c r="O55" s="102">
        <v>4753481.16</v>
      </c>
      <c r="P55" s="102">
        <v>0</v>
      </c>
      <c r="Q55" s="87"/>
      <c r="R55" s="88"/>
      <c r="S55" s="14"/>
      <c r="T55" s="14"/>
      <c r="U55" s="14"/>
      <c r="V55" s="14"/>
      <c r="W55" s="14"/>
      <c r="X55" s="14"/>
      <c r="Y55" s="14"/>
      <c r="Z55" s="14"/>
      <c r="AA55" s="14"/>
    </row>
    <row r="56" spans="1:27" s="18" customFormat="1" ht="49.15" customHeight="1">
      <c r="A56" s="30">
        <v>33</v>
      </c>
      <c r="B56" s="31" t="s">
        <v>47</v>
      </c>
      <c r="C56" s="129" t="s">
        <v>0</v>
      </c>
      <c r="D56" s="102">
        <f t="shared" si="0"/>
        <v>229456304.69999993</v>
      </c>
      <c r="E56" s="102">
        <f t="shared" si="0"/>
        <v>9517549225.7600002</v>
      </c>
      <c r="F56" s="102">
        <v>229456304.69999993</v>
      </c>
      <c r="G56" s="102">
        <f>ROUND(F56*B2,2)</f>
        <v>9517549225.7600002</v>
      </c>
      <c r="H56" s="102">
        <v>0</v>
      </c>
      <c r="I56" s="102">
        <v>0</v>
      </c>
      <c r="J56" s="102">
        <v>0</v>
      </c>
      <c r="K56" s="102">
        <v>0</v>
      </c>
      <c r="L56" s="102">
        <v>0</v>
      </c>
      <c r="M56" s="102">
        <v>0</v>
      </c>
      <c r="N56" s="102">
        <v>0</v>
      </c>
      <c r="O56" s="102">
        <v>6905712872.6300001</v>
      </c>
      <c r="P56" s="102">
        <v>0</v>
      </c>
      <c r="Q56" s="87"/>
      <c r="R56" s="88"/>
      <c r="S56" s="14"/>
      <c r="T56" s="14"/>
      <c r="U56" s="14"/>
      <c r="V56" s="14"/>
      <c r="W56" s="14"/>
      <c r="X56" s="14"/>
      <c r="Y56" s="14"/>
      <c r="Z56" s="14"/>
      <c r="AA56" s="14"/>
    </row>
    <row r="57" spans="1:27" s="18" customFormat="1" ht="49.15" customHeight="1">
      <c r="A57" s="30">
        <v>34</v>
      </c>
      <c r="B57" s="31" t="s">
        <v>213</v>
      </c>
      <c r="C57" s="129" t="s">
        <v>0</v>
      </c>
      <c r="D57" s="102">
        <f t="shared" si="0"/>
        <v>87659560.359999999</v>
      </c>
      <c r="E57" s="102">
        <f t="shared" si="0"/>
        <v>3636004606.3000002</v>
      </c>
      <c r="F57" s="102">
        <v>87659560.359999999</v>
      </c>
      <c r="G57" s="102">
        <f>ROUND(F57*B2,2)</f>
        <v>3636004606.3000002</v>
      </c>
      <c r="H57" s="102">
        <v>0</v>
      </c>
      <c r="I57" s="102">
        <v>0</v>
      </c>
      <c r="J57" s="102">
        <v>0</v>
      </c>
      <c r="K57" s="102">
        <v>0</v>
      </c>
      <c r="L57" s="102">
        <v>0</v>
      </c>
      <c r="M57" s="102">
        <v>0</v>
      </c>
      <c r="N57" s="102">
        <v>0</v>
      </c>
      <c r="O57" s="102">
        <v>2209213199.1399999</v>
      </c>
      <c r="P57" s="102">
        <v>0</v>
      </c>
      <c r="Q57" s="87"/>
      <c r="R57" s="88"/>
      <c r="S57" s="14"/>
      <c r="T57" s="14"/>
      <c r="U57" s="14"/>
      <c r="V57" s="14"/>
      <c r="W57" s="14"/>
      <c r="X57" s="14"/>
      <c r="Y57" s="14"/>
      <c r="Z57" s="14"/>
      <c r="AA57" s="14"/>
    </row>
    <row r="58" spans="1:27" s="18" customFormat="1" ht="49.15" customHeight="1">
      <c r="A58" s="30">
        <v>35</v>
      </c>
      <c r="B58" s="31" t="s">
        <v>48</v>
      </c>
      <c r="C58" s="129" t="s">
        <v>29</v>
      </c>
      <c r="D58" s="102">
        <f t="shared" si="0"/>
        <v>0</v>
      </c>
      <c r="E58" s="102">
        <f t="shared" si="0"/>
        <v>0</v>
      </c>
      <c r="F58" s="102">
        <v>0</v>
      </c>
      <c r="G58" s="102">
        <v>0</v>
      </c>
      <c r="H58" s="102">
        <v>0</v>
      </c>
      <c r="I58" s="102">
        <v>0</v>
      </c>
      <c r="J58" s="102">
        <v>0</v>
      </c>
      <c r="K58" s="102">
        <v>0</v>
      </c>
      <c r="L58" s="102">
        <v>0</v>
      </c>
      <c r="M58" s="102">
        <v>0</v>
      </c>
      <c r="N58" s="102">
        <v>484907.08</v>
      </c>
      <c r="O58" s="102">
        <v>0</v>
      </c>
      <c r="P58" s="102">
        <v>0</v>
      </c>
      <c r="Q58" s="87"/>
      <c r="R58" s="88"/>
      <c r="S58" s="14"/>
      <c r="T58" s="14"/>
      <c r="U58" s="14"/>
      <c r="V58" s="14"/>
      <c r="W58" s="14"/>
      <c r="X58" s="14"/>
      <c r="Y58" s="14"/>
      <c r="Z58" s="14"/>
      <c r="AA58" s="14"/>
    </row>
    <row r="59" spans="1:27" s="18" customFormat="1" ht="49.15" customHeight="1">
      <c r="A59" s="156">
        <v>36</v>
      </c>
      <c r="B59" s="31" t="s">
        <v>49</v>
      </c>
      <c r="C59" s="129" t="s">
        <v>29</v>
      </c>
      <c r="D59" s="102">
        <f t="shared" si="0"/>
        <v>1676400000</v>
      </c>
      <c r="E59" s="102">
        <f t="shared" si="0"/>
        <v>1676400000</v>
      </c>
      <c r="F59" s="102">
        <v>1676400000</v>
      </c>
      <c r="G59" s="102">
        <f>F59</f>
        <v>1676400000</v>
      </c>
      <c r="H59" s="102">
        <v>0</v>
      </c>
      <c r="I59" s="102">
        <v>0</v>
      </c>
      <c r="J59" s="102">
        <v>0</v>
      </c>
      <c r="K59" s="102">
        <v>0</v>
      </c>
      <c r="L59" s="102">
        <v>0</v>
      </c>
      <c r="M59" s="102">
        <v>0</v>
      </c>
      <c r="N59" s="102">
        <v>0</v>
      </c>
      <c r="O59" s="102">
        <v>1288750241.1199999</v>
      </c>
      <c r="P59" s="102">
        <v>0</v>
      </c>
      <c r="Q59" s="87"/>
      <c r="R59" s="88"/>
      <c r="S59" s="14"/>
      <c r="T59" s="14"/>
      <c r="U59" s="14"/>
      <c r="V59" s="14"/>
      <c r="W59" s="14"/>
      <c r="X59" s="14"/>
      <c r="Y59" s="14"/>
      <c r="Z59" s="14"/>
      <c r="AA59" s="14"/>
    </row>
    <row r="60" spans="1:27" s="18" customFormat="1" ht="49.15" customHeight="1">
      <c r="A60" s="156"/>
      <c r="B60" s="31" t="s">
        <v>50</v>
      </c>
      <c r="C60" s="129" t="s">
        <v>29</v>
      </c>
      <c r="D60" s="102">
        <f t="shared" si="0"/>
        <v>90721936.799999997</v>
      </c>
      <c r="E60" s="102">
        <f t="shared" si="0"/>
        <v>90721936.799999997</v>
      </c>
      <c r="F60" s="102">
        <v>90721936.799999997</v>
      </c>
      <c r="G60" s="102">
        <f>F60</f>
        <v>90721936.799999997</v>
      </c>
      <c r="H60" s="102">
        <v>0</v>
      </c>
      <c r="I60" s="102">
        <v>0</v>
      </c>
      <c r="J60" s="102">
        <v>0</v>
      </c>
      <c r="K60" s="102">
        <v>0</v>
      </c>
      <c r="L60" s="102">
        <v>0</v>
      </c>
      <c r="M60" s="102">
        <v>0</v>
      </c>
      <c r="N60" s="102">
        <v>0</v>
      </c>
      <c r="O60" s="102">
        <v>49232554.899999999</v>
      </c>
      <c r="P60" s="102">
        <v>0</v>
      </c>
      <c r="Q60" s="87"/>
      <c r="R60" s="88"/>
      <c r="S60" s="14"/>
      <c r="T60" s="14"/>
      <c r="U60" s="14"/>
      <c r="V60" s="14"/>
      <c r="W60" s="14"/>
      <c r="X60" s="14"/>
      <c r="Y60" s="14"/>
      <c r="Z60" s="14"/>
      <c r="AA60" s="14"/>
    </row>
    <row r="61" spans="1:27" s="18" customFormat="1" ht="49.15" customHeight="1">
      <c r="A61" s="156"/>
      <c r="B61" s="31" t="s">
        <v>51</v>
      </c>
      <c r="C61" s="129" t="s">
        <v>29</v>
      </c>
      <c r="D61" s="102">
        <f t="shared" si="0"/>
        <v>310385245.5</v>
      </c>
      <c r="E61" s="102">
        <f t="shared" si="0"/>
        <v>310385245.5</v>
      </c>
      <c r="F61" s="102">
        <v>310385245.5</v>
      </c>
      <c r="G61" s="102">
        <f>F61</f>
        <v>310385245.5</v>
      </c>
      <c r="H61" s="102">
        <v>0</v>
      </c>
      <c r="I61" s="102">
        <v>0</v>
      </c>
      <c r="J61" s="102">
        <v>0</v>
      </c>
      <c r="K61" s="102">
        <v>0</v>
      </c>
      <c r="L61" s="102">
        <v>0</v>
      </c>
      <c r="M61" s="102">
        <v>0</v>
      </c>
      <c r="N61" s="102">
        <v>64821.919999999998</v>
      </c>
      <c r="O61" s="102">
        <v>141459137.41</v>
      </c>
      <c r="P61" s="102">
        <v>0</v>
      </c>
      <c r="Q61" s="87"/>
      <c r="R61" s="88"/>
      <c r="S61" s="14"/>
      <c r="T61" s="14"/>
      <c r="U61" s="14"/>
      <c r="V61" s="14"/>
      <c r="W61" s="14"/>
      <c r="X61" s="14"/>
      <c r="Y61" s="14"/>
      <c r="Z61" s="14"/>
      <c r="AA61" s="14"/>
    </row>
    <row r="62" spans="1:27" s="18" customFormat="1" ht="36" customHeight="1">
      <c r="A62" s="150">
        <v>37</v>
      </c>
      <c r="B62" s="183" t="s">
        <v>199</v>
      </c>
      <c r="C62" s="129" t="s">
        <v>1</v>
      </c>
      <c r="D62" s="102">
        <f t="shared" si="0"/>
        <v>0</v>
      </c>
      <c r="E62" s="102">
        <f t="shared" si="0"/>
        <v>0</v>
      </c>
      <c r="F62" s="102">
        <v>0</v>
      </c>
      <c r="G62" s="102">
        <v>0</v>
      </c>
      <c r="H62" s="102">
        <v>0</v>
      </c>
      <c r="I62" s="102">
        <f>ROUND(H62*B3,2)</f>
        <v>0</v>
      </c>
      <c r="J62" s="102">
        <v>0</v>
      </c>
      <c r="K62" s="102">
        <f>ROUND(J62*B3,2)</f>
        <v>0</v>
      </c>
      <c r="L62" s="102">
        <v>0</v>
      </c>
      <c r="M62" s="102">
        <v>5023818.0999999996</v>
      </c>
      <c r="N62" s="102">
        <v>11662.58</v>
      </c>
      <c r="O62" s="102">
        <v>0</v>
      </c>
      <c r="P62" s="102">
        <v>0</v>
      </c>
      <c r="Q62" s="87"/>
      <c r="R62" s="88"/>
      <c r="S62" s="14"/>
      <c r="T62" s="14"/>
      <c r="U62" s="14"/>
      <c r="V62" s="14"/>
      <c r="W62" s="14"/>
      <c r="X62" s="14"/>
      <c r="Y62" s="14"/>
      <c r="Z62" s="14"/>
      <c r="AA62" s="14"/>
    </row>
    <row r="63" spans="1:27" s="18" customFormat="1" ht="36" customHeight="1">
      <c r="A63" s="151"/>
      <c r="B63" s="183"/>
      <c r="C63" s="129" t="s">
        <v>0</v>
      </c>
      <c r="D63" s="102">
        <f t="shared" si="0"/>
        <v>0</v>
      </c>
      <c r="E63" s="102">
        <f t="shared" si="0"/>
        <v>0</v>
      </c>
      <c r="F63" s="102">
        <v>0</v>
      </c>
      <c r="G63" s="102">
        <v>0</v>
      </c>
      <c r="H63" s="102">
        <v>0</v>
      </c>
      <c r="I63" s="102">
        <v>0</v>
      </c>
      <c r="J63" s="102">
        <v>0</v>
      </c>
      <c r="K63" s="102">
        <f>ROUND(J63*B2,2)</f>
        <v>0</v>
      </c>
      <c r="L63" s="102">
        <v>0</v>
      </c>
      <c r="M63" s="102">
        <v>0</v>
      </c>
      <c r="N63" s="102">
        <v>0</v>
      </c>
      <c r="O63" s="102">
        <v>0</v>
      </c>
      <c r="P63" s="102">
        <v>0</v>
      </c>
      <c r="Q63" s="87"/>
      <c r="R63" s="88"/>
      <c r="S63" s="14"/>
      <c r="T63" s="14"/>
      <c r="U63" s="14"/>
      <c r="V63" s="14"/>
      <c r="W63" s="14"/>
      <c r="X63" s="14"/>
      <c r="Y63" s="14"/>
      <c r="Z63" s="14"/>
      <c r="AA63" s="14"/>
    </row>
    <row r="64" spans="1:27" s="18" customFormat="1" ht="36" customHeight="1">
      <c r="A64" s="152"/>
      <c r="B64" s="183"/>
      <c r="C64" s="129" t="s">
        <v>215</v>
      </c>
      <c r="D64" s="102">
        <f t="shared" si="0"/>
        <v>0</v>
      </c>
      <c r="E64" s="102">
        <f t="shared" si="0"/>
        <v>0</v>
      </c>
      <c r="F64" s="102">
        <v>0</v>
      </c>
      <c r="G64" s="102">
        <v>0</v>
      </c>
      <c r="H64" s="102">
        <v>0</v>
      </c>
      <c r="I64" s="102">
        <v>0</v>
      </c>
      <c r="J64" s="102">
        <v>0</v>
      </c>
      <c r="K64" s="102">
        <v>0</v>
      </c>
      <c r="L64" s="102">
        <v>0</v>
      </c>
      <c r="M64" s="102">
        <v>0</v>
      </c>
      <c r="N64" s="102">
        <v>0</v>
      </c>
      <c r="O64" s="102">
        <v>0</v>
      </c>
      <c r="P64" s="102">
        <v>0</v>
      </c>
      <c r="Q64" s="87"/>
      <c r="R64" s="88"/>
      <c r="S64" s="14"/>
      <c r="T64" s="14"/>
      <c r="U64" s="14"/>
      <c r="V64" s="14"/>
      <c r="W64" s="14"/>
      <c r="X64" s="14"/>
      <c r="Y64" s="14"/>
      <c r="Z64" s="14"/>
      <c r="AA64" s="14"/>
    </row>
    <row r="65" spans="1:27" s="18" customFormat="1" ht="45" customHeight="1">
      <c r="A65" s="30">
        <v>38</v>
      </c>
      <c r="B65" s="31" t="s">
        <v>52</v>
      </c>
      <c r="C65" s="129" t="s">
        <v>29</v>
      </c>
      <c r="D65" s="102">
        <f t="shared" si="0"/>
        <v>0</v>
      </c>
      <c r="E65" s="102">
        <f t="shared" si="0"/>
        <v>0</v>
      </c>
      <c r="F65" s="102">
        <v>0</v>
      </c>
      <c r="G65" s="102">
        <v>0</v>
      </c>
      <c r="H65" s="102">
        <v>0</v>
      </c>
      <c r="I65" s="102">
        <v>0</v>
      </c>
      <c r="J65" s="102">
        <v>0</v>
      </c>
      <c r="K65" s="102">
        <v>0</v>
      </c>
      <c r="L65" s="102">
        <v>0</v>
      </c>
      <c r="M65" s="102">
        <v>0</v>
      </c>
      <c r="N65" s="102">
        <v>0</v>
      </c>
      <c r="O65" s="102">
        <v>0</v>
      </c>
      <c r="P65" s="102">
        <v>0</v>
      </c>
      <c r="Q65" s="87"/>
      <c r="R65" s="88"/>
      <c r="S65" s="14"/>
      <c r="T65" s="14"/>
      <c r="U65" s="14"/>
      <c r="V65" s="14"/>
      <c r="W65" s="14"/>
      <c r="X65" s="14"/>
      <c r="Y65" s="14"/>
      <c r="Z65" s="14"/>
      <c r="AA65" s="14"/>
    </row>
    <row r="66" spans="1:27" s="18" customFormat="1" ht="45" customHeight="1">
      <c r="A66" s="30">
        <v>39</v>
      </c>
      <c r="B66" s="31" t="s">
        <v>53</v>
      </c>
      <c r="C66" s="129" t="s">
        <v>29</v>
      </c>
      <c r="D66" s="102">
        <f t="shared" si="0"/>
        <v>0</v>
      </c>
      <c r="E66" s="102">
        <f t="shared" si="0"/>
        <v>0</v>
      </c>
      <c r="F66" s="102">
        <v>0</v>
      </c>
      <c r="G66" s="102">
        <v>0</v>
      </c>
      <c r="H66" s="102">
        <v>0</v>
      </c>
      <c r="I66" s="102">
        <v>0</v>
      </c>
      <c r="J66" s="102">
        <v>0</v>
      </c>
      <c r="K66" s="102">
        <v>0</v>
      </c>
      <c r="L66" s="102">
        <v>0</v>
      </c>
      <c r="M66" s="102">
        <v>0</v>
      </c>
      <c r="N66" s="102">
        <v>0</v>
      </c>
      <c r="O66" s="102">
        <v>0</v>
      </c>
      <c r="P66" s="102">
        <v>0</v>
      </c>
      <c r="Q66" s="87"/>
      <c r="R66" s="88"/>
      <c r="S66" s="14"/>
      <c r="T66" s="14"/>
      <c r="U66" s="14"/>
      <c r="V66" s="14"/>
      <c r="W66" s="14"/>
      <c r="X66" s="14"/>
      <c r="Y66" s="14"/>
      <c r="Z66" s="14"/>
      <c r="AA66" s="14"/>
    </row>
    <row r="67" spans="1:27" s="18" customFormat="1" ht="45" customHeight="1">
      <c r="A67" s="30">
        <v>40</v>
      </c>
      <c r="B67" s="31" t="s">
        <v>236</v>
      </c>
      <c r="C67" s="129" t="s">
        <v>1</v>
      </c>
      <c r="D67" s="102">
        <f t="shared" si="0"/>
        <v>0</v>
      </c>
      <c r="E67" s="102">
        <f>ROUND(D67*B3,2)</f>
        <v>0</v>
      </c>
      <c r="F67" s="102">
        <v>0</v>
      </c>
      <c r="G67" s="102">
        <f>ROUND(F67*B3,2)</f>
        <v>0</v>
      </c>
      <c r="H67" s="102">
        <v>0</v>
      </c>
      <c r="I67" s="102">
        <v>0</v>
      </c>
      <c r="J67" s="102">
        <v>0</v>
      </c>
      <c r="K67" s="102">
        <v>0</v>
      </c>
      <c r="L67" s="102">
        <v>0</v>
      </c>
      <c r="M67" s="102">
        <v>0</v>
      </c>
      <c r="N67" s="102">
        <v>0</v>
      </c>
      <c r="O67" s="102">
        <v>0</v>
      </c>
      <c r="P67" s="102">
        <v>0</v>
      </c>
      <c r="Q67" s="87"/>
      <c r="R67" s="88"/>
      <c r="S67" s="14"/>
      <c r="T67" s="14"/>
      <c r="U67" s="14"/>
      <c r="V67" s="14"/>
      <c r="W67" s="14"/>
      <c r="X67" s="14"/>
      <c r="Y67" s="14"/>
      <c r="Z67" s="14"/>
      <c r="AA67" s="14"/>
    </row>
    <row r="68" spans="1:27" s="18" customFormat="1" ht="45" customHeight="1">
      <c r="A68" s="35">
        <v>41</v>
      </c>
      <c r="B68" s="36" t="s">
        <v>237</v>
      </c>
      <c r="C68" s="129" t="s">
        <v>1</v>
      </c>
      <c r="D68" s="102">
        <f t="shared" si="0"/>
        <v>0</v>
      </c>
      <c r="E68" s="102">
        <v>0</v>
      </c>
      <c r="F68" s="102">
        <v>0</v>
      </c>
      <c r="G68" s="102">
        <f>ROUND(F68*B3,2)</f>
        <v>0</v>
      </c>
      <c r="H68" s="102">
        <v>0</v>
      </c>
      <c r="I68" s="102">
        <v>0</v>
      </c>
      <c r="J68" s="102">
        <v>0</v>
      </c>
      <c r="K68" s="102">
        <f>ROUND(J68*B3,2)</f>
        <v>0</v>
      </c>
      <c r="L68" s="102">
        <v>5796578.6699999999</v>
      </c>
      <c r="M68" s="102">
        <v>0</v>
      </c>
      <c r="N68" s="102">
        <v>278979.71999999997</v>
      </c>
      <c r="O68" s="102">
        <v>0</v>
      </c>
      <c r="P68" s="102">
        <v>0</v>
      </c>
      <c r="Q68" s="87"/>
      <c r="R68" s="88"/>
      <c r="S68" s="14"/>
      <c r="T68" s="14"/>
      <c r="U68" s="14"/>
      <c r="V68" s="14"/>
      <c r="W68" s="14"/>
      <c r="X68" s="14"/>
      <c r="Y68" s="14"/>
      <c r="Z68" s="14"/>
      <c r="AA68" s="14"/>
    </row>
    <row r="69" spans="1:27" s="18" customFormat="1" ht="45" customHeight="1">
      <c r="A69" s="30">
        <v>42</v>
      </c>
      <c r="B69" s="31" t="s">
        <v>54</v>
      </c>
      <c r="C69" s="129" t="s">
        <v>29</v>
      </c>
      <c r="D69" s="102">
        <f t="shared" si="0"/>
        <v>12827007.16</v>
      </c>
      <c r="E69" s="102">
        <f t="shared" si="0"/>
        <v>12827007.16</v>
      </c>
      <c r="F69" s="102">
        <v>12827007.16</v>
      </c>
      <c r="G69" s="102">
        <f t="shared" ref="G69:G71" si="2">F69</f>
        <v>12827007.16</v>
      </c>
      <c r="H69" s="102">
        <v>0</v>
      </c>
      <c r="I69" s="102">
        <v>0</v>
      </c>
      <c r="J69" s="102">
        <v>0</v>
      </c>
      <c r="K69" s="102">
        <v>0</v>
      </c>
      <c r="L69" s="102">
        <v>0</v>
      </c>
      <c r="M69" s="102">
        <v>0</v>
      </c>
      <c r="N69" s="102">
        <v>0</v>
      </c>
      <c r="O69" s="102">
        <v>3666345.29</v>
      </c>
      <c r="P69" s="102">
        <v>0</v>
      </c>
      <c r="Q69" s="87"/>
      <c r="R69" s="88"/>
      <c r="S69" s="14"/>
      <c r="T69" s="14"/>
      <c r="U69" s="14"/>
      <c r="V69" s="14"/>
      <c r="W69" s="14"/>
      <c r="X69" s="14"/>
      <c r="Y69" s="14"/>
      <c r="Z69" s="14"/>
      <c r="AA69" s="14"/>
    </row>
    <row r="70" spans="1:27" s="18" customFormat="1" ht="45" customHeight="1">
      <c r="A70" s="30">
        <v>43</v>
      </c>
      <c r="B70" s="31" t="s">
        <v>55</v>
      </c>
      <c r="C70" s="129" t="s">
        <v>1</v>
      </c>
      <c r="D70" s="102">
        <f t="shared" si="0"/>
        <v>0</v>
      </c>
      <c r="E70" s="102">
        <f>ROUND(D70*B3,2)</f>
        <v>0</v>
      </c>
      <c r="F70" s="102">
        <v>0</v>
      </c>
      <c r="G70" s="102">
        <f t="shared" si="2"/>
        <v>0</v>
      </c>
      <c r="H70" s="102">
        <v>0</v>
      </c>
      <c r="I70" s="102">
        <v>0</v>
      </c>
      <c r="J70" s="102">
        <v>0</v>
      </c>
      <c r="K70" s="102">
        <v>0</v>
      </c>
      <c r="L70" s="102">
        <v>0</v>
      </c>
      <c r="M70" s="102">
        <v>0</v>
      </c>
      <c r="N70" s="102">
        <v>0</v>
      </c>
      <c r="O70" s="102">
        <v>0</v>
      </c>
      <c r="P70" s="102">
        <v>0</v>
      </c>
      <c r="Q70" s="87"/>
      <c r="R70" s="88"/>
      <c r="S70" s="14"/>
      <c r="T70" s="14"/>
      <c r="U70" s="14"/>
      <c r="V70" s="14"/>
      <c r="W70" s="14"/>
      <c r="X70" s="14"/>
      <c r="Y70" s="14"/>
      <c r="Z70" s="14"/>
      <c r="AA70" s="14"/>
    </row>
    <row r="71" spans="1:27" s="18" customFormat="1" ht="45" customHeight="1">
      <c r="A71" s="30">
        <v>44</v>
      </c>
      <c r="B71" s="31" t="s">
        <v>56</v>
      </c>
      <c r="C71" s="129" t="s">
        <v>0</v>
      </c>
      <c r="D71" s="102">
        <f t="shared" si="0"/>
        <v>0</v>
      </c>
      <c r="E71" s="102">
        <f t="shared" si="0"/>
        <v>0</v>
      </c>
      <c r="F71" s="102">
        <v>0</v>
      </c>
      <c r="G71" s="102">
        <f t="shared" si="2"/>
        <v>0</v>
      </c>
      <c r="H71" s="102">
        <v>0</v>
      </c>
      <c r="I71" s="102">
        <v>0</v>
      </c>
      <c r="J71" s="102">
        <v>0</v>
      </c>
      <c r="K71" s="102">
        <v>0</v>
      </c>
      <c r="L71" s="102">
        <v>0</v>
      </c>
      <c r="M71" s="102">
        <v>0</v>
      </c>
      <c r="N71" s="102">
        <v>6079067.54</v>
      </c>
      <c r="O71" s="102">
        <v>0</v>
      </c>
      <c r="P71" s="102">
        <v>0</v>
      </c>
      <c r="Q71" s="87"/>
      <c r="R71" s="88"/>
      <c r="S71" s="14"/>
      <c r="T71" s="14"/>
      <c r="U71" s="14"/>
      <c r="V71" s="14"/>
      <c r="W71" s="14"/>
      <c r="X71" s="14"/>
      <c r="Y71" s="14"/>
      <c r="Z71" s="14"/>
      <c r="AA71" s="14"/>
    </row>
    <row r="72" spans="1:27" s="18" customFormat="1" ht="45" customHeight="1">
      <c r="A72" s="150">
        <v>45</v>
      </c>
      <c r="B72" s="31" t="s">
        <v>57</v>
      </c>
      <c r="C72" s="129" t="s">
        <v>29</v>
      </c>
      <c r="D72" s="102">
        <f t="shared" ref="D72:E90" si="3">F72+H72+J72</f>
        <v>0</v>
      </c>
      <c r="E72" s="102">
        <f t="shared" si="3"/>
        <v>0</v>
      </c>
      <c r="F72" s="102">
        <v>0</v>
      </c>
      <c r="G72" s="102">
        <v>0</v>
      </c>
      <c r="H72" s="102">
        <v>0</v>
      </c>
      <c r="I72" s="102">
        <v>0</v>
      </c>
      <c r="J72" s="102">
        <v>0</v>
      </c>
      <c r="K72" s="102">
        <v>0</v>
      </c>
      <c r="L72" s="102">
        <v>0</v>
      </c>
      <c r="M72" s="102">
        <v>0</v>
      </c>
      <c r="N72" s="102">
        <v>91649.99</v>
      </c>
      <c r="O72" s="102">
        <v>0</v>
      </c>
      <c r="P72" s="102">
        <v>0</v>
      </c>
      <c r="Q72" s="87"/>
      <c r="R72" s="88"/>
      <c r="S72" s="14"/>
      <c r="T72" s="14"/>
      <c r="U72" s="14"/>
      <c r="V72" s="14"/>
      <c r="W72" s="14"/>
      <c r="X72" s="14"/>
      <c r="Y72" s="14"/>
      <c r="Z72" s="14"/>
      <c r="AA72" s="14"/>
    </row>
    <row r="73" spans="1:27" s="18" customFormat="1" ht="45" customHeight="1">
      <c r="A73" s="151"/>
      <c r="B73" s="31" t="s">
        <v>58</v>
      </c>
      <c r="C73" s="129" t="s">
        <v>29</v>
      </c>
      <c r="D73" s="102">
        <f t="shared" si="3"/>
        <v>0</v>
      </c>
      <c r="E73" s="102">
        <f t="shared" si="3"/>
        <v>0</v>
      </c>
      <c r="F73" s="102">
        <v>0</v>
      </c>
      <c r="G73" s="102">
        <v>0</v>
      </c>
      <c r="H73" s="102">
        <v>0</v>
      </c>
      <c r="I73" s="102">
        <v>0</v>
      </c>
      <c r="J73" s="102">
        <v>0</v>
      </c>
      <c r="K73" s="102">
        <v>0</v>
      </c>
      <c r="L73" s="102">
        <v>0</v>
      </c>
      <c r="M73" s="102">
        <v>0</v>
      </c>
      <c r="N73" s="102">
        <v>112907.34</v>
      </c>
      <c r="O73" s="102">
        <v>0</v>
      </c>
      <c r="P73" s="102">
        <v>0</v>
      </c>
      <c r="Q73" s="87"/>
      <c r="R73" s="88"/>
      <c r="S73" s="14"/>
      <c r="T73" s="14"/>
      <c r="U73" s="14"/>
      <c r="V73" s="14"/>
      <c r="W73" s="14"/>
      <c r="X73" s="14"/>
      <c r="Y73" s="14"/>
      <c r="Z73" s="14"/>
      <c r="AA73" s="14"/>
    </row>
    <row r="74" spans="1:27" s="18" customFormat="1" ht="45" customHeight="1">
      <c r="A74" s="151"/>
      <c r="B74" s="31" t="s">
        <v>59</v>
      </c>
      <c r="C74" s="129" t="s">
        <v>29</v>
      </c>
      <c r="D74" s="102">
        <f t="shared" si="3"/>
        <v>0</v>
      </c>
      <c r="E74" s="102">
        <f t="shared" si="3"/>
        <v>0</v>
      </c>
      <c r="F74" s="102">
        <v>0</v>
      </c>
      <c r="G74" s="102">
        <v>0</v>
      </c>
      <c r="H74" s="102">
        <v>0</v>
      </c>
      <c r="I74" s="102">
        <v>0</v>
      </c>
      <c r="J74" s="102">
        <v>0</v>
      </c>
      <c r="K74" s="102">
        <v>0</v>
      </c>
      <c r="L74" s="102">
        <v>0</v>
      </c>
      <c r="M74" s="102">
        <v>0</v>
      </c>
      <c r="N74" s="102">
        <v>21647.14</v>
      </c>
      <c r="O74" s="102">
        <v>0</v>
      </c>
      <c r="P74" s="102">
        <v>0</v>
      </c>
      <c r="Q74" s="87"/>
      <c r="R74" s="88"/>
      <c r="S74" s="14"/>
      <c r="T74" s="14"/>
      <c r="U74" s="14"/>
      <c r="V74" s="14"/>
      <c r="W74" s="14"/>
      <c r="X74" s="14"/>
      <c r="Y74" s="14"/>
      <c r="Z74" s="14"/>
      <c r="AA74" s="14"/>
    </row>
    <row r="75" spans="1:27" s="18" customFormat="1" ht="45" customHeight="1">
      <c r="A75" s="152"/>
      <c r="B75" s="31" t="s">
        <v>60</v>
      </c>
      <c r="C75" s="129" t="s">
        <v>0</v>
      </c>
      <c r="D75" s="102">
        <f t="shared" si="3"/>
        <v>0</v>
      </c>
      <c r="E75" s="102">
        <f>ROUND(D75*B2,2)</f>
        <v>0</v>
      </c>
      <c r="F75" s="102">
        <v>0</v>
      </c>
      <c r="G75" s="102">
        <f>ROUND(F75*B2,2)</f>
        <v>0</v>
      </c>
      <c r="H75" s="102">
        <v>0</v>
      </c>
      <c r="I75" s="102">
        <v>0</v>
      </c>
      <c r="J75" s="102">
        <v>0</v>
      </c>
      <c r="K75" s="102">
        <v>0</v>
      </c>
      <c r="L75" s="102">
        <v>0</v>
      </c>
      <c r="M75" s="102">
        <v>0</v>
      </c>
      <c r="N75" s="102">
        <v>1244004</v>
      </c>
      <c r="O75" s="102">
        <v>0</v>
      </c>
      <c r="P75" s="102">
        <v>0</v>
      </c>
      <c r="Q75" s="87"/>
      <c r="R75" s="88"/>
      <c r="S75" s="14"/>
      <c r="T75" s="14"/>
      <c r="U75" s="14"/>
      <c r="V75" s="14"/>
      <c r="W75" s="14"/>
      <c r="X75" s="14"/>
      <c r="Y75" s="14"/>
      <c r="Z75" s="14"/>
      <c r="AA75" s="14"/>
    </row>
    <row r="76" spans="1:27" s="18" customFormat="1" ht="45" customHeight="1">
      <c r="A76" s="30">
        <v>46</v>
      </c>
      <c r="B76" s="31" t="s">
        <v>205</v>
      </c>
      <c r="C76" s="129" t="s">
        <v>29</v>
      </c>
      <c r="D76" s="102">
        <f t="shared" si="3"/>
        <v>0</v>
      </c>
      <c r="E76" s="102">
        <f t="shared" si="3"/>
        <v>0</v>
      </c>
      <c r="F76" s="102">
        <v>0</v>
      </c>
      <c r="G76" s="102">
        <v>0</v>
      </c>
      <c r="H76" s="102">
        <v>0</v>
      </c>
      <c r="I76" s="102">
        <v>0</v>
      </c>
      <c r="J76" s="102">
        <v>0</v>
      </c>
      <c r="K76" s="102">
        <v>0</v>
      </c>
      <c r="L76" s="102">
        <v>0</v>
      </c>
      <c r="M76" s="102">
        <v>0</v>
      </c>
      <c r="N76" s="102">
        <v>439951.39</v>
      </c>
      <c r="O76" s="102">
        <v>0</v>
      </c>
      <c r="P76" s="102">
        <v>0</v>
      </c>
      <c r="Q76" s="87"/>
      <c r="R76" s="88"/>
      <c r="S76" s="14"/>
      <c r="T76" s="14"/>
      <c r="U76" s="14"/>
      <c r="V76" s="14"/>
      <c r="W76" s="14"/>
      <c r="X76" s="14"/>
      <c r="Y76" s="14"/>
      <c r="Z76" s="14"/>
      <c r="AA76" s="14"/>
    </row>
    <row r="77" spans="1:27" s="18" customFormat="1" ht="45" customHeight="1">
      <c r="A77" s="150">
        <v>47</v>
      </c>
      <c r="B77" s="77" t="s">
        <v>329</v>
      </c>
      <c r="C77" s="129" t="s">
        <v>29</v>
      </c>
      <c r="D77" s="102">
        <f t="shared" si="3"/>
        <v>0</v>
      </c>
      <c r="E77" s="102">
        <f t="shared" si="3"/>
        <v>0</v>
      </c>
      <c r="F77" s="102">
        <v>0</v>
      </c>
      <c r="G77" s="102">
        <v>0</v>
      </c>
      <c r="H77" s="102">
        <v>0</v>
      </c>
      <c r="I77" s="102">
        <v>0</v>
      </c>
      <c r="J77" s="102">
        <v>0</v>
      </c>
      <c r="K77" s="102">
        <v>0</v>
      </c>
      <c r="L77" s="102">
        <v>0</v>
      </c>
      <c r="M77" s="102">
        <v>0</v>
      </c>
      <c r="N77" s="102">
        <v>11143.81</v>
      </c>
      <c r="O77" s="102">
        <v>0</v>
      </c>
      <c r="P77" s="102">
        <v>0</v>
      </c>
      <c r="Q77" s="87"/>
      <c r="R77" s="88"/>
      <c r="S77" s="14"/>
      <c r="T77" s="14"/>
      <c r="U77" s="14"/>
      <c r="V77" s="14"/>
      <c r="W77" s="14"/>
      <c r="X77" s="14"/>
      <c r="Y77" s="14"/>
      <c r="Z77" s="14"/>
      <c r="AA77" s="14"/>
    </row>
    <row r="78" spans="1:27" s="18" customFormat="1" ht="45" customHeight="1">
      <c r="A78" s="151"/>
      <c r="B78" s="77" t="s">
        <v>323</v>
      </c>
      <c r="C78" s="129" t="s">
        <v>29</v>
      </c>
      <c r="D78" s="102">
        <f t="shared" si="3"/>
        <v>0</v>
      </c>
      <c r="E78" s="102">
        <f t="shared" si="3"/>
        <v>0</v>
      </c>
      <c r="F78" s="102">
        <v>0</v>
      </c>
      <c r="G78" s="102">
        <v>0</v>
      </c>
      <c r="H78" s="102">
        <v>0</v>
      </c>
      <c r="I78" s="102">
        <v>0</v>
      </c>
      <c r="J78" s="102">
        <v>0</v>
      </c>
      <c r="K78" s="102">
        <v>0</v>
      </c>
      <c r="L78" s="102">
        <v>0</v>
      </c>
      <c r="M78" s="102">
        <v>0</v>
      </c>
      <c r="N78" s="102">
        <v>1074.18</v>
      </c>
      <c r="O78" s="102">
        <v>0</v>
      </c>
      <c r="P78" s="102">
        <v>0</v>
      </c>
      <c r="Q78" s="87"/>
      <c r="R78" s="88"/>
      <c r="S78" s="14"/>
      <c r="T78" s="14"/>
      <c r="U78" s="14"/>
      <c r="V78" s="14"/>
      <c r="W78" s="14"/>
      <c r="X78" s="14"/>
      <c r="Y78" s="14"/>
      <c r="Z78" s="14"/>
      <c r="AA78" s="14"/>
    </row>
    <row r="79" spans="1:27" s="18" customFormat="1" ht="45" customHeight="1">
      <c r="A79" s="152"/>
      <c r="B79" s="77" t="s">
        <v>328</v>
      </c>
      <c r="C79" s="129" t="s">
        <v>29</v>
      </c>
      <c r="D79" s="102">
        <f t="shared" si="3"/>
        <v>0</v>
      </c>
      <c r="E79" s="102">
        <f t="shared" si="3"/>
        <v>0</v>
      </c>
      <c r="F79" s="102">
        <v>0</v>
      </c>
      <c r="G79" s="102">
        <v>0</v>
      </c>
      <c r="H79" s="102">
        <v>0</v>
      </c>
      <c r="I79" s="102">
        <v>0</v>
      </c>
      <c r="J79" s="102">
        <v>0</v>
      </c>
      <c r="K79" s="102">
        <v>0</v>
      </c>
      <c r="L79" s="102">
        <v>0</v>
      </c>
      <c r="M79" s="102">
        <v>0</v>
      </c>
      <c r="N79" s="102">
        <v>44.16</v>
      </c>
      <c r="O79" s="102">
        <v>0</v>
      </c>
      <c r="P79" s="102">
        <v>0</v>
      </c>
      <c r="Q79" s="87"/>
      <c r="R79" s="88"/>
      <c r="S79" s="14"/>
      <c r="T79" s="14"/>
      <c r="U79" s="14"/>
      <c r="V79" s="14"/>
      <c r="W79" s="14"/>
      <c r="X79" s="14"/>
      <c r="Y79" s="14"/>
      <c r="Z79" s="14"/>
      <c r="AA79" s="14"/>
    </row>
    <row r="80" spans="1:27" s="18" customFormat="1" ht="45" customHeight="1">
      <c r="A80" s="78">
        <v>48</v>
      </c>
      <c r="B80" s="77" t="s">
        <v>322</v>
      </c>
      <c r="C80" s="129" t="s">
        <v>29</v>
      </c>
      <c r="D80" s="102">
        <f t="shared" si="3"/>
        <v>0</v>
      </c>
      <c r="E80" s="102">
        <f t="shared" si="3"/>
        <v>0</v>
      </c>
      <c r="F80" s="102">
        <v>0</v>
      </c>
      <c r="G80" s="102">
        <v>0</v>
      </c>
      <c r="H80" s="102">
        <v>0</v>
      </c>
      <c r="I80" s="102">
        <v>0</v>
      </c>
      <c r="J80" s="102">
        <v>0</v>
      </c>
      <c r="K80" s="102">
        <v>0</v>
      </c>
      <c r="L80" s="102">
        <v>0</v>
      </c>
      <c r="M80" s="102">
        <v>0</v>
      </c>
      <c r="N80" s="102">
        <v>179.32</v>
      </c>
      <c r="O80" s="102">
        <v>0</v>
      </c>
      <c r="P80" s="102">
        <v>0</v>
      </c>
      <c r="Q80" s="87"/>
      <c r="R80" s="88"/>
      <c r="S80" s="14"/>
      <c r="T80" s="14"/>
      <c r="U80" s="14"/>
      <c r="V80" s="14"/>
      <c r="W80" s="14"/>
      <c r="X80" s="14"/>
      <c r="Y80" s="14"/>
      <c r="Z80" s="14"/>
      <c r="AA80" s="14"/>
    </row>
    <row r="81" spans="1:27" s="18" customFormat="1" ht="45" customHeight="1">
      <c r="A81" s="78">
        <v>49</v>
      </c>
      <c r="B81" s="77" t="s">
        <v>327</v>
      </c>
      <c r="C81" s="129" t="s">
        <v>29</v>
      </c>
      <c r="D81" s="102">
        <f t="shared" si="3"/>
        <v>0</v>
      </c>
      <c r="E81" s="102">
        <f t="shared" si="3"/>
        <v>0</v>
      </c>
      <c r="F81" s="102">
        <v>0</v>
      </c>
      <c r="G81" s="102">
        <v>0</v>
      </c>
      <c r="H81" s="102">
        <v>0</v>
      </c>
      <c r="I81" s="102">
        <v>0</v>
      </c>
      <c r="J81" s="102">
        <v>0</v>
      </c>
      <c r="K81" s="102">
        <v>0</v>
      </c>
      <c r="L81" s="102">
        <v>0</v>
      </c>
      <c r="M81" s="102">
        <v>0</v>
      </c>
      <c r="N81" s="102">
        <v>12.85</v>
      </c>
      <c r="O81" s="102">
        <v>0</v>
      </c>
      <c r="P81" s="102">
        <v>0</v>
      </c>
      <c r="Q81" s="87"/>
      <c r="R81" s="88"/>
      <c r="S81" s="14"/>
      <c r="T81" s="14"/>
      <c r="U81" s="14"/>
      <c r="V81" s="14"/>
      <c r="W81" s="14"/>
      <c r="X81" s="14"/>
      <c r="Y81" s="14"/>
      <c r="Z81" s="14"/>
      <c r="AA81" s="14"/>
    </row>
    <row r="82" spans="1:27" s="18" customFormat="1" ht="60.75" customHeight="1">
      <c r="A82" s="30">
        <v>50</v>
      </c>
      <c r="B82" s="77" t="s">
        <v>319</v>
      </c>
      <c r="C82" s="129" t="s">
        <v>29</v>
      </c>
      <c r="D82" s="102">
        <f t="shared" si="3"/>
        <v>0</v>
      </c>
      <c r="E82" s="102">
        <f t="shared" si="3"/>
        <v>0</v>
      </c>
      <c r="F82" s="102">
        <v>0</v>
      </c>
      <c r="G82" s="102">
        <v>0</v>
      </c>
      <c r="H82" s="102">
        <v>0</v>
      </c>
      <c r="I82" s="102">
        <v>0</v>
      </c>
      <c r="J82" s="102">
        <v>0</v>
      </c>
      <c r="K82" s="102">
        <v>0</v>
      </c>
      <c r="L82" s="102">
        <v>0</v>
      </c>
      <c r="M82" s="102">
        <v>0</v>
      </c>
      <c r="N82" s="102">
        <v>4163.82</v>
      </c>
      <c r="O82" s="102">
        <v>0</v>
      </c>
      <c r="P82" s="102">
        <v>0</v>
      </c>
      <c r="Q82" s="87"/>
      <c r="R82" s="88"/>
      <c r="S82" s="14"/>
      <c r="T82" s="14"/>
      <c r="U82" s="14"/>
      <c r="V82" s="14"/>
      <c r="W82" s="14"/>
      <c r="X82" s="14"/>
      <c r="Y82" s="14"/>
      <c r="Z82" s="14"/>
      <c r="AA82" s="14"/>
    </row>
    <row r="83" spans="1:27" s="18" customFormat="1" ht="60.75" customHeight="1">
      <c r="A83" s="107">
        <f>A82+1</f>
        <v>51</v>
      </c>
      <c r="B83" s="77" t="s">
        <v>320</v>
      </c>
      <c r="C83" s="129" t="s">
        <v>29</v>
      </c>
      <c r="D83" s="102">
        <f t="shared" si="3"/>
        <v>0</v>
      </c>
      <c r="E83" s="102">
        <f t="shared" si="3"/>
        <v>0</v>
      </c>
      <c r="F83" s="102">
        <v>0</v>
      </c>
      <c r="G83" s="102">
        <v>0</v>
      </c>
      <c r="H83" s="102">
        <v>0</v>
      </c>
      <c r="I83" s="102">
        <v>0</v>
      </c>
      <c r="J83" s="102">
        <v>0</v>
      </c>
      <c r="K83" s="102">
        <v>0</v>
      </c>
      <c r="L83" s="102">
        <v>0</v>
      </c>
      <c r="M83" s="102">
        <v>0</v>
      </c>
      <c r="N83" s="102">
        <v>2080869.16</v>
      </c>
      <c r="O83" s="102">
        <v>0</v>
      </c>
      <c r="P83" s="102">
        <v>0</v>
      </c>
      <c r="Q83" s="87"/>
      <c r="R83" s="88"/>
      <c r="S83" s="14"/>
      <c r="T83" s="14"/>
      <c r="U83" s="14"/>
      <c r="V83" s="14"/>
      <c r="W83" s="14"/>
      <c r="X83" s="14"/>
      <c r="Y83" s="14"/>
      <c r="Z83" s="14"/>
      <c r="AA83" s="14"/>
    </row>
    <row r="84" spans="1:27" s="18" customFormat="1" ht="60.75" customHeight="1">
      <c r="A84" s="107">
        <f t="shared" ref="A84:A89" si="4">A83+1</f>
        <v>52</v>
      </c>
      <c r="B84" s="77" t="s">
        <v>321</v>
      </c>
      <c r="C84" s="129" t="s">
        <v>29</v>
      </c>
      <c r="D84" s="102">
        <f t="shared" si="3"/>
        <v>0</v>
      </c>
      <c r="E84" s="102">
        <f t="shared" si="3"/>
        <v>0</v>
      </c>
      <c r="F84" s="102">
        <v>0</v>
      </c>
      <c r="G84" s="102">
        <v>0</v>
      </c>
      <c r="H84" s="102">
        <v>0</v>
      </c>
      <c r="I84" s="102">
        <v>0</v>
      </c>
      <c r="J84" s="102">
        <v>0</v>
      </c>
      <c r="K84" s="102">
        <v>0</v>
      </c>
      <c r="L84" s="102">
        <v>0</v>
      </c>
      <c r="M84" s="102">
        <v>0</v>
      </c>
      <c r="N84" s="102">
        <v>1437.54</v>
      </c>
      <c r="O84" s="102">
        <v>0</v>
      </c>
      <c r="P84" s="102">
        <v>0</v>
      </c>
      <c r="Q84" s="87"/>
      <c r="R84" s="88"/>
      <c r="S84" s="14"/>
      <c r="T84" s="14"/>
      <c r="U84" s="14"/>
      <c r="V84" s="14"/>
      <c r="W84" s="14"/>
      <c r="X84" s="14"/>
      <c r="Y84" s="14"/>
      <c r="Z84" s="14"/>
      <c r="AA84" s="14"/>
    </row>
    <row r="85" spans="1:27" s="18" customFormat="1" ht="60.75" customHeight="1">
      <c r="A85" s="107">
        <f t="shared" si="4"/>
        <v>53</v>
      </c>
      <c r="B85" s="77" t="s">
        <v>324</v>
      </c>
      <c r="C85" s="129" t="s">
        <v>29</v>
      </c>
      <c r="D85" s="102">
        <f t="shared" si="3"/>
        <v>0</v>
      </c>
      <c r="E85" s="102">
        <f t="shared" si="3"/>
        <v>0</v>
      </c>
      <c r="F85" s="102">
        <v>0</v>
      </c>
      <c r="G85" s="102">
        <v>0</v>
      </c>
      <c r="H85" s="102">
        <v>0</v>
      </c>
      <c r="I85" s="102">
        <v>0</v>
      </c>
      <c r="J85" s="102">
        <v>0</v>
      </c>
      <c r="K85" s="102">
        <v>0</v>
      </c>
      <c r="L85" s="102">
        <v>0</v>
      </c>
      <c r="M85" s="102">
        <v>0</v>
      </c>
      <c r="N85" s="102">
        <v>24.76</v>
      </c>
      <c r="O85" s="102">
        <v>0</v>
      </c>
      <c r="P85" s="102">
        <v>0</v>
      </c>
      <c r="Q85" s="87"/>
      <c r="R85" s="88"/>
      <c r="S85" s="14"/>
      <c r="T85" s="14"/>
      <c r="U85" s="14"/>
      <c r="V85" s="14"/>
      <c r="W85" s="14"/>
      <c r="X85" s="14"/>
      <c r="Y85" s="14"/>
      <c r="Z85" s="14"/>
      <c r="AA85" s="14"/>
    </row>
    <row r="86" spans="1:27" s="18" customFormat="1" ht="60.75" customHeight="1">
      <c r="A86" s="107">
        <f t="shared" si="4"/>
        <v>54</v>
      </c>
      <c r="B86" s="77" t="s">
        <v>325</v>
      </c>
      <c r="C86" s="129" t="s">
        <v>29</v>
      </c>
      <c r="D86" s="102">
        <f t="shared" si="3"/>
        <v>0</v>
      </c>
      <c r="E86" s="102">
        <f t="shared" si="3"/>
        <v>0</v>
      </c>
      <c r="F86" s="102">
        <v>0</v>
      </c>
      <c r="G86" s="102">
        <v>0</v>
      </c>
      <c r="H86" s="102">
        <v>0</v>
      </c>
      <c r="I86" s="102">
        <v>0</v>
      </c>
      <c r="J86" s="102">
        <v>0</v>
      </c>
      <c r="K86" s="102">
        <v>0</v>
      </c>
      <c r="L86" s="102">
        <v>0</v>
      </c>
      <c r="M86" s="102">
        <v>0</v>
      </c>
      <c r="N86" s="102">
        <v>1.54</v>
      </c>
      <c r="O86" s="102">
        <v>0</v>
      </c>
      <c r="P86" s="102">
        <v>0</v>
      </c>
      <c r="Q86" s="87"/>
      <c r="R86" s="88"/>
      <c r="S86" s="14"/>
      <c r="T86" s="14"/>
      <c r="U86" s="14"/>
      <c r="V86" s="14"/>
      <c r="W86" s="14"/>
      <c r="X86" s="14"/>
      <c r="Y86" s="14"/>
      <c r="Z86" s="14"/>
      <c r="AA86" s="14"/>
    </row>
    <row r="87" spans="1:27" s="18" customFormat="1" ht="60.75" customHeight="1">
      <c r="A87" s="107">
        <f t="shared" si="4"/>
        <v>55</v>
      </c>
      <c r="B87" s="77" t="s">
        <v>318</v>
      </c>
      <c r="C87" s="129" t="s">
        <v>29</v>
      </c>
      <c r="D87" s="102">
        <f t="shared" si="3"/>
        <v>0</v>
      </c>
      <c r="E87" s="102">
        <f t="shared" si="3"/>
        <v>0</v>
      </c>
      <c r="F87" s="102">
        <v>0</v>
      </c>
      <c r="G87" s="102">
        <v>0</v>
      </c>
      <c r="H87" s="102">
        <v>0</v>
      </c>
      <c r="I87" s="102">
        <v>0</v>
      </c>
      <c r="J87" s="102">
        <v>0</v>
      </c>
      <c r="K87" s="102">
        <v>0</v>
      </c>
      <c r="L87" s="102">
        <v>0</v>
      </c>
      <c r="M87" s="102">
        <v>0</v>
      </c>
      <c r="N87" s="102">
        <v>206024.63</v>
      </c>
      <c r="O87" s="102">
        <v>0</v>
      </c>
      <c r="P87" s="102">
        <v>0</v>
      </c>
      <c r="Q87" s="87"/>
      <c r="R87" s="88"/>
      <c r="S87" s="14"/>
      <c r="T87" s="14"/>
      <c r="U87" s="14"/>
      <c r="V87" s="14"/>
      <c r="W87" s="14"/>
      <c r="X87" s="14"/>
      <c r="Y87" s="14"/>
      <c r="Z87" s="14"/>
      <c r="AA87" s="14"/>
    </row>
    <row r="88" spans="1:27" s="18" customFormat="1" ht="60.75" customHeight="1">
      <c r="A88" s="107">
        <f t="shared" si="4"/>
        <v>56</v>
      </c>
      <c r="B88" s="77" t="s">
        <v>326</v>
      </c>
      <c r="C88" s="129" t="s">
        <v>29</v>
      </c>
      <c r="D88" s="102">
        <f t="shared" si="3"/>
        <v>0</v>
      </c>
      <c r="E88" s="102">
        <f t="shared" si="3"/>
        <v>0</v>
      </c>
      <c r="F88" s="102">
        <v>0</v>
      </c>
      <c r="G88" s="102">
        <v>0</v>
      </c>
      <c r="H88" s="102">
        <v>0</v>
      </c>
      <c r="I88" s="102">
        <v>0</v>
      </c>
      <c r="J88" s="102">
        <v>0</v>
      </c>
      <c r="K88" s="102">
        <v>0</v>
      </c>
      <c r="L88" s="102">
        <v>0</v>
      </c>
      <c r="M88" s="102">
        <v>0</v>
      </c>
      <c r="N88" s="102">
        <v>1449183.67</v>
      </c>
      <c r="O88" s="102">
        <v>0</v>
      </c>
      <c r="P88" s="102">
        <v>0</v>
      </c>
      <c r="Q88" s="87"/>
      <c r="R88" s="88"/>
      <c r="S88" s="14"/>
      <c r="T88" s="14"/>
      <c r="U88" s="14"/>
      <c r="V88" s="14"/>
      <c r="W88" s="14"/>
      <c r="X88" s="14"/>
      <c r="Y88" s="14"/>
      <c r="Z88" s="14"/>
      <c r="AA88" s="14"/>
    </row>
    <row r="89" spans="1:27" s="18" customFormat="1" ht="51" customHeight="1">
      <c r="A89" s="107">
        <f t="shared" si="4"/>
        <v>57</v>
      </c>
      <c r="B89" s="77" t="s">
        <v>330</v>
      </c>
      <c r="C89" s="129" t="s">
        <v>29</v>
      </c>
      <c r="D89" s="102">
        <f t="shared" si="3"/>
        <v>0</v>
      </c>
      <c r="E89" s="102">
        <f t="shared" si="3"/>
        <v>0</v>
      </c>
      <c r="F89" s="102">
        <v>0</v>
      </c>
      <c r="G89" s="102">
        <v>0</v>
      </c>
      <c r="H89" s="102">
        <v>0</v>
      </c>
      <c r="I89" s="102">
        <v>0</v>
      </c>
      <c r="J89" s="102">
        <v>0</v>
      </c>
      <c r="K89" s="102">
        <v>0</v>
      </c>
      <c r="L89" s="102">
        <v>0</v>
      </c>
      <c r="M89" s="102">
        <v>0</v>
      </c>
      <c r="N89" s="102">
        <v>115862.5</v>
      </c>
      <c r="O89" s="102">
        <v>0</v>
      </c>
      <c r="P89" s="102">
        <v>0</v>
      </c>
      <c r="Q89" s="87"/>
      <c r="R89" s="88"/>
      <c r="S89" s="14"/>
      <c r="T89" s="14"/>
      <c r="U89" s="14"/>
      <c r="V89" s="14"/>
      <c r="W89" s="14"/>
      <c r="X89" s="14"/>
      <c r="Y89" s="14"/>
      <c r="Z89" s="14"/>
      <c r="AA89" s="14"/>
    </row>
    <row r="90" spans="1:27" s="18" customFormat="1" ht="45.6" customHeight="1">
      <c r="A90" s="150">
        <v>58</v>
      </c>
      <c r="B90" s="31" t="s">
        <v>61</v>
      </c>
      <c r="C90" s="129" t="s">
        <v>0</v>
      </c>
      <c r="D90" s="102">
        <f t="shared" si="3"/>
        <v>54440337.149999999</v>
      </c>
      <c r="E90" s="102">
        <f t="shared" si="3"/>
        <v>2258114412.54</v>
      </c>
      <c r="F90" s="102">
        <v>54440337.149999999</v>
      </c>
      <c r="G90" s="102">
        <f>ROUND(F90*B2,2)</f>
        <v>2258114412.54</v>
      </c>
      <c r="H90" s="102">
        <v>0</v>
      </c>
      <c r="I90" s="102">
        <v>0</v>
      </c>
      <c r="J90" s="102">
        <v>0</v>
      </c>
      <c r="K90" s="102">
        <v>0</v>
      </c>
      <c r="L90" s="102">
        <v>0</v>
      </c>
      <c r="M90" s="102">
        <v>0</v>
      </c>
      <c r="N90" s="102">
        <v>0</v>
      </c>
      <c r="O90" s="102">
        <v>510334581.41000003</v>
      </c>
      <c r="P90" s="102">
        <v>0</v>
      </c>
      <c r="Q90" s="87"/>
      <c r="R90" s="88"/>
      <c r="S90" s="14"/>
      <c r="T90" s="14"/>
      <c r="U90" s="14"/>
      <c r="V90" s="14"/>
      <c r="W90" s="14"/>
      <c r="X90" s="14"/>
      <c r="Y90" s="14"/>
      <c r="Z90" s="14"/>
      <c r="AA90" s="14"/>
    </row>
    <row r="91" spans="1:27" s="18" customFormat="1" ht="45.6" customHeight="1">
      <c r="A91" s="151"/>
      <c r="B91" s="31" t="s">
        <v>62</v>
      </c>
      <c r="C91" s="129" t="s">
        <v>0</v>
      </c>
      <c r="D91" s="102">
        <f t="shared" ref="D91:D115" si="5">F91+H91+J91</f>
        <v>103234.86</v>
      </c>
      <c r="E91" s="102">
        <f t="shared" ref="E91:E115" si="6">G91+I91+K91</f>
        <v>4282047.79</v>
      </c>
      <c r="F91" s="102">
        <v>99172.94</v>
      </c>
      <c r="G91" s="102">
        <f>ROUND(F91*B2,2)</f>
        <v>4113564.63</v>
      </c>
      <c r="H91" s="102">
        <v>0</v>
      </c>
      <c r="I91" s="102">
        <v>0</v>
      </c>
      <c r="J91" s="102">
        <v>4061.92</v>
      </c>
      <c r="K91" s="102">
        <f>ROUND(J91*B2,2)</f>
        <v>168483.16</v>
      </c>
      <c r="L91" s="102">
        <v>0</v>
      </c>
      <c r="M91" s="102">
        <v>0</v>
      </c>
      <c r="N91" s="102">
        <v>0</v>
      </c>
      <c r="O91" s="102">
        <v>6779553.2599999998</v>
      </c>
      <c r="P91" s="102">
        <v>0</v>
      </c>
      <c r="Q91" s="87"/>
      <c r="R91" s="88"/>
      <c r="S91" s="14"/>
      <c r="T91" s="14"/>
      <c r="U91" s="14"/>
      <c r="V91" s="14"/>
      <c r="W91" s="14"/>
      <c r="X91" s="14"/>
      <c r="Y91" s="14"/>
      <c r="Z91" s="14"/>
      <c r="AA91" s="14"/>
    </row>
    <row r="92" spans="1:27" s="18" customFormat="1" ht="60.75" customHeight="1">
      <c r="A92" s="152"/>
      <c r="B92" s="31" t="s">
        <v>63</v>
      </c>
      <c r="C92" s="129" t="s">
        <v>0</v>
      </c>
      <c r="D92" s="102">
        <f t="shared" si="5"/>
        <v>1563971.79</v>
      </c>
      <c r="E92" s="102">
        <f t="shared" si="6"/>
        <v>64871516.689999998</v>
      </c>
      <c r="F92" s="102">
        <v>1563971.79</v>
      </c>
      <c r="G92" s="102">
        <f>ROUND(F92*B2,2)</f>
        <v>64871516.689999998</v>
      </c>
      <c r="H92" s="102">
        <v>0</v>
      </c>
      <c r="I92" s="102">
        <v>0</v>
      </c>
      <c r="J92" s="102">
        <v>0</v>
      </c>
      <c r="K92" s="102">
        <v>0</v>
      </c>
      <c r="L92" s="102">
        <v>0</v>
      </c>
      <c r="M92" s="102">
        <v>0</v>
      </c>
      <c r="N92" s="102">
        <v>0</v>
      </c>
      <c r="O92" s="102">
        <v>0</v>
      </c>
      <c r="P92" s="102">
        <v>0</v>
      </c>
      <c r="Q92" s="87"/>
      <c r="R92" s="88"/>
      <c r="S92" s="14"/>
      <c r="T92" s="14"/>
      <c r="U92" s="14"/>
      <c r="V92" s="14"/>
      <c r="W92" s="14"/>
      <c r="X92" s="14"/>
      <c r="Y92" s="14"/>
      <c r="Z92" s="14"/>
      <c r="AA92" s="14"/>
    </row>
    <row r="93" spans="1:27" s="18" customFormat="1" ht="71.25" customHeight="1">
      <c r="A93" s="120">
        <v>59</v>
      </c>
      <c r="B93" s="143" t="s">
        <v>64</v>
      </c>
      <c r="C93" s="43" t="s">
        <v>0</v>
      </c>
      <c r="D93" s="144">
        <f>D94+D95+D96+D97+D98+D99+D100+D101+D102+D103+D104+D105+D106+D107+D108+D109+D110+D111+D112+D113+D115</f>
        <v>5934265.9799999995</v>
      </c>
      <c r="E93" s="144">
        <f>E94+E95+E96+E97+E98+E99+E100+E101+E102+E103+E104+E105+E106+E107+E108+E109+E110+E111+E112+E113+E115</f>
        <v>246145638.28999999</v>
      </c>
      <c r="F93" s="144">
        <f>F94+F95+F96+F97+F98+F99+F100+F101+F102+F103+F104+F105+F106+F107+F108+F109+F110+F111+F112+F113+F115</f>
        <v>5781967.040000001</v>
      </c>
      <c r="G93" s="144">
        <f>G94+G95+G96+G97+G98+G99+G100+G101+G102+G103+G104+G105+G106+G107+G108+G109+G110+G111+G112+G113+G115</f>
        <v>239828476.25999999</v>
      </c>
      <c r="H93" s="144">
        <f t="shared" ref="H93" si="7">H94+H95+H96+H97+H98+H99+H100+H101+H102+H103+H104+H105+H106+H107+H108+H109+H110+H111+H112+H113+H115</f>
        <v>0</v>
      </c>
      <c r="I93" s="144">
        <f t="shared" ref="I93" si="8">I94+I95+I96+I97+I98+I99+I100+I101+I102+I103+I104+I105+I106+I107+I108+I109+I110+I111+I112+I113+I115</f>
        <v>0</v>
      </c>
      <c r="J93" s="144">
        <f>J94+J95+J96+J97+J98+J99+J100+J101+J102+J103+J104+J105+J106+J107+J108+J109+J110+J111+J112+J113+J115+J114</f>
        <v>152298.94</v>
      </c>
      <c r="K93" s="144">
        <f>K94+K95+K96+K97+K98+K99+K100+K101+K102+K103+K104+K105+K106+K107+K108+K109+K110+K111+K112+K113+K115+K114</f>
        <v>6317162.0300000003</v>
      </c>
      <c r="L93" s="144">
        <f t="shared" ref="L93" si="9">L94+L95+L96+L97+L98+L99+L100+L101+L102+L103+L104+L105+L106+L107+L108+L109+L110+L111+L112+L113+L115</f>
        <v>0</v>
      </c>
      <c r="M93" s="144">
        <f t="shared" ref="M93" si="10">M94+M95+M96+M97+M98+M99+M100+M101+M102+M103+M104+M105+M106+M107+M108+M109+M110+M111+M112+M113+M115</f>
        <v>0</v>
      </c>
      <c r="N93" s="144">
        <f t="shared" ref="N93" si="11">N94+N95+N96+N97+N98+N99+N100+N101+N102+N103+N104+N105+N106+N107+N108+N109+N110+N111+N112+N113+N115</f>
        <v>0</v>
      </c>
      <c r="O93" s="144">
        <f t="shared" ref="O93" si="12">O94+O95+O96+O97+O98+O99+O100+O101+O102+O103+O104+O105+O106+O107+O108+O109+O110+O111+O112+O113+O115</f>
        <v>145086304.91999999</v>
      </c>
      <c r="P93" s="144">
        <f t="shared" ref="P93" si="13">P94+P95+P96+P97+P98+P99+P100+P101+P102+P103+P104+P105+P106+P107+P108+P109+P110+P111+P112+P113+P115</f>
        <v>0</v>
      </c>
      <c r="Q93" s="87"/>
      <c r="R93" s="88"/>
      <c r="S93" s="14"/>
      <c r="T93" s="14"/>
      <c r="U93" s="14"/>
      <c r="V93" s="14"/>
      <c r="W93" s="14"/>
      <c r="X93" s="14"/>
      <c r="Y93" s="14"/>
      <c r="Z93" s="14"/>
      <c r="AA93" s="14"/>
    </row>
    <row r="94" spans="1:27" s="24" customFormat="1" ht="47.45" customHeight="1">
      <c r="A94" s="30" t="s">
        <v>65</v>
      </c>
      <c r="B94" s="31" t="s">
        <v>66</v>
      </c>
      <c r="C94" s="129" t="s">
        <v>0</v>
      </c>
      <c r="D94" s="102">
        <f t="shared" si="5"/>
        <v>9267.4599999999991</v>
      </c>
      <c r="E94" s="102">
        <f t="shared" si="6"/>
        <v>384402.19</v>
      </c>
      <c r="F94" s="102">
        <v>9267.4599999999991</v>
      </c>
      <c r="G94" s="102">
        <f>ROUND(F94*B2,2)</f>
        <v>384402.19</v>
      </c>
      <c r="H94" s="102">
        <v>0</v>
      </c>
      <c r="I94" s="102">
        <v>0</v>
      </c>
      <c r="J94" s="102">
        <v>0</v>
      </c>
      <c r="K94" s="102">
        <v>0</v>
      </c>
      <c r="L94" s="102">
        <v>0</v>
      </c>
      <c r="M94" s="102">
        <v>0</v>
      </c>
      <c r="N94" s="102">
        <v>0</v>
      </c>
      <c r="O94" s="102">
        <v>1159955.48</v>
      </c>
      <c r="P94" s="102">
        <v>0</v>
      </c>
      <c r="Q94" s="93"/>
      <c r="R94" s="94"/>
      <c r="S94" s="23"/>
      <c r="T94" s="23"/>
      <c r="U94" s="23"/>
      <c r="V94" s="23"/>
      <c r="W94" s="23"/>
      <c r="X94" s="23"/>
      <c r="Y94" s="23"/>
      <c r="Z94" s="23"/>
      <c r="AA94" s="23"/>
    </row>
    <row r="95" spans="1:27" s="24" customFormat="1" ht="47.45" customHeight="1">
      <c r="A95" s="30" t="s">
        <v>65</v>
      </c>
      <c r="B95" s="31" t="s">
        <v>67</v>
      </c>
      <c r="C95" s="129" t="s">
        <v>0</v>
      </c>
      <c r="D95" s="102">
        <f t="shared" si="5"/>
        <v>88161.59</v>
      </c>
      <c r="E95" s="102">
        <f t="shared" si="6"/>
        <v>3656828.1500000004</v>
      </c>
      <c r="F95" s="102">
        <v>85712.19</v>
      </c>
      <c r="G95" s="102">
        <f>ROUND(F95*B2,2)</f>
        <v>3555230.22</v>
      </c>
      <c r="H95" s="102">
        <v>0</v>
      </c>
      <c r="I95" s="102">
        <v>0</v>
      </c>
      <c r="J95" s="102">
        <v>2449.4</v>
      </c>
      <c r="K95" s="102">
        <f>ROUND(J95*B2,2)</f>
        <v>101597.93</v>
      </c>
      <c r="L95" s="102">
        <v>0</v>
      </c>
      <c r="M95" s="102">
        <v>0</v>
      </c>
      <c r="N95" s="102">
        <v>0</v>
      </c>
      <c r="O95" s="102">
        <v>5057761.8499999996</v>
      </c>
      <c r="P95" s="102">
        <v>0</v>
      </c>
      <c r="Q95" s="93"/>
      <c r="R95" s="94"/>
      <c r="S95" s="23"/>
      <c r="T95" s="23"/>
      <c r="U95" s="23"/>
      <c r="V95" s="23"/>
      <c r="W95" s="23"/>
      <c r="X95" s="23"/>
      <c r="Y95" s="23"/>
      <c r="Z95" s="23"/>
      <c r="AA95" s="23"/>
    </row>
    <row r="96" spans="1:27" s="24" customFormat="1" ht="47.45" customHeight="1">
      <c r="A96" s="30" t="s">
        <v>65</v>
      </c>
      <c r="B96" s="31" t="s">
        <v>68</v>
      </c>
      <c r="C96" s="129" t="s">
        <v>0</v>
      </c>
      <c r="D96" s="102">
        <f t="shared" si="5"/>
        <v>214513.59</v>
      </c>
      <c r="E96" s="102">
        <f t="shared" si="6"/>
        <v>8897744.8499999996</v>
      </c>
      <c r="F96" s="102">
        <v>206787</v>
      </c>
      <c r="G96" s="102">
        <f>ROUND(F96*B2,2)</f>
        <v>8577255.9399999995</v>
      </c>
      <c r="H96" s="102">
        <v>0</v>
      </c>
      <c r="I96" s="102">
        <v>0</v>
      </c>
      <c r="J96" s="102">
        <v>7726.59</v>
      </c>
      <c r="K96" s="102">
        <f>ROUND(J96*B2,2)</f>
        <v>320488.90999999997</v>
      </c>
      <c r="L96" s="102">
        <v>0</v>
      </c>
      <c r="M96" s="102">
        <v>0</v>
      </c>
      <c r="N96" s="102">
        <v>0</v>
      </c>
      <c r="O96" s="102">
        <v>14127533.24</v>
      </c>
      <c r="P96" s="102">
        <v>0</v>
      </c>
      <c r="Q96" s="93"/>
      <c r="R96" s="94"/>
      <c r="S96" s="23"/>
      <c r="T96" s="23"/>
      <c r="U96" s="23"/>
      <c r="V96" s="23"/>
      <c r="W96" s="23"/>
      <c r="X96" s="23"/>
      <c r="Y96" s="23"/>
      <c r="Z96" s="23"/>
      <c r="AA96" s="23"/>
    </row>
    <row r="97" spans="1:27" s="24" customFormat="1" ht="47.45" customHeight="1">
      <c r="A97" s="30" t="s">
        <v>65</v>
      </c>
      <c r="B97" s="31" t="s">
        <v>69</v>
      </c>
      <c r="C97" s="129" t="s">
        <v>0</v>
      </c>
      <c r="D97" s="102">
        <f t="shared" si="5"/>
        <v>1076770.8899999999</v>
      </c>
      <c r="E97" s="102">
        <f t="shared" si="6"/>
        <v>44663056.710000001</v>
      </c>
      <c r="F97" s="102">
        <v>1045116.74</v>
      </c>
      <c r="G97" s="102">
        <f>ROUND(F97*B2,2)</f>
        <v>43350083.719999999</v>
      </c>
      <c r="H97" s="102">
        <v>0</v>
      </c>
      <c r="I97" s="102">
        <v>0</v>
      </c>
      <c r="J97" s="102">
        <v>31654.15</v>
      </c>
      <c r="K97" s="102">
        <f>ROUND(J97*B2,2)</f>
        <v>1312972.99</v>
      </c>
      <c r="L97" s="102">
        <v>0</v>
      </c>
      <c r="M97" s="102">
        <v>0</v>
      </c>
      <c r="N97" s="102">
        <v>0</v>
      </c>
      <c r="O97" s="102">
        <v>62634079.700000003</v>
      </c>
      <c r="P97" s="102">
        <v>0</v>
      </c>
      <c r="Q97" s="93"/>
      <c r="R97" s="94"/>
      <c r="S97" s="23"/>
      <c r="T97" s="23"/>
      <c r="U97" s="23"/>
      <c r="V97" s="23"/>
      <c r="W97" s="23"/>
      <c r="X97" s="23"/>
      <c r="Y97" s="23"/>
      <c r="Z97" s="23"/>
      <c r="AA97" s="23"/>
    </row>
    <row r="98" spans="1:27" s="24" customFormat="1" ht="47.45" customHeight="1">
      <c r="A98" s="30" t="s">
        <v>65</v>
      </c>
      <c r="B98" s="31" t="s">
        <v>70</v>
      </c>
      <c r="C98" s="129" t="s">
        <v>0</v>
      </c>
      <c r="D98" s="102">
        <f t="shared" si="5"/>
        <v>170822.53</v>
      </c>
      <c r="E98" s="102">
        <f t="shared" si="6"/>
        <v>7085496.4699999997</v>
      </c>
      <c r="F98" s="102">
        <v>165054.97</v>
      </c>
      <c r="G98" s="102">
        <f>ROUND(F98*B2,2)</f>
        <v>6846265.5800000001</v>
      </c>
      <c r="H98" s="102">
        <v>0</v>
      </c>
      <c r="I98" s="102">
        <v>0</v>
      </c>
      <c r="J98" s="102">
        <v>5767.56</v>
      </c>
      <c r="K98" s="102">
        <f>ROUND(J98*B2,2)</f>
        <v>239230.89</v>
      </c>
      <c r="L98" s="102">
        <v>0</v>
      </c>
      <c r="M98" s="102">
        <v>0</v>
      </c>
      <c r="N98" s="102">
        <v>0</v>
      </c>
      <c r="O98" s="102">
        <v>6485079.8300000001</v>
      </c>
      <c r="P98" s="102">
        <v>0</v>
      </c>
      <c r="Q98" s="93"/>
      <c r="R98" s="94"/>
      <c r="S98" s="23"/>
      <c r="T98" s="23"/>
      <c r="U98" s="23"/>
      <c r="V98" s="23"/>
      <c r="W98" s="23"/>
      <c r="X98" s="23"/>
      <c r="Y98" s="23"/>
      <c r="Z98" s="23"/>
      <c r="AA98" s="23"/>
    </row>
    <row r="99" spans="1:27" s="24" customFormat="1" ht="47.45" customHeight="1">
      <c r="A99" s="30" t="s">
        <v>65</v>
      </c>
      <c r="B99" s="31" t="s">
        <v>71</v>
      </c>
      <c r="C99" s="129" t="s">
        <v>0</v>
      </c>
      <c r="D99" s="102">
        <f t="shared" si="5"/>
        <v>39598.670000000006</v>
      </c>
      <c r="E99" s="102">
        <f t="shared" si="6"/>
        <v>1642501.35</v>
      </c>
      <c r="F99" s="102">
        <v>38488.550000000003</v>
      </c>
      <c r="G99" s="102">
        <f>ROUND(F99*B2,2)</f>
        <v>1596455.02</v>
      </c>
      <c r="H99" s="102">
        <v>0</v>
      </c>
      <c r="I99" s="102">
        <v>0</v>
      </c>
      <c r="J99" s="102">
        <v>1110.1199999999999</v>
      </c>
      <c r="K99" s="102">
        <f>ROUND(J99*B2,2)</f>
        <v>46046.33</v>
      </c>
      <c r="L99" s="102">
        <v>0</v>
      </c>
      <c r="M99" s="102">
        <v>0</v>
      </c>
      <c r="N99" s="102">
        <v>0</v>
      </c>
      <c r="O99" s="102">
        <v>1436630.17</v>
      </c>
      <c r="P99" s="102">
        <v>0</v>
      </c>
      <c r="Q99" s="93"/>
      <c r="R99" s="94"/>
      <c r="S99" s="23"/>
      <c r="T99" s="23"/>
      <c r="U99" s="23"/>
      <c r="V99" s="23"/>
      <c r="W99" s="23"/>
      <c r="X99" s="23"/>
      <c r="Y99" s="23"/>
      <c r="Z99" s="23"/>
      <c r="AA99" s="23"/>
    </row>
    <row r="100" spans="1:27" s="24" customFormat="1" ht="47.45" customHeight="1">
      <c r="A100" s="30" t="s">
        <v>65</v>
      </c>
      <c r="B100" s="31" t="s">
        <v>72</v>
      </c>
      <c r="C100" s="129" t="s">
        <v>0</v>
      </c>
      <c r="D100" s="102">
        <f t="shared" si="5"/>
        <v>44690.59</v>
      </c>
      <c r="E100" s="102">
        <f t="shared" si="6"/>
        <v>1853707.57</v>
      </c>
      <c r="F100" s="102">
        <v>42403.95</v>
      </c>
      <c r="G100" s="102">
        <f>ROUND(F100*B2,2)</f>
        <v>1758860.72</v>
      </c>
      <c r="H100" s="102">
        <v>0</v>
      </c>
      <c r="I100" s="102">
        <v>0</v>
      </c>
      <c r="J100" s="102">
        <v>2286.64</v>
      </c>
      <c r="K100" s="102">
        <f>ROUND(J100*B2,2)</f>
        <v>94846.85</v>
      </c>
      <c r="L100" s="102">
        <v>0</v>
      </c>
      <c r="M100" s="102">
        <v>0</v>
      </c>
      <c r="N100" s="102">
        <v>0</v>
      </c>
      <c r="O100" s="102">
        <v>3109773.06</v>
      </c>
      <c r="P100" s="102">
        <v>0</v>
      </c>
      <c r="Q100" s="93"/>
      <c r="R100" s="94"/>
      <c r="S100" s="23"/>
      <c r="T100" s="23"/>
      <c r="U100" s="23"/>
      <c r="V100" s="23"/>
      <c r="W100" s="23"/>
      <c r="X100" s="23"/>
      <c r="Y100" s="23"/>
      <c r="Z100" s="23"/>
      <c r="AA100" s="23"/>
    </row>
    <row r="101" spans="1:27" s="24" customFormat="1" ht="47.45" customHeight="1">
      <c r="A101" s="30" t="s">
        <v>65</v>
      </c>
      <c r="B101" s="31" t="s">
        <v>73</v>
      </c>
      <c r="C101" s="129" t="s">
        <v>0</v>
      </c>
      <c r="D101" s="102">
        <f t="shared" si="5"/>
        <v>604237.05999999994</v>
      </c>
      <c r="E101" s="102">
        <f t="shared" si="6"/>
        <v>25062967.740000002</v>
      </c>
      <c r="F101" s="102">
        <v>590726.81999999995</v>
      </c>
      <c r="G101" s="102">
        <f>ROUND(F101*B2,2)</f>
        <v>24502580.550000001</v>
      </c>
      <c r="H101" s="102">
        <v>0</v>
      </c>
      <c r="I101" s="102">
        <v>0</v>
      </c>
      <c r="J101" s="102">
        <v>13510.24</v>
      </c>
      <c r="K101" s="102">
        <f>ROUND(J101*B2,2)</f>
        <v>560387.18999999994</v>
      </c>
      <c r="L101" s="102">
        <v>0</v>
      </c>
      <c r="M101" s="102">
        <v>0</v>
      </c>
      <c r="N101" s="102">
        <v>0</v>
      </c>
      <c r="O101" s="102">
        <v>22466530.050000001</v>
      </c>
      <c r="P101" s="102">
        <v>0</v>
      </c>
      <c r="Q101" s="93"/>
      <c r="R101" s="94"/>
      <c r="S101" s="23"/>
      <c r="T101" s="23"/>
      <c r="U101" s="23"/>
      <c r="V101" s="23"/>
      <c r="W101" s="23"/>
      <c r="X101" s="23"/>
      <c r="Y101" s="23"/>
      <c r="Z101" s="23"/>
      <c r="AA101" s="23"/>
    </row>
    <row r="102" spans="1:27" s="24" customFormat="1" ht="43.9" customHeight="1">
      <c r="A102" s="30" t="s">
        <v>65</v>
      </c>
      <c r="B102" s="31" t="s">
        <v>75</v>
      </c>
      <c r="C102" s="129" t="s">
        <v>0</v>
      </c>
      <c r="D102" s="102">
        <f t="shared" si="5"/>
        <v>93876.82</v>
      </c>
      <c r="E102" s="102">
        <f t="shared" si="6"/>
        <v>3893888.46</v>
      </c>
      <c r="F102" s="102">
        <v>90056</v>
      </c>
      <c r="G102" s="102">
        <f>ROUND(F102*B2,2)</f>
        <v>3735405.81</v>
      </c>
      <c r="H102" s="102">
        <v>0</v>
      </c>
      <c r="I102" s="102">
        <v>0</v>
      </c>
      <c r="J102" s="102">
        <v>3820.82</v>
      </c>
      <c r="K102" s="102">
        <f>ROUND(J102*B2,2)</f>
        <v>158482.65</v>
      </c>
      <c r="L102" s="102">
        <v>0</v>
      </c>
      <c r="M102" s="102">
        <v>0</v>
      </c>
      <c r="N102" s="102">
        <v>0</v>
      </c>
      <c r="O102" s="102">
        <v>6452139.7599999998</v>
      </c>
      <c r="P102" s="102">
        <v>0</v>
      </c>
      <c r="Q102" s="93"/>
      <c r="R102" s="94"/>
      <c r="S102" s="23"/>
      <c r="T102" s="23"/>
      <c r="U102" s="23"/>
      <c r="V102" s="23"/>
      <c r="W102" s="23"/>
      <c r="X102" s="23"/>
      <c r="Y102" s="23"/>
      <c r="Z102" s="23"/>
      <c r="AA102" s="23"/>
    </row>
    <row r="103" spans="1:27" s="24" customFormat="1" ht="43.9" customHeight="1">
      <c r="A103" s="30" t="s">
        <v>65</v>
      </c>
      <c r="B103" s="31" t="s">
        <v>76</v>
      </c>
      <c r="C103" s="129" t="s">
        <v>0</v>
      </c>
      <c r="D103" s="102">
        <f t="shared" si="5"/>
        <v>172831.38</v>
      </c>
      <c r="E103" s="102">
        <f t="shared" si="6"/>
        <v>7168820.9700000007</v>
      </c>
      <c r="F103" s="102">
        <v>169537.28</v>
      </c>
      <c r="G103" s="102">
        <f>ROUND(F103*B2,2)</f>
        <v>7032185.9800000004</v>
      </c>
      <c r="H103" s="102">
        <v>0</v>
      </c>
      <c r="I103" s="102">
        <v>0</v>
      </c>
      <c r="J103" s="102">
        <v>3294.1</v>
      </c>
      <c r="K103" s="102">
        <f>ROUND(J103*B2,2)</f>
        <v>136634.99</v>
      </c>
      <c r="L103" s="102">
        <v>0</v>
      </c>
      <c r="M103" s="102">
        <v>0</v>
      </c>
      <c r="N103" s="102">
        <v>0</v>
      </c>
      <c r="O103" s="102">
        <v>11466507.91</v>
      </c>
      <c r="P103" s="102">
        <v>0</v>
      </c>
      <c r="Q103" s="93"/>
      <c r="R103" s="94"/>
      <c r="S103" s="23"/>
      <c r="T103" s="23"/>
      <c r="U103" s="23"/>
      <c r="V103" s="23"/>
      <c r="W103" s="23"/>
      <c r="X103" s="23"/>
      <c r="Y103" s="23"/>
      <c r="Z103" s="23"/>
      <c r="AA103" s="23"/>
    </row>
    <row r="104" spans="1:27" s="24" customFormat="1" ht="43.9" customHeight="1">
      <c r="A104" s="30" t="s">
        <v>65</v>
      </c>
      <c r="B104" s="31" t="s">
        <v>77</v>
      </c>
      <c r="C104" s="129" t="s">
        <v>0</v>
      </c>
      <c r="D104" s="102">
        <f t="shared" si="5"/>
        <v>140053.54</v>
      </c>
      <c r="E104" s="102">
        <f t="shared" si="6"/>
        <v>5809238.7699999996</v>
      </c>
      <c r="F104" s="102">
        <v>135430.72</v>
      </c>
      <c r="G104" s="102">
        <f>ROUND(F104*B2,2)</f>
        <v>5617490.21</v>
      </c>
      <c r="H104" s="102">
        <v>0</v>
      </c>
      <c r="I104" s="102">
        <v>0</v>
      </c>
      <c r="J104" s="102">
        <v>4622.82</v>
      </c>
      <c r="K104" s="102">
        <f>ROUND(J104*B2,2)</f>
        <v>191748.56</v>
      </c>
      <c r="L104" s="102">
        <v>0</v>
      </c>
      <c r="M104" s="102">
        <v>0</v>
      </c>
      <c r="N104" s="102">
        <v>0</v>
      </c>
      <c r="O104" s="102">
        <v>709442.07</v>
      </c>
      <c r="P104" s="102">
        <v>0</v>
      </c>
      <c r="Q104" s="93"/>
      <c r="R104" s="94"/>
      <c r="S104" s="23"/>
      <c r="T104" s="23"/>
      <c r="U104" s="23"/>
      <c r="V104" s="23"/>
      <c r="W104" s="23"/>
      <c r="X104" s="23"/>
      <c r="Y104" s="23"/>
      <c r="Z104" s="23"/>
      <c r="AA104" s="23"/>
    </row>
    <row r="105" spans="1:27" s="24" customFormat="1" ht="43.9" customHeight="1">
      <c r="A105" s="30" t="s">
        <v>65</v>
      </c>
      <c r="B105" s="31" t="s">
        <v>78</v>
      </c>
      <c r="C105" s="129" t="s">
        <v>0</v>
      </c>
      <c r="D105" s="102">
        <f t="shared" si="5"/>
        <v>394026.06</v>
      </c>
      <c r="E105" s="102">
        <f t="shared" si="6"/>
        <v>16343688.74</v>
      </c>
      <c r="F105" s="102">
        <v>378658.8</v>
      </c>
      <c r="G105" s="102">
        <f>ROUND(F105*B2,2)</f>
        <v>15706274.77</v>
      </c>
      <c r="H105" s="102">
        <v>0</v>
      </c>
      <c r="I105" s="102">
        <v>0</v>
      </c>
      <c r="J105" s="102">
        <v>15367.26</v>
      </c>
      <c r="K105" s="102">
        <f>ROUND(J105*B2,2)</f>
        <v>637413.97</v>
      </c>
      <c r="L105" s="102">
        <v>0</v>
      </c>
      <c r="M105" s="102">
        <v>0</v>
      </c>
      <c r="N105" s="102">
        <v>0</v>
      </c>
      <c r="O105" s="102">
        <v>2018198.46</v>
      </c>
      <c r="P105" s="102">
        <v>0</v>
      </c>
      <c r="Q105" s="93"/>
      <c r="R105" s="94"/>
      <c r="S105" s="23"/>
      <c r="T105" s="23"/>
      <c r="U105" s="23"/>
      <c r="V105" s="23"/>
      <c r="W105" s="23"/>
      <c r="X105" s="23"/>
      <c r="Y105" s="23"/>
      <c r="Z105" s="23"/>
      <c r="AA105" s="23"/>
    </row>
    <row r="106" spans="1:27" s="24" customFormat="1" ht="43.9" customHeight="1">
      <c r="A106" s="30" t="s">
        <v>65</v>
      </c>
      <c r="B106" s="31" t="s">
        <v>79</v>
      </c>
      <c r="C106" s="129" t="s">
        <v>0</v>
      </c>
      <c r="D106" s="102">
        <f t="shared" si="5"/>
        <v>51910.68</v>
      </c>
      <c r="E106" s="102">
        <f t="shared" si="6"/>
        <v>2153187.52</v>
      </c>
      <c r="F106" s="102">
        <v>51910.68</v>
      </c>
      <c r="G106" s="102">
        <f>ROUND(F106*B2,2)</f>
        <v>2153187.52</v>
      </c>
      <c r="H106" s="102">
        <v>0</v>
      </c>
      <c r="I106" s="102">
        <v>0</v>
      </c>
      <c r="J106" s="102">
        <v>0</v>
      </c>
      <c r="K106" s="102">
        <f>ROUND(J106*B2,2)</f>
        <v>0</v>
      </c>
      <c r="L106" s="102">
        <v>0</v>
      </c>
      <c r="M106" s="102">
        <v>0</v>
      </c>
      <c r="N106" s="102">
        <v>0</v>
      </c>
      <c r="O106" s="102">
        <v>204474.5</v>
      </c>
      <c r="P106" s="102">
        <v>0</v>
      </c>
      <c r="Q106" s="93"/>
      <c r="R106" s="94"/>
      <c r="S106" s="23"/>
      <c r="T106" s="23"/>
      <c r="U106" s="23"/>
      <c r="V106" s="23"/>
      <c r="W106" s="23"/>
      <c r="X106" s="23"/>
      <c r="Y106" s="23"/>
      <c r="Z106" s="23"/>
      <c r="AA106" s="23"/>
    </row>
    <row r="107" spans="1:27" s="24" customFormat="1" ht="43.9" customHeight="1">
      <c r="A107" s="30" t="s">
        <v>65</v>
      </c>
      <c r="B107" s="31" t="s">
        <v>80</v>
      </c>
      <c r="C107" s="129" t="s">
        <v>0</v>
      </c>
      <c r="D107" s="102">
        <f t="shared" si="5"/>
        <v>1719.65</v>
      </c>
      <c r="E107" s="102">
        <f t="shared" si="6"/>
        <v>71328.850000000006</v>
      </c>
      <c r="F107" s="102">
        <v>1719.65</v>
      </c>
      <c r="G107" s="102">
        <f>ROUND(F107*B2,2)</f>
        <v>71328.850000000006</v>
      </c>
      <c r="H107" s="102">
        <v>0</v>
      </c>
      <c r="I107" s="102">
        <v>0</v>
      </c>
      <c r="J107" s="102">
        <v>0</v>
      </c>
      <c r="K107" s="102">
        <f>ROUND(J107*B2,2)</f>
        <v>0</v>
      </c>
      <c r="L107" s="102">
        <v>0</v>
      </c>
      <c r="M107" s="102">
        <v>0</v>
      </c>
      <c r="N107" s="102">
        <v>0</v>
      </c>
      <c r="O107" s="102">
        <v>597.47</v>
      </c>
      <c r="P107" s="102">
        <v>0</v>
      </c>
      <c r="Q107" s="93"/>
      <c r="R107" s="94"/>
      <c r="S107" s="23"/>
      <c r="T107" s="23"/>
      <c r="U107" s="23"/>
      <c r="V107" s="23"/>
      <c r="W107" s="23"/>
      <c r="X107" s="23"/>
      <c r="Y107" s="23"/>
      <c r="Z107" s="23"/>
      <c r="AA107" s="23"/>
    </row>
    <row r="108" spans="1:27" s="24" customFormat="1" ht="43.9" customHeight="1">
      <c r="A108" s="30" t="s">
        <v>65</v>
      </c>
      <c r="B108" s="31" t="s">
        <v>81</v>
      </c>
      <c r="C108" s="129" t="s">
        <v>0</v>
      </c>
      <c r="D108" s="102">
        <f t="shared" si="5"/>
        <v>698712.41</v>
      </c>
      <c r="E108" s="102">
        <f t="shared" si="6"/>
        <v>28981682.440000001</v>
      </c>
      <c r="F108" s="102">
        <v>698712.41</v>
      </c>
      <c r="G108" s="102">
        <f>ROUND(F108*B2,2)</f>
        <v>28981682.440000001</v>
      </c>
      <c r="H108" s="102">
        <v>0</v>
      </c>
      <c r="I108" s="102">
        <v>0</v>
      </c>
      <c r="J108" s="102">
        <v>0</v>
      </c>
      <c r="K108" s="102">
        <f>ROUND(J108*B2,2)</f>
        <v>0</v>
      </c>
      <c r="L108" s="102">
        <v>0</v>
      </c>
      <c r="M108" s="102">
        <v>0</v>
      </c>
      <c r="N108" s="102">
        <v>0</v>
      </c>
      <c r="O108" s="102">
        <v>0</v>
      </c>
      <c r="P108" s="102">
        <v>0</v>
      </c>
      <c r="Q108" s="93"/>
      <c r="R108" s="94"/>
      <c r="S108" s="23"/>
      <c r="T108" s="23"/>
      <c r="U108" s="23"/>
      <c r="V108" s="23"/>
      <c r="W108" s="23"/>
      <c r="X108" s="23"/>
      <c r="Y108" s="23"/>
      <c r="Z108" s="23"/>
      <c r="AA108" s="23"/>
    </row>
    <row r="109" spans="1:27" s="24" customFormat="1" ht="43.9" customHeight="1">
      <c r="A109" s="30" t="s">
        <v>65</v>
      </c>
      <c r="B109" s="31" t="s">
        <v>82</v>
      </c>
      <c r="C109" s="129" t="s">
        <v>0</v>
      </c>
      <c r="D109" s="102">
        <f t="shared" si="5"/>
        <v>360035</v>
      </c>
      <c r="E109" s="102">
        <f t="shared" si="6"/>
        <v>14933783.75</v>
      </c>
      <c r="F109" s="102">
        <v>349360.36</v>
      </c>
      <c r="G109" s="102">
        <f>ROUND(F109*B2,2)</f>
        <v>14491013.560000001</v>
      </c>
      <c r="H109" s="102">
        <v>0</v>
      </c>
      <c r="I109" s="102">
        <v>0</v>
      </c>
      <c r="J109" s="102">
        <v>10674.64</v>
      </c>
      <c r="K109" s="102">
        <f>ROUND(J109*B2,2)</f>
        <v>442770.19</v>
      </c>
      <c r="L109" s="102">
        <v>0</v>
      </c>
      <c r="M109" s="102">
        <v>0</v>
      </c>
      <c r="N109" s="102">
        <v>0</v>
      </c>
      <c r="O109" s="102">
        <v>1251832.7</v>
      </c>
      <c r="P109" s="102">
        <v>0</v>
      </c>
      <c r="Q109" s="93"/>
      <c r="R109" s="94"/>
      <c r="S109" s="23"/>
      <c r="T109" s="23"/>
      <c r="U109" s="23"/>
      <c r="V109" s="23"/>
      <c r="W109" s="23"/>
      <c r="X109" s="23"/>
      <c r="Y109" s="23"/>
      <c r="Z109" s="23"/>
      <c r="AA109" s="23"/>
    </row>
    <row r="110" spans="1:27" s="24" customFormat="1" ht="43.9" customHeight="1">
      <c r="A110" s="30" t="s">
        <v>65</v>
      </c>
      <c r="B110" s="31" t="s">
        <v>83</v>
      </c>
      <c r="C110" s="129" t="s">
        <v>0</v>
      </c>
      <c r="D110" s="102">
        <f t="shared" si="5"/>
        <v>101112.25</v>
      </c>
      <c r="E110" s="102">
        <f t="shared" si="6"/>
        <v>4194004.68</v>
      </c>
      <c r="F110" s="102">
        <v>99911.35</v>
      </c>
      <c r="G110" s="102">
        <f>ROUND(F110*B2,2)</f>
        <v>4144192.91</v>
      </c>
      <c r="H110" s="102">
        <v>0</v>
      </c>
      <c r="I110" s="102">
        <v>0</v>
      </c>
      <c r="J110" s="102">
        <v>1200.9000000000001</v>
      </c>
      <c r="K110" s="102">
        <f>ROUND(J110*B2,2)</f>
        <v>49811.77</v>
      </c>
      <c r="L110" s="102">
        <v>0</v>
      </c>
      <c r="M110" s="102">
        <v>0</v>
      </c>
      <c r="N110" s="102">
        <v>0</v>
      </c>
      <c r="O110" s="102">
        <v>131037.96</v>
      </c>
      <c r="P110" s="102">
        <v>0</v>
      </c>
      <c r="Q110" s="93"/>
      <c r="R110" s="94"/>
      <c r="S110" s="23"/>
      <c r="T110" s="23"/>
      <c r="U110" s="23"/>
      <c r="V110" s="23"/>
      <c r="W110" s="23"/>
      <c r="X110" s="23"/>
      <c r="Y110" s="23"/>
      <c r="Z110" s="23"/>
      <c r="AA110" s="23"/>
    </row>
    <row r="111" spans="1:27" s="24" customFormat="1" ht="43.9" customHeight="1">
      <c r="A111" s="30" t="s">
        <v>65</v>
      </c>
      <c r="B111" s="31" t="s">
        <v>84</v>
      </c>
      <c r="C111" s="129" t="s">
        <v>0</v>
      </c>
      <c r="D111" s="102">
        <f t="shared" si="5"/>
        <v>287454.42</v>
      </c>
      <c r="E111" s="102">
        <f t="shared" si="6"/>
        <v>11923235.65</v>
      </c>
      <c r="F111" s="102">
        <v>287454.42</v>
      </c>
      <c r="G111" s="102">
        <f>ROUND(F111*B2,2)</f>
        <v>11923235.65</v>
      </c>
      <c r="H111" s="102">
        <v>0</v>
      </c>
      <c r="I111" s="102">
        <v>0</v>
      </c>
      <c r="J111" s="102">
        <v>0</v>
      </c>
      <c r="K111" s="102">
        <f>ROUND(J111*B2,2)</f>
        <v>0</v>
      </c>
      <c r="L111" s="102">
        <v>0</v>
      </c>
      <c r="M111" s="102">
        <v>0</v>
      </c>
      <c r="N111" s="102">
        <v>0</v>
      </c>
      <c r="O111" s="102">
        <v>349697.79</v>
      </c>
      <c r="P111" s="102">
        <v>0</v>
      </c>
      <c r="Q111" s="93"/>
      <c r="R111" s="94"/>
      <c r="S111" s="23"/>
      <c r="T111" s="23"/>
      <c r="U111" s="23"/>
      <c r="V111" s="23"/>
      <c r="W111" s="23"/>
      <c r="X111" s="23"/>
      <c r="Y111" s="23"/>
      <c r="Z111" s="23"/>
      <c r="AA111" s="23"/>
    </row>
    <row r="112" spans="1:27" s="24" customFormat="1" ht="43.9" customHeight="1">
      <c r="A112" s="30" t="s">
        <v>65</v>
      </c>
      <c r="B112" s="31" t="s">
        <v>85</v>
      </c>
      <c r="C112" s="129" t="s">
        <v>0</v>
      </c>
      <c r="D112" s="102">
        <f t="shared" si="5"/>
        <v>914667.26</v>
      </c>
      <c r="E112" s="102">
        <f t="shared" si="6"/>
        <v>37939208.870000005</v>
      </c>
      <c r="F112" s="102">
        <v>877965.54</v>
      </c>
      <c r="G112" s="102">
        <f>ROUND(F112*B2,2)</f>
        <v>36416869.240000002</v>
      </c>
      <c r="H112" s="102">
        <v>0</v>
      </c>
      <c r="I112" s="102">
        <v>0</v>
      </c>
      <c r="J112" s="102">
        <v>36701.72</v>
      </c>
      <c r="K112" s="102">
        <f>ROUND(J112*B2,2)</f>
        <v>1522339.63</v>
      </c>
      <c r="L112" s="102">
        <v>0</v>
      </c>
      <c r="M112" s="102">
        <v>0</v>
      </c>
      <c r="N112" s="102">
        <v>0</v>
      </c>
      <c r="O112" s="102">
        <v>4813125.97</v>
      </c>
      <c r="P112" s="102">
        <v>0</v>
      </c>
      <c r="Q112" s="93"/>
      <c r="R112" s="94"/>
      <c r="S112" s="23"/>
      <c r="T112" s="23"/>
      <c r="U112" s="23"/>
      <c r="V112" s="23"/>
      <c r="W112" s="23"/>
      <c r="X112" s="23"/>
      <c r="Y112" s="23"/>
      <c r="Z112" s="23"/>
      <c r="AA112" s="23"/>
    </row>
    <row r="113" spans="1:27" s="24" customFormat="1" ht="45" customHeight="1">
      <c r="A113" s="30" t="s">
        <v>65</v>
      </c>
      <c r="B113" s="31" t="s">
        <v>86</v>
      </c>
      <c r="C113" s="129" t="s">
        <v>0</v>
      </c>
      <c r="D113" s="102">
        <f t="shared" si="5"/>
        <v>182205.58</v>
      </c>
      <c r="E113" s="102">
        <f t="shared" si="6"/>
        <v>7557650.5899999999</v>
      </c>
      <c r="F113" s="102">
        <v>182205.58</v>
      </c>
      <c r="G113" s="102">
        <f>ROUND(F113*B2,2)</f>
        <v>7557650.5899999999</v>
      </c>
      <c r="H113" s="102">
        <v>0</v>
      </c>
      <c r="I113" s="102">
        <v>0</v>
      </c>
      <c r="J113" s="102">
        <v>0</v>
      </c>
      <c r="K113" s="102">
        <f>ROUND(J113*B2,2)</f>
        <v>0</v>
      </c>
      <c r="L113" s="102">
        <v>0</v>
      </c>
      <c r="M113" s="102">
        <v>0</v>
      </c>
      <c r="N113" s="102">
        <v>0</v>
      </c>
      <c r="O113" s="102">
        <v>0</v>
      </c>
      <c r="P113" s="102">
        <v>0</v>
      </c>
      <c r="Q113" s="93"/>
      <c r="R113" s="94"/>
      <c r="S113" s="25"/>
      <c r="T113" s="23"/>
      <c r="U113" s="23"/>
      <c r="V113" s="23"/>
      <c r="W113" s="23"/>
      <c r="X113" s="23"/>
      <c r="Y113" s="23"/>
      <c r="Z113" s="23"/>
      <c r="AA113" s="23"/>
    </row>
    <row r="114" spans="1:27" s="24" customFormat="1" ht="45.75" customHeight="1">
      <c r="A114" s="46" t="s">
        <v>65</v>
      </c>
      <c r="B114" s="47" t="s">
        <v>307</v>
      </c>
      <c r="C114" s="129" t="s">
        <v>0</v>
      </c>
      <c r="D114" s="102">
        <f t="shared" si="5"/>
        <v>0</v>
      </c>
      <c r="E114" s="102">
        <f>G114+I114+K114</f>
        <v>0</v>
      </c>
      <c r="F114" s="102">
        <v>0</v>
      </c>
      <c r="G114" s="102">
        <v>0</v>
      </c>
      <c r="H114" s="102">
        <v>0</v>
      </c>
      <c r="I114" s="102">
        <v>0</v>
      </c>
      <c r="J114" s="102">
        <v>0</v>
      </c>
      <c r="K114" s="102">
        <f>ROUND(J114*B2,2)</f>
        <v>0</v>
      </c>
      <c r="L114" s="102">
        <v>0</v>
      </c>
      <c r="M114" s="102">
        <v>0</v>
      </c>
      <c r="N114" s="102">
        <v>0</v>
      </c>
      <c r="O114" s="102">
        <v>0</v>
      </c>
      <c r="P114" s="102">
        <v>0</v>
      </c>
      <c r="Q114" s="93"/>
      <c r="R114" s="94"/>
      <c r="S114" s="25"/>
      <c r="T114" s="23"/>
      <c r="U114" s="23"/>
      <c r="V114" s="23"/>
      <c r="W114" s="23"/>
      <c r="X114" s="23"/>
      <c r="Y114" s="23"/>
      <c r="Z114" s="23"/>
      <c r="AA114" s="23"/>
    </row>
    <row r="115" spans="1:27" s="24" customFormat="1" ht="45" customHeight="1">
      <c r="A115" s="30" t="s">
        <v>65</v>
      </c>
      <c r="B115" s="31" t="s">
        <v>87</v>
      </c>
      <c r="C115" s="129" t="s">
        <v>0</v>
      </c>
      <c r="D115" s="102">
        <f t="shared" si="5"/>
        <v>287598.55</v>
      </c>
      <c r="E115" s="102">
        <f t="shared" si="6"/>
        <v>11929213.969999999</v>
      </c>
      <c r="F115" s="102">
        <v>275486.57</v>
      </c>
      <c r="G115" s="102">
        <f>ROUND(F115*B2,2)</f>
        <v>11426824.789999999</v>
      </c>
      <c r="H115" s="102">
        <v>0</v>
      </c>
      <c r="I115" s="102">
        <v>0</v>
      </c>
      <c r="J115" s="102">
        <v>12111.98</v>
      </c>
      <c r="K115" s="102">
        <f>ROUND(J115*B2,2)</f>
        <v>502389.18</v>
      </c>
      <c r="L115" s="102">
        <v>0</v>
      </c>
      <c r="M115" s="102">
        <v>0</v>
      </c>
      <c r="N115" s="102">
        <v>0</v>
      </c>
      <c r="O115" s="102">
        <v>1211906.95</v>
      </c>
      <c r="P115" s="102">
        <v>0</v>
      </c>
      <c r="Q115" s="93"/>
      <c r="R115" s="94"/>
      <c r="S115" s="49"/>
      <c r="T115" s="23"/>
      <c r="U115" s="23"/>
      <c r="V115" s="23"/>
      <c r="W115" s="23"/>
      <c r="X115" s="23"/>
      <c r="Y115" s="23"/>
      <c r="Z115" s="23"/>
      <c r="AA115" s="23"/>
    </row>
    <row r="116" spans="1:27" s="24" customFormat="1" ht="45" customHeight="1">
      <c r="A116" s="162" t="s">
        <v>335</v>
      </c>
      <c r="B116" s="163"/>
      <c r="C116" s="43"/>
      <c r="D116" s="104" t="s">
        <v>89</v>
      </c>
      <c r="E116" s="111">
        <f>SUM(E17:E92)+E93</f>
        <v>76219735233.139984</v>
      </c>
      <c r="F116" s="104" t="s">
        <v>89</v>
      </c>
      <c r="G116" s="111">
        <f>SUM(G17:G92)+G93</f>
        <v>75961722797.429993</v>
      </c>
      <c r="H116" s="104" t="s">
        <v>89</v>
      </c>
      <c r="I116" s="111">
        <f>SUM(I17:I92)+I93</f>
        <v>0</v>
      </c>
      <c r="J116" s="104" t="s">
        <v>89</v>
      </c>
      <c r="K116" s="111">
        <f>SUM(K17:K92)+K93</f>
        <v>258012435.71000001</v>
      </c>
      <c r="L116" s="111">
        <f>SUM(L17:L92)+L93</f>
        <v>14190552.67</v>
      </c>
      <c r="M116" s="111">
        <f>SUM(M17:M92)+M93</f>
        <v>5023818.0999999996</v>
      </c>
      <c r="N116" s="111">
        <f>SUM(N17:N92)+N93</f>
        <v>12699620.639999999</v>
      </c>
      <c r="O116" s="104" t="s">
        <v>89</v>
      </c>
      <c r="P116" s="111">
        <f>SUM(P17:P92)+P93</f>
        <v>0</v>
      </c>
      <c r="Q116" s="93"/>
      <c r="R116" s="95"/>
      <c r="S116" s="48"/>
      <c r="T116" s="23"/>
      <c r="U116" s="23"/>
      <c r="V116" s="23"/>
      <c r="W116" s="23"/>
      <c r="X116" s="23"/>
      <c r="Y116" s="27"/>
      <c r="Z116" s="23"/>
      <c r="AA116" s="23"/>
    </row>
    <row r="117" spans="1:27" s="24" customFormat="1" ht="45" customHeight="1">
      <c r="A117" s="153" t="s">
        <v>403</v>
      </c>
      <c r="B117" s="154"/>
      <c r="C117" s="154"/>
      <c r="D117" s="154"/>
      <c r="E117" s="154"/>
      <c r="F117" s="154"/>
      <c r="G117" s="154"/>
      <c r="H117" s="154"/>
      <c r="I117" s="154"/>
      <c r="J117" s="154"/>
      <c r="K117" s="154"/>
      <c r="L117" s="154"/>
      <c r="M117" s="154"/>
      <c r="N117" s="154"/>
      <c r="O117" s="154"/>
      <c r="P117" s="155"/>
      <c r="Q117" s="93"/>
      <c r="R117" s="95"/>
      <c r="S117" s="48"/>
      <c r="T117" s="23"/>
      <c r="U117" s="23"/>
      <c r="V117" s="23"/>
      <c r="W117" s="23"/>
      <c r="X117" s="23"/>
      <c r="Y117" s="27"/>
      <c r="Z117" s="23"/>
      <c r="AA117" s="23"/>
    </row>
    <row r="118" spans="1:27" s="24" customFormat="1" ht="57" customHeight="1">
      <c r="A118" s="157">
        <v>1</v>
      </c>
      <c r="B118" s="79" t="s">
        <v>336</v>
      </c>
      <c r="C118" s="134" t="s">
        <v>29</v>
      </c>
      <c r="D118" s="101">
        <f t="shared" ref="D118:D149" si="14">F118+H118+J118</f>
        <v>0</v>
      </c>
      <c r="E118" s="101">
        <f t="shared" ref="E118:E149" si="15">G118+I118+K118</f>
        <v>0</v>
      </c>
      <c r="F118" s="101">
        <v>0</v>
      </c>
      <c r="G118" s="101">
        <f>F118</f>
        <v>0</v>
      </c>
      <c r="H118" s="101">
        <v>0</v>
      </c>
      <c r="I118" s="101">
        <v>0</v>
      </c>
      <c r="J118" s="101">
        <v>0</v>
      </c>
      <c r="K118" s="101">
        <v>0</v>
      </c>
      <c r="L118" s="101">
        <v>0</v>
      </c>
      <c r="M118" s="101">
        <v>0</v>
      </c>
      <c r="N118" s="101">
        <v>0</v>
      </c>
      <c r="O118" s="101">
        <v>0</v>
      </c>
      <c r="P118" s="101">
        <v>0</v>
      </c>
      <c r="Q118" s="93"/>
      <c r="R118" s="95"/>
      <c r="S118" s="48"/>
      <c r="T118" s="23"/>
      <c r="U118" s="23"/>
      <c r="V118" s="23"/>
      <c r="W118" s="23"/>
      <c r="X118" s="23"/>
      <c r="Y118" s="27"/>
      <c r="Z118" s="23"/>
      <c r="AA118" s="23"/>
    </row>
    <row r="119" spans="1:27" s="24" customFormat="1" ht="62.25" customHeight="1">
      <c r="A119" s="158"/>
      <c r="B119" s="79" t="s">
        <v>337</v>
      </c>
      <c r="C119" s="134" t="s">
        <v>29</v>
      </c>
      <c r="D119" s="101">
        <f t="shared" si="14"/>
        <v>0</v>
      </c>
      <c r="E119" s="101">
        <f t="shared" si="15"/>
        <v>0</v>
      </c>
      <c r="F119" s="101">
        <v>0</v>
      </c>
      <c r="G119" s="101">
        <f>F119</f>
        <v>0</v>
      </c>
      <c r="H119" s="101">
        <v>0</v>
      </c>
      <c r="I119" s="101">
        <v>0</v>
      </c>
      <c r="J119" s="101">
        <v>0</v>
      </c>
      <c r="K119" s="101">
        <v>0</v>
      </c>
      <c r="L119" s="101">
        <v>0</v>
      </c>
      <c r="M119" s="101">
        <v>0</v>
      </c>
      <c r="N119" s="101">
        <v>0</v>
      </c>
      <c r="O119" s="101">
        <v>0</v>
      </c>
      <c r="P119" s="101">
        <v>0</v>
      </c>
      <c r="Q119" s="93"/>
      <c r="R119" s="95"/>
      <c r="S119" s="48"/>
      <c r="T119" s="23"/>
      <c r="U119" s="23"/>
      <c r="V119" s="23"/>
      <c r="W119" s="23"/>
      <c r="X119" s="23"/>
      <c r="Y119" s="27"/>
      <c r="Z119" s="23"/>
      <c r="AA119" s="23"/>
    </row>
    <row r="120" spans="1:27" s="24" customFormat="1" ht="61.15" customHeight="1">
      <c r="A120" s="81">
        <v>2</v>
      </c>
      <c r="B120" s="79" t="s">
        <v>338</v>
      </c>
      <c r="C120" s="134" t="s">
        <v>29</v>
      </c>
      <c r="D120" s="101">
        <f t="shared" si="14"/>
        <v>0</v>
      </c>
      <c r="E120" s="101">
        <f t="shared" si="15"/>
        <v>0</v>
      </c>
      <c r="F120" s="101">
        <v>0</v>
      </c>
      <c r="G120" s="101">
        <v>0</v>
      </c>
      <c r="H120" s="101">
        <v>0</v>
      </c>
      <c r="I120" s="101">
        <v>0</v>
      </c>
      <c r="J120" s="101">
        <v>0</v>
      </c>
      <c r="K120" s="101">
        <v>0</v>
      </c>
      <c r="L120" s="101">
        <v>0</v>
      </c>
      <c r="M120" s="101">
        <v>0</v>
      </c>
      <c r="N120" s="101">
        <v>0</v>
      </c>
      <c r="O120" s="101">
        <v>0</v>
      </c>
      <c r="P120" s="101">
        <v>0</v>
      </c>
      <c r="Q120" s="93"/>
      <c r="R120" s="95"/>
      <c r="S120" s="48"/>
      <c r="T120" s="23"/>
      <c r="U120" s="23"/>
      <c r="V120" s="23"/>
      <c r="W120" s="23"/>
      <c r="X120" s="23"/>
      <c r="Y120" s="27"/>
      <c r="Z120" s="23"/>
      <c r="AA120" s="23"/>
    </row>
    <row r="121" spans="1:27" s="24" customFormat="1" ht="64.5" customHeight="1">
      <c r="A121" s="147">
        <f t="shared" ref="A121:A167" si="16">A120+1</f>
        <v>3</v>
      </c>
      <c r="B121" s="79" t="s">
        <v>339</v>
      </c>
      <c r="C121" s="134" t="s">
        <v>29</v>
      </c>
      <c r="D121" s="101">
        <f t="shared" si="14"/>
        <v>4060391.74</v>
      </c>
      <c r="E121" s="101">
        <f t="shared" si="15"/>
        <v>4060391.74</v>
      </c>
      <c r="F121" s="101">
        <v>4060391.74</v>
      </c>
      <c r="G121" s="101">
        <f>F121</f>
        <v>4060391.74</v>
      </c>
      <c r="H121" s="101">
        <v>0</v>
      </c>
      <c r="I121" s="101">
        <v>0</v>
      </c>
      <c r="J121" s="101">
        <v>0</v>
      </c>
      <c r="K121" s="101">
        <v>0</v>
      </c>
      <c r="L121" s="101">
        <v>4184363.15</v>
      </c>
      <c r="M121" s="101">
        <v>0</v>
      </c>
      <c r="N121" s="101">
        <v>0</v>
      </c>
      <c r="O121" s="101">
        <v>0</v>
      </c>
      <c r="P121" s="101">
        <v>0</v>
      </c>
      <c r="Q121" s="93"/>
      <c r="R121" s="95"/>
      <c r="S121" s="48"/>
      <c r="T121" s="23"/>
      <c r="U121" s="23"/>
      <c r="V121" s="23"/>
      <c r="W121" s="23"/>
      <c r="X121" s="23"/>
      <c r="Y121" s="27"/>
      <c r="Z121" s="23"/>
      <c r="AA121" s="23"/>
    </row>
    <row r="122" spans="1:27" s="24" customFormat="1" ht="68.25" customHeight="1">
      <c r="A122" s="130"/>
      <c r="B122" s="79" t="s">
        <v>340</v>
      </c>
      <c r="C122" s="134" t="s">
        <v>29</v>
      </c>
      <c r="D122" s="101">
        <f t="shared" si="14"/>
        <v>19333873.18</v>
      </c>
      <c r="E122" s="101">
        <f t="shared" si="15"/>
        <v>19333873.18</v>
      </c>
      <c r="F122" s="101">
        <v>19333873.18</v>
      </c>
      <c r="G122" s="101">
        <f>F122</f>
        <v>19333873.18</v>
      </c>
      <c r="H122" s="101">
        <v>0</v>
      </c>
      <c r="I122" s="101">
        <v>0</v>
      </c>
      <c r="J122" s="101">
        <v>0</v>
      </c>
      <c r="K122" s="101">
        <v>0</v>
      </c>
      <c r="L122" s="101">
        <v>424494.73</v>
      </c>
      <c r="M122" s="101">
        <v>0</v>
      </c>
      <c r="N122" s="101">
        <v>0</v>
      </c>
      <c r="O122" s="101">
        <v>0</v>
      </c>
      <c r="P122" s="101">
        <v>0</v>
      </c>
      <c r="Q122" s="93"/>
      <c r="R122" s="95"/>
      <c r="S122" s="48"/>
      <c r="T122" s="23"/>
      <c r="U122" s="23"/>
      <c r="V122" s="23"/>
      <c r="W122" s="23"/>
      <c r="X122" s="23"/>
      <c r="Y122" s="27"/>
      <c r="Z122" s="23"/>
      <c r="AA122" s="23"/>
    </row>
    <row r="123" spans="1:27" s="24" customFormat="1" ht="63" customHeight="1">
      <c r="A123" s="130"/>
      <c r="B123" s="79" t="s">
        <v>341</v>
      </c>
      <c r="C123" s="134" t="s">
        <v>29</v>
      </c>
      <c r="D123" s="101">
        <f t="shared" si="14"/>
        <v>0</v>
      </c>
      <c r="E123" s="101">
        <f t="shared" si="15"/>
        <v>0</v>
      </c>
      <c r="F123" s="101">
        <v>0</v>
      </c>
      <c r="G123" s="101">
        <f t="shared" ref="G123:G124" si="17">F123</f>
        <v>0</v>
      </c>
      <c r="H123" s="101">
        <v>0</v>
      </c>
      <c r="I123" s="101">
        <v>0</v>
      </c>
      <c r="J123" s="101">
        <v>0</v>
      </c>
      <c r="K123" s="101">
        <v>0</v>
      </c>
      <c r="L123" s="101">
        <v>0</v>
      </c>
      <c r="M123" s="101">
        <v>0</v>
      </c>
      <c r="N123" s="101">
        <v>0</v>
      </c>
      <c r="O123" s="101">
        <v>0</v>
      </c>
      <c r="P123" s="101">
        <v>0</v>
      </c>
      <c r="Q123" s="93"/>
      <c r="R123" s="95"/>
      <c r="S123" s="48"/>
      <c r="T123" s="23"/>
      <c r="U123" s="23"/>
      <c r="V123" s="23"/>
      <c r="W123" s="23"/>
      <c r="X123" s="23"/>
      <c r="Y123" s="27"/>
      <c r="Z123" s="23"/>
      <c r="AA123" s="23"/>
    </row>
    <row r="124" spans="1:27" s="24" customFormat="1" ht="62.25" customHeight="1">
      <c r="A124" s="126"/>
      <c r="B124" s="79" t="s">
        <v>342</v>
      </c>
      <c r="C124" s="134" t="s">
        <v>29</v>
      </c>
      <c r="D124" s="101">
        <f t="shared" si="14"/>
        <v>125087909.94</v>
      </c>
      <c r="E124" s="101">
        <f t="shared" si="15"/>
        <v>125087909.94</v>
      </c>
      <c r="F124" s="101">
        <v>125087909.94</v>
      </c>
      <c r="G124" s="101">
        <f t="shared" si="17"/>
        <v>125087909.94</v>
      </c>
      <c r="H124" s="101">
        <v>0</v>
      </c>
      <c r="I124" s="101">
        <v>0</v>
      </c>
      <c r="J124" s="101">
        <v>0</v>
      </c>
      <c r="K124" s="101">
        <v>0</v>
      </c>
      <c r="L124" s="101">
        <v>287756.12</v>
      </c>
      <c r="M124" s="101">
        <v>0</v>
      </c>
      <c r="N124" s="101">
        <v>0</v>
      </c>
      <c r="O124" s="101">
        <v>0</v>
      </c>
      <c r="P124" s="101">
        <v>0</v>
      </c>
      <c r="Q124" s="93"/>
      <c r="R124" s="95"/>
      <c r="S124" s="48"/>
      <c r="T124" s="23"/>
      <c r="U124" s="23"/>
      <c r="V124" s="23"/>
      <c r="W124" s="23"/>
      <c r="X124" s="23"/>
      <c r="Y124" s="27"/>
      <c r="Z124" s="23"/>
      <c r="AA124" s="23"/>
    </row>
    <row r="125" spans="1:27" s="24" customFormat="1" ht="59.25" customHeight="1">
      <c r="A125" s="157">
        <v>4</v>
      </c>
      <c r="B125" s="79" t="s">
        <v>344</v>
      </c>
      <c r="C125" s="134" t="s">
        <v>29</v>
      </c>
      <c r="D125" s="101">
        <f t="shared" si="14"/>
        <v>0</v>
      </c>
      <c r="E125" s="101">
        <f t="shared" si="15"/>
        <v>0</v>
      </c>
      <c r="F125" s="101">
        <v>0</v>
      </c>
      <c r="G125" s="101">
        <v>0</v>
      </c>
      <c r="H125" s="101">
        <v>0</v>
      </c>
      <c r="I125" s="101">
        <v>0</v>
      </c>
      <c r="J125" s="101">
        <v>0</v>
      </c>
      <c r="K125" s="101">
        <v>0</v>
      </c>
      <c r="L125" s="101">
        <v>0</v>
      </c>
      <c r="M125" s="101">
        <v>0</v>
      </c>
      <c r="N125" s="101">
        <v>0</v>
      </c>
      <c r="O125" s="101">
        <v>0</v>
      </c>
      <c r="P125" s="101">
        <v>0</v>
      </c>
      <c r="Q125" s="93"/>
      <c r="R125" s="95"/>
      <c r="S125" s="48"/>
      <c r="T125" s="23"/>
      <c r="U125" s="23"/>
      <c r="V125" s="23"/>
      <c r="W125" s="23"/>
      <c r="X125" s="23"/>
      <c r="Y125" s="27"/>
      <c r="Z125" s="23"/>
      <c r="AA125" s="23"/>
    </row>
    <row r="126" spans="1:27" s="24" customFormat="1" ht="57.75" customHeight="1">
      <c r="A126" s="174"/>
      <c r="B126" s="79" t="s">
        <v>345</v>
      </c>
      <c r="C126" s="134" t="s">
        <v>29</v>
      </c>
      <c r="D126" s="101">
        <f t="shared" si="14"/>
        <v>0</v>
      </c>
      <c r="E126" s="101">
        <f t="shared" si="15"/>
        <v>0</v>
      </c>
      <c r="F126" s="101">
        <v>0</v>
      </c>
      <c r="G126" s="101">
        <v>0</v>
      </c>
      <c r="H126" s="101">
        <v>0</v>
      </c>
      <c r="I126" s="101">
        <v>0</v>
      </c>
      <c r="J126" s="101">
        <v>0</v>
      </c>
      <c r="K126" s="101">
        <v>0</v>
      </c>
      <c r="L126" s="101">
        <v>0</v>
      </c>
      <c r="M126" s="101">
        <v>0</v>
      </c>
      <c r="N126" s="101">
        <v>0</v>
      </c>
      <c r="O126" s="101">
        <v>0</v>
      </c>
      <c r="P126" s="101">
        <v>0</v>
      </c>
      <c r="Q126" s="93"/>
      <c r="R126" s="95"/>
      <c r="S126" s="48"/>
      <c r="T126" s="23"/>
      <c r="U126" s="23"/>
      <c r="V126" s="23"/>
      <c r="W126" s="23"/>
      <c r="X126" s="23"/>
      <c r="Y126" s="27"/>
      <c r="Z126" s="23"/>
      <c r="AA126" s="23"/>
    </row>
    <row r="127" spans="1:27" s="24" customFormat="1" ht="59.25" customHeight="1">
      <c r="A127" s="158"/>
      <c r="B127" s="79" t="s">
        <v>346</v>
      </c>
      <c r="C127" s="134" t="s">
        <v>29</v>
      </c>
      <c r="D127" s="101">
        <f t="shared" si="14"/>
        <v>0</v>
      </c>
      <c r="E127" s="101">
        <f t="shared" si="15"/>
        <v>0</v>
      </c>
      <c r="F127" s="101">
        <v>0</v>
      </c>
      <c r="G127" s="101">
        <v>0</v>
      </c>
      <c r="H127" s="101">
        <v>0</v>
      </c>
      <c r="I127" s="101">
        <v>0</v>
      </c>
      <c r="J127" s="101">
        <v>0</v>
      </c>
      <c r="K127" s="101">
        <v>0</v>
      </c>
      <c r="L127" s="101">
        <v>0</v>
      </c>
      <c r="M127" s="101">
        <v>0</v>
      </c>
      <c r="N127" s="101">
        <v>0</v>
      </c>
      <c r="O127" s="101">
        <v>0</v>
      </c>
      <c r="P127" s="101">
        <v>0</v>
      </c>
      <c r="Q127" s="93"/>
      <c r="R127" s="95"/>
      <c r="S127" s="48"/>
      <c r="T127" s="23"/>
      <c r="U127" s="23"/>
      <c r="V127" s="23"/>
      <c r="W127" s="23"/>
      <c r="X127" s="23"/>
      <c r="Y127" s="27"/>
      <c r="Z127" s="23"/>
      <c r="AA127" s="23"/>
    </row>
    <row r="128" spans="1:27" s="24" customFormat="1" ht="60.75" customHeight="1">
      <c r="A128" s="81">
        <v>5</v>
      </c>
      <c r="B128" s="79" t="s">
        <v>347</v>
      </c>
      <c r="C128" s="134" t="s">
        <v>29</v>
      </c>
      <c r="D128" s="101">
        <f t="shared" si="14"/>
        <v>0</v>
      </c>
      <c r="E128" s="101">
        <f t="shared" si="15"/>
        <v>0</v>
      </c>
      <c r="F128" s="101">
        <v>0</v>
      </c>
      <c r="G128" s="101">
        <v>0</v>
      </c>
      <c r="H128" s="101">
        <v>0</v>
      </c>
      <c r="I128" s="101">
        <v>0</v>
      </c>
      <c r="J128" s="101">
        <v>0</v>
      </c>
      <c r="K128" s="101">
        <v>0</v>
      </c>
      <c r="L128" s="101">
        <v>0</v>
      </c>
      <c r="M128" s="101">
        <v>0</v>
      </c>
      <c r="N128" s="101">
        <v>0</v>
      </c>
      <c r="O128" s="101">
        <v>0</v>
      </c>
      <c r="P128" s="101">
        <v>0</v>
      </c>
      <c r="Q128" s="93"/>
      <c r="R128" s="95"/>
      <c r="S128" s="48"/>
      <c r="T128" s="23"/>
      <c r="U128" s="23"/>
      <c r="V128" s="23"/>
      <c r="W128" s="23"/>
      <c r="X128" s="23"/>
      <c r="Y128" s="27"/>
      <c r="Z128" s="23"/>
      <c r="AA128" s="23"/>
    </row>
    <row r="129" spans="1:27" s="24" customFormat="1" ht="57.75" customHeight="1">
      <c r="A129" s="124">
        <f t="shared" si="16"/>
        <v>6</v>
      </c>
      <c r="B129" s="79" t="s">
        <v>348</v>
      </c>
      <c r="C129" s="134" t="s">
        <v>29</v>
      </c>
      <c r="D129" s="101">
        <f t="shared" si="14"/>
        <v>0</v>
      </c>
      <c r="E129" s="101">
        <f t="shared" si="15"/>
        <v>0</v>
      </c>
      <c r="F129" s="101">
        <v>0</v>
      </c>
      <c r="G129" s="101">
        <v>0</v>
      </c>
      <c r="H129" s="101">
        <v>0</v>
      </c>
      <c r="I129" s="101">
        <v>0</v>
      </c>
      <c r="J129" s="101">
        <v>0</v>
      </c>
      <c r="K129" s="101">
        <v>0</v>
      </c>
      <c r="L129" s="101">
        <v>0</v>
      </c>
      <c r="M129" s="101">
        <v>0</v>
      </c>
      <c r="N129" s="101">
        <v>0</v>
      </c>
      <c r="O129" s="101">
        <v>0</v>
      </c>
      <c r="P129" s="101">
        <v>0</v>
      </c>
      <c r="Q129" s="93"/>
      <c r="R129" s="95"/>
      <c r="S129" s="48"/>
      <c r="T129" s="23"/>
      <c r="U129" s="23"/>
      <c r="V129" s="23"/>
      <c r="W129" s="23"/>
      <c r="X129" s="23"/>
      <c r="Y129" s="27"/>
      <c r="Z129" s="23"/>
      <c r="AA129" s="23"/>
    </row>
    <row r="130" spans="1:27" s="24" customFormat="1" ht="62.25" customHeight="1">
      <c r="A130" s="126"/>
      <c r="B130" s="79" t="s">
        <v>349</v>
      </c>
      <c r="C130" s="134" t="s">
        <v>29</v>
      </c>
      <c r="D130" s="101">
        <f t="shared" si="14"/>
        <v>0</v>
      </c>
      <c r="E130" s="101">
        <f t="shared" si="15"/>
        <v>0</v>
      </c>
      <c r="F130" s="101">
        <v>0</v>
      </c>
      <c r="G130" s="101">
        <v>0</v>
      </c>
      <c r="H130" s="101">
        <v>0</v>
      </c>
      <c r="I130" s="101">
        <v>0</v>
      </c>
      <c r="J130" s="101">
        <v>0</v>
      </c>
      <c r="K130" s="101">
        <v>0</v>
      </c>
      <c r="L130" s="101">
        <v>0</v>
      </c>
      <c r="M130" s="101">
        <v>0</v>
      </c>
      <c r="N130" s="101">
        <v>0</v>
      </c>
      <c r="O130" s="101">
        <v>0</v>
      </c>
      <c r="P130" s="101">
        <v>0</v>
      </c>
      <c r="Q130" s="93"/>
      <c r="R130" s="95"/>
      <c r="S130" s="48"/>
      <c r="T130" s="23"/>
      <c r="U130" s="23"/>
      <c r="V130" s="23"/>
      <c r="W130" s="23"/>
      <c r="X130" s="23"/>
      <c r="Y130" s="27"/>
      <c r="Z130" s="23"/>
      <c r="AA130" s="23"/>
    </row>
    <row r="131" spans="1:27" s="24" customFormat="1" ht="65.25" customHeight="1">
      <c r="A131" s="157">
        <v>7</v>
      </c>
      <c r="B131" s="79" t="s">
        <v>350</v>
      </c>
      <c r="C131" s="134" t="s">
        <v>29</v>
      </c>
      <c r="D131" s="101">
        <f t="shared" si="14"/>
        <v>0</v>
      </c>
      <c r="E131" s="101">
        <f t="shared" si="15"/>
        <v>0</v>
      </c>
      <c r="F131" s="101">
        <v>0</v>
      </c>
      <c r="G131" s="101">
        <v>0</v>
      </c>
      <c r="H131" s="101">
        <v>0</v>
      </c>
      <c r="I131" s="101">
        <v>0</v>
      </c>
      <c r="J131" s="101">
        <v>0</v>
      </c>
      <c r="K131" s="101">
        <v>0</v>
      </c>
      <c r="L131" s="101">
        <v>0</v>
      </c>
      <c r="M131" s="101">
        <v>0</v>
      </c>
      <c r="N131" s="101">
        <v>0</v>
      </c>
      <c r="O131" s="101">
        <v>0</v>
      </c>
      <c r="P131" s="101">
        <v>0</v>
      </c>
      <c r="Q131" s="93"/>
      <c r="R131" s="95"/>
      <c r="S131" s="48"/>
      <c r="T131" s="23"/>
      <c r="U131" s="23"/>
      <c r="V131" s="23"/>
      <c r="W131" s="23"/>
      <c r="X131" s="23"/>
      <c r="Y131" s="27"/>
      <c r="Z131" s="23"/>
      <c r="AA131" s="23"/>
    </row>
    <row r="132" spans="1:27" s="24" customFormat="1" ht="57.75" customHeight="1">
      <c r="A132" s="158"/>
      <c r="B132" s="79" t="s">
        <v>351</v>
      </c>
      <c r="C132" s="134" t="s">
        <v>29</v>
      </c>
      <c r="D132" s="101">
        <f t="shared" si="14"/>
        <v>0</v>
      </c>
      <c r="E132" s="101">
        <f t="shared" si="15"/>
        <v>0</v>
      </c>
      <c r="F132" s="101">
        <v>0</v>
      </c>
      <c r="G132" s="101">
        <v>0</v>
      </c>
      <c r="H132" s="101">
        <v>0</v>
      </c>
      <c r="I132" s="101">
        <v>0</v>
      </c>
      <c r="J132" s="101">
        <v>0</v>
      </c>
      <c r="K132" s="101">
        <v>0</v>
      </c>
      <c r="L132" s="101">
        <v>0</v>
      </c>
      <c r="M132" s="101">
        <v>0</v>
      </c>
      <c r="N132" s="101">
        <v>0</v>
      </c>
      <c r="O132" s="101">
        <v>0</v>
      </c>
      <c r="P132" s="101">
        <v>0</v>
      </c>
      <c r="Q132" s="93"/>
      <c r="R132" s="95"/>
      <c r="S132" s="48"/>
      <c r="T132" s="23"/>
      <c r="U132" s="23"/>
      <c r="V132" s="23"/>
      <c r="W132" s="23"/>
      <c r="X132" s="23"/>
      <c r="Y132" s="27"/>
      <c r="Z132" s="23"/>
      <c r="AA132" s="23"/>
    </row>
    <row r="133" spans="1:27" s="24" customFormat="1" ht="59.25" customHeight="1">
      <c r="A133" s="157">
        <v>8</v>
      </c>
      <c r="B133" s="79" t="s">
        <v>352</v>
      </c>
      <c r="C133" s="134" t="s">
        <v>29</v>
      </c>
      <c r="D133" s="101">
        <f t="shared" si="14"/>
        <v>0</v>
      </c>
      <c r="E133" s="101">
        <f t="shared" si="15"/>
        <v>0</v>
      </c>
      <c r="F133" s="101">
        <v>0</v>
      </c>
      <c r="G133" s="101">
        <v>0</v>
      </c>
      <c r="H133" s="101">
        <v>0</v>
      </c>
      <c r="I133" s="101">
        <v>0</v>
      </c>
      <c r="J133" s="101">
        <v>0</v>
      </c>
      <c r="K133" s="101">
        <v>0</v>
      </c>
      <c r="L133" s="101">
        <v>0</v>
      </c>
      <c r="M133" s="101">
        <v>0</v>
      </c>
      <c r="N133" s="101">
        <v>0</v>
      </c>
      <c r="O133" s="101">
        <v>0</v>
      </c>
      <c r="P133" s="101">
        <v>0</v>
      </c>
      <c r="Q133" s="93"/>
      <c r="R133" s="95"/>
      <c r="S133" s="48"/>
      <c r="T133" s="23"/>
      <c r="U133" s="23"/>
      <c r="V133" s="23"/>
      <c r="W133" s="23"/>
      <c r="X133" s="23"/>
      <c r="Y133" s="27"/>
      <c r="Z133" s="23"/>
      <c r="AA133" s="23"/>
    </row>
    <row r="134" spans="1:27" s="24" customFormat="1" ht="57.75" customHeight="1">
      <c r="A134" s="174"/>
      <c r="B134" s="79" t="s">
        <v>353</v>
      </c>
      <c r="C134" s="134" t="s">
        <v>29</v>
      </c>
      <c r="D134" s="101">
        <f t="shared" si="14"/>
        <v>0</v>
      </c>
      <c r="E134" s="101">
        <f t="shared" si="15"/>
        <v>0</v>
      </c>
      <c r="F134" s="101">
        <v>0</v>
      </c>
      <c r="G134" s="101">
        <v>0</v>
      </c>
      <c r="H134" s="101">
        <v>0</v>
      </c>
      <c r="I134" s="101">
        <v>0</v>
      </c>
      <c r="J134" s="101">
        <v>0</v>
      </c>
      <c r="K134" s="101">
        <v>0</v>
      </c>
      <c r="L134" s="101">
        <v>0</v>
      </c>
      <c r="M134" s="101">
        <v>0</v>
      </c>
      <c r="N134" s="101">
        <v>0</v>
      </c>
      <c r="O134" s="101">
        <v>0</v>
      </c>
      <c r="P134" s="101">
        <v>0</v>
      </c>
      <c r="Q134" s="93"/>
      <c r="R134" s="95"/>
      <c r="S134" s="48"/>
      <c r="T134" s="23"/>
      <c r="U134" s="23"/>
      <c r="V134" s="23"/>
      <c r="W134" s="23"/>
      <c r="X134" s="23"/>
      <c r="Y134" s="27"/>
      <c r="Z134" s="23"/>
      <c r="AA134" s="23"/>
    </row>
    <row r="135" spans="1:27" s="24" customFormat="1" ht="60" customHeight="1">
      <c r="A135" s="158"/>
      <c r="B135" s="79" t="s">
        <v>354</v>
      </c>
      <c r="C135" s="134" t="s">
        <v>29</v>
      </c>
      <c r="D135" s="101">
        <f t="shared" si="14"/>
        <v>0</v>
      </c>
      <c r="E135" s="101">
        <f t="shared" si="15"/>
        <v>0</v>
      </c>
      <c r="F135" s="101">
        <v>0</v>
      </c>
      <c r="G135" s="101">
        <v>0</v>
      </c>
      <c r="H135" s="101">
        <v>0</v>
      </c>
      <c r="I135" s="101">
        <v>0</v>
      </c>
      <c r="J135" s="101">
        <v>0</v>
      </c>
      <c r="K135" s="101">
        <v>0</v>
      </c>
      <c r="L135" s="101">
        <v>0</v>
      </c>
      <c r="M135" s="101">
        <v>0</v>
      </c>
      <c r="N135" s="101">
        <v>0</v>
      </c>
      <c r="O135" s="101">
        <v>0</v>
      </c>
      <c r="P135" s="101">
        <v>0</v>
      </c>
      <c r="Q135" s="93"/>
      <c r="R135" s="95"/>
      <c r="S135" s="48"/>
      <c r="T135" s="23"/>
      <c r="U135" s="23"/>
      <c r="V135" s="23"/>
      <c r="W135" s="23"/>
      <c r="X135" s="23"/>
      <c r="Y135" s="27"/>
      <c r="Z135" s="23"/>
      <c r="AA135" s="23"/>
    </row>
    <row r="136" spans="1:27" s="24" customFormat="1" ht="63" customHeight="1">
      <c r="A136" s="81">
        <v>9</v>
      </c>
      <c r="B136" s="79" t="s">
        <v>355</v>
      </c>
      <c r="C136" s="134" t="s">
        <v>29</v>
      </c>
      <c r="D136" s="101">
        <f t="shared" si="14"/>
        <v>0</v>
      </c>
      <c r="E136" s="101">
        <f t="shared" si="15"/>
        <v>0</v>
      </c>
      <c r="F136" s="101">
        <v>0</v>
      </c>
      <c r="G136" s="101">
        <v>0</v>
      </c>
      <c r="H136" s="101">
        <v>0</v>
      </c>
      <c r="I136" s="101">
        <v>0</v>
      </c>
      <c r="J136" s="101">
        <v>0</v>
      </c>
      <c r="K136" s="101">
        <v>0</v>
      </c>
      <c r="L136" s="101">
        <v>0</v>
      </c>
      <c r="M136" s="101">
        <v>0</v>
      </c>
      <c r="N136" s="101">
        <v>0</v>
      </c>
      <c r="O136" s="101">
        <v>0</v>
      </c>
      <c r="P136" s="101">
        <v>0</v>
      </c>
      <c r="Q136" s="93"/>
      <c r="R136" s="95"/>
      <c r="S136" s="48"/>
      <c r="T136" s="23"/>
      <c r="U136" s="23"/>
      <c r="V136" s="23"/>
      <c r="W136" s="23"/>
      <c r="X136" s="23"/>
      <c r="Y136" s="27"/>
      <c r="Z136" s="23"/>
      <c r="AA136" s="23"/>
    </row>
    <row r="137" spans="1:27" s="24" customFormat="1" ht="55.5" customHeight="1">
      <c r="A137" s="157">
        <f t="shared" si="16"/>
        <v>10</v>
      </c>
      <c r="B137" s="79" t="s">
        <v>356</v>
      </c>
      <c r="C137" s="134" t="s">
        <v>29</v>
      </c>
      <c r="D137" s="101">
        <f t="shared" si="14"/>
        <v>54042589.130000003</v>
      </c>
      <c r="E137" s="101">
        <f t="shared" si="15"/>
        <v>54042589.130000003</v>
      </c>
      <c r="F137" s="101">
        <v>54042589.130000003</v>
      </c>
      <c r="G137" s="101">
        <f>F137</f>
        <v>54042589.130000003</v>
      </c>
      <c r="H137" s="101">
        <v>0</v>
      </c>
      <c r="I137" s="101">
        <v>0</v>
      </c>
      <c r="J137" s="101">
        <v>0</v>
      </c>
      <c r="K137" s="101">
        <v>0</v>
      </c>
      <c r="L137" s="101">
        <v>915507.5</v>
      </c>
      <c r="M137" s="101">
        <v>0</v>
      </c>
      <c r="N137" s="101">
        <v>0</v>
      </c>
      <c r="O137" s="101">
        <v>0</v>
      </c>
      <c r="P137" s="101">
        <v>0</v>
      </c>
      <c r="Q137" s="93"/>
      <c r="R137" s="95"/>
      <c r="S137" s="48"/>
      <c r="T137" s="23"/>
      <c r="U137" s="23"/>
      <c r="V137" s="23"/>
      <c r="W137" s="23"/>
      <c r="X137" s="23"/>
      <c r="Y137" s="27"/>
      <c r="Z137" s="23"/>
      <c r="AA137" s="23"/>
    </row>
    <row r="138" spans="1:27" s="24" customFormat="1" ht="60.75" customHeight="1">
      <c r="A138" s="174"/>
      <c r="B138" s="79" t="s">
        <v>357</v>
      </c>
      <c r="C138" s="134" t="s">
        <v>29</v>
      </c>
      <c r="D138" s="101">
        <f t="shared" si="14"/>
        <v>0</v>
      </c>
      <c r="E138" s="101">
        <f t="shared" si="15"/>
        <v>0</v>
      </c>
      <c r="F138" s="101">
        <v>0</v>
      </c>
      <c r="G138" s="101">
        <v>0</v>
      </c>
      <c r="H138" s="101">
        <v>0</v>
      </c>
      <c r="I138" s="101">
        <v>0</v>
      </c>
      <c r="J138" s="101">
        <v>0</v>
      </c>
      <c r="K138" s="101">
        <v>0</v>
      </c>
      <c r="L138" s="101">
        <v>0</v>
      </c>
      <c r="M138" s="101">
        <v>0</v>
      </c>
      <c r="N138" s="101">
        <v>0</v>
      </c>
      <c r="O138" s="101">
        <v>0</v>
      </c>
      <c r="P138" s="101">
        <v>0</v>
      </c>
      <c r="Q138" s="93"/>
      <c r="R138" s="95"/>
      <c r="S138" s="48"/>
      <c r="T138" s="23"/>
      <c r="U138" s="23"/>
      <c r="V138" s="23"/>
      <c r="W138" s="23"/>
      <c r="X138" s="23"/>
      <c r="Y138" s="27"/>
      <c r="Z138" s="23"/>
      <c r="AA138" s="23"/>
    </row>
    <row r="139" spans="1:27" s="24" customFormat="1" ht="60" customHeight="1">
      <c r="A139" s="158"/>
      <c r="B139" s="79" t="s">
        <v>358</v>
      </c>
      <c r="C139" s="134" t="s">
        <v>29</v>
      </c>
      <c r="D139" s="101">
        <f t="shared" si="14"/>
        <v>0</v>
      </c>
      <c r="E139" s="101">
        <f t="shared" si="15"/>
        <v>0</v>
      </c>
      <c r="F139" s="101">
        <v>0</v>
      </c>
      <c r="G139" s="101">
        <v>0</v>
      </c>
      <c r="H139" s="101">
        <v>0</v>
      </c>
      <c r="I139" s="101">
        <v>0</v>
      </c>
      <c r="J139" s="101">
        <v>0</v>
      </c>
      <c r="K139" s="101">
        <v>0</v>
      </c>
      <c r="L139" s="101">
        <v>0</v>
      </c>
      <c r="M139" s="101">
        <v>0</v>
      </c>
      <c r="N139" s="101">
        <v>0</v>
      </c>
      <c r="O139" s="101">
        <v>0</v>
      </c>
      <c r="P139" s="101">
        <v>0</v>
      </c>
      <c r="Q139" s="93"/>
      <c r="R139" s="95"/>
      <c r="S139" s="48"/>
      <c r="T139" s="23"/>
      <c r="U139" s="23"/>
      <c r="V139" s="23"/>
      <c r="W139" s="23"/>
      <c r="X139" s="23"/>
      <c r="Y139" s="27"/>
      <c r="Z139" s="23"/>
      <c r="AA139" s="23"/>
    </row>
    <row r="140" spans="1:27" s="24" customFormat="1" ht="62.25" customHeight="1">
      <c r="A140" s="81">
        <v>11</v>
      </c>
      <c r="B140" s="79" t="s">
        <v>359</v>
      </c>
      <c r="C140" s="134" t="s">
        <v>29</v>
      </c>
      <c r="D140" s="101">
        <f t="shared" si="14"/>
        <v>6978431.75</v>
      </c>
      <c r="E140" s="101">
        <f t="shared" si="15"/>
        <v>6978431.75</v>
      </c>
      <c r="F140" s="101">
        <v>6978431.75</v>
      </c>
      <c r="G140" s="101">
        <f>F140</f>
        <v>6978431.75</v>
      </c>
      <c r="H140" s="101">
        <v>0</v>
      </c>
      <c r="I140" s="101">
        <v>0</v>
      </c>
      <c r="J140" s="101">
        <v>0</v>
      </c>
      <c r="K140" s="101">
        <v>0</v>
      </c>
      <c r="L140" s="101">
        <v>0</v>
      </c>
      <c r="M140" s="101">
        <v>0</v>
      </c>
      <c r="N140" s="101">
        <v>0</v>
      </c>
      <c r="O140" s="101">
        <v>0</v>
      </c>
      <c r="P140" s="101">
        <v>0</v>
      </c>
      <c r="Q140" s="93"/>
      <c r="R140" s="95"/>
      <c r="S140" s="48"/>
      <c r="T140" s="23"/>
      <c r="U140" s="23"/>
      <c r="V140" s="23"/>
      <c r="W140" s="23"/>
      <c r="X140" s="23"/>
      <c r="Y140" s="27"/>
      <c r="Z140" s="23"/>
      <c r="AA140" s="23"/>
    </row>
    <row r="141" spans="1:27" s="24" customFormat="1" ht="60" customHeight="1">
      <c r="A141" s="128">
        <f t="shared" si="16"/>
        <v>12</v>
      </c>
      <c r="B141" s="79" t="s">
        <v>360</v>
      </c>
      <c r="C141" s="134" t="s">
        <v>29</v>
      </c>
      <c r="D141" s="101">
        <f t="shared" si="14"/>
        <v>12597838.26</v>
      </c>
      <c r="E141" s="101">
        <f t="shared" si="15"/>
        <v>12597838.26</v>
      </c>
      <c r="F141" s="101">
        <v>12597838.26</v>
      </c>
      <c r="G141" s="101">
        <f>F141</f>
        <v>12597838.26</v>
      </c>
      <c r="H141" s="101">
        <v>0</v>
      </c>
      <c r="I141" s="101">
        <v>0</v>
      </c>
      <c r="J141" s="101">
        <v>0</v>
      </c>
      <c r="K141" s="101">
        <v>0</v>
      </c>
      <c r="L141" s="101">
        <v>0</v>
      </c>
      <c r="M141" s="101">
        <v>0</v>
      </c>
      <c r="N141" s="101">
        <v>0</v>
      </c>
      <c r="O141" s="101">
        <v>0</v>
      </c>
      <c r="P141" s="101">
        <v>0</v>
      </c>
      <c r="Q141" s="93"/>
      <c r="R141" s="95"/>
      <c r="S141" s="48"/>
      <c r="T141" s="23"/>
      <c r="U141" s="23"/>
      <c r="V141" s="23"/>
      <c r="W141" s="23"/>
      <c r="X141" s="23"/>
      <c r="Y141" s="27"/>
      <c r="Z141" s="23"/>
      <c r="AA141" s="23"/>
    </row>
    <row r="142" spans="1:27" s="24" customFormat="1" ht="66.75" customHeight="1">
      <c r="A142" s="130"/>
      <c r="B142" s="79" t="s">
        <v>361</v>
      </c>
      <c r="C142" s="134" t="s">
        <v>29</v>
      </c>
      <c r="D142" s="101">
        <f t="shared" si="14"/>
        <v>0</v>
      </c>
      <c r="E142" s="101">
        <f t="shared" si="15"/>
        <v>0</v>
      </c>
      <c r="F142" s="101">
        <v>0</v>
      </c>
      <c r="G142" s="101">
        <v>0</v>
      </c>
      <c r="H142" s="101">
        <v>0</v>
      </c>
      <c r="I142" s="101">
        <v>0</v>
      </c>
      <c r="J142" s="101">
        <v>0</v>
      </c>
      <c r="K142" s="101">
        <v>0</v>
      </c>
      <c r="L142" s="101">
        <v>0</v>
      </c>
      <c r="M142" s="101">
        <v>0</v>
      </c>
      <c r="N142" s="101">
        <v>0</v>
      </c>
      <c r="O142" s="101">
        <v>0</v>
      </c>
      <c r="P142" s="101">
        <v>0</v>
      </c>
      <c r="Q142" s="93"/>
      <c r="R142" s="95"/>
      <c r="S142" s="48"/>
      <c r="T142" s="23"/>
      <c r="U142" s="23"/>
      <c r="V142" s="23"/>
      <c r="W142" s="23"/>
      <c r="X142" s="23"/>
      <c r="Y142" s="27"/>
      <c r="Z142" s="23"/>
      <c r="AA142" s="23"/>
    </row>
    <row r="143" spans="1:27" s="24" customFormat="1" ht="60" customHeight="1">
      <c r="A143" s="126"/>
      <c r="B143" s="79" t="s">
        <v>362</v>
      </c>
      <c r="C143" s="134" t="s">
        <v>29</v>
      </c>
      <c r="D143" s="101">
        <f t="shared" si="14"/>
        <v>0</v>
      </c>
      <c r="E143" s="101">
        <f t="shared" si="15"/>
        <v>0</v>
      </c>
      <c r="F143" s="101">
        <v>0</v>
      </c>
      <c r="G143" s="101">
        <v>0</v>
      </c>
      <c r="H143" s="101">
        <v>0</v>
      </c>
      <c r="I143" s="101">
        <v>0</v>
      </c>
      <c r="J143" s="101">
        <v>0</v>
      </c>
      <c r="K143" s="101">
        <v>0</v>
      </c>
      <c r="L143" s="101">
        <v>0</v>
      </c>
      <c r="M143" s="101">
        <v>0</v>
      </c>
      <c r="N143" s="101">
        <v>0</v>
      </c>
      <c r="O143" s="101">
        <v>0</v>
      </c>
      <c r="P143" s="101">
        <v>0</v>
      </c>
      <c r="Q143" s="93"/>
      <c r="R143" s="95"/>
      <c r="S143" s="48"/>
      <c r="T143" s="23"/>
      <c r="U143" s="23"/>
      <c r="V143" s="23"/>
      <c r="W143" s="23"/>
      <c r="X143" s="23"/>
      <c r="Y143" s="27"/>
      <c r="Z143" s="23"/>
      <c r="AA143" s="23"/>
    </row>
    <row r="144" spans="1:27" s="24" customFormat="1" ht="55.5" customHeight="1">
      <c r="A144" s="81">
        <v>13</v>
      </c>
      <c r="B144" s="79" t="s">
        <v>363</v>
      </c>
      <c r="C144" s="134" t="s">
        <v>29</v>
      </c>
      <c r="D144" s="101">
        <f t="shared" si="14"/>
        <v>0</v>
      </c>
      <c r="E144" s="101">
        <f t="shared" si="15"/>
        <v>0</v>
      </c>
      <c r="F144" s="101">
        <v>0</v>
      </c>
      <c r="G144" s="101">
        <v>0</v>
      </c>
      <c r="H144" s="101">
        <v>0</v>
      </c>
      <c r="I144" s="101">
        <v>0</v>
      </c>
      <c r="J144" s="101">
        <v>0</v>
      </c>
      <c r="K144" s="101">
        <v>0</v>
      </c>
      <c r="L144" s="101">
        <v>0</v>
      </c>
      <c r="M144" s="101">
        <v>0</v>
      </c>
      <c r="N144" s="101">
        <v>0</v>
      </c>
      <c r="O144" s="101">
        <v>0</v>
      </c>
      <c r="P144" s="101">
        <v>0</v>
      </c>
      <c r="Q144" s="93"/>
      <c r="R144" s="95"/>
      <c r="S144" s="48"/>
      <c r="T144" s="23"/>
      <c r="U144" s="23"/>
      <c r="V144" s="23"/>
      <c r="W144" s="23"/>
      <c r="X144" s="23"/>
      <c r="Y144" s="27"/>
      <c r="Z144" s="23"/>
      <c r="AA144" s="23"/>
    </row>
    <row r="145" spans="1:27" s="24" customFormat="1" ht="54.75" customHeight="1">
      <c r="A145" s="157">
        <f t="shared" si="16"/>
        <v>14</v>
      </c>
      <c r="B145" s="79" t="s">
        <v>364</v>
      </c>
      <c r="C145" s="134" t="s">
        <v>29</v>
      </c>
      <c r="D145" s="101">
        <f t="shared" si="14"/>
        <v>2399862.7400000002</v>
      </c>
      <c r="E145" s="101">
        <f t="shared" si="15"/>
        <v>2399862.7400000002</v>
      </c>
      <c r="F145" s="101">
        <v>2399862.7400000002</v>
      </c>
      <c r="G145" s="101">
        <f>F145</f>
        <v>2399862.7400000002</v>
      </c>
      <c r="H145" s="101">
        <v>0</v>
      </c>
      <c r="I145" s="101">
        <v>0</v>
      </c>
      <c r="J145" s="101">
        <v>0</v>
      </c>
      <c r="K145" s="101">
        <v>0</v>
      </c>
      <c r="L145" s="101">
        <v>0</v>
      </c>
      <c r="M145" s="101">
        <v>0</v>
      </c>
      <c r="N145" s="101">
        <v>0</v>
      </c>
      <c r="O145" s="101">
        <v>0</v>
      </c>
      <c r="P145" s="101">
        <v>0</v>
      </c>
      <c r="Q145" s="93"/>
      <c r="R145" s="95"/>
      <c r="S145" s="48"/>
      <c r="T145" s="23"/>
      <c r="U145" s="23"/>
      <c r="V145" s="23"/>
      <c r="W145" s="23"/>
      <c r="X145" s="23"/>
      <c r="Y145" s="27"/>
      <c r="Z145" s="23"/>
      <c r="AA145" s="23"/>
    </row>
    <row r="146" spans="1:27" s="24" customFormat="1" ht="57" customHeight="1">
      <c r="A146" s="158"/>
      <c r="B146" s="79" t="s">
        <v>365</v>
      </c>
      <c r="C146" s="134" t="s">
        <v>29</v>
      </c>
      <c r="D146" s="101">
        <f t="shared" si="14"/>
        <v>0</v>
      </c>
      <c r="E146" s="101">
        <f t="shared" si="15"/>
        <v>0</v>
      </c>
      <c r="F146" s="101">
        <v>0</v>
      </c>
      <c r="G146" s="101">
        <f>F146</f>
        <v>0</v>
      </c>
      <c r="H146" s="101">
        <v>0</v>
      </c>
      <c r="I146" s="101">
        <v>0</v>
      </c>
      <c r="J146" s="101">
        <v>0</v>
      </c>
      <c r="K146" s="101">
        <v>0</v>
      </c>
      <c r="L146" s="101">
        <v>0</v>
      </c>
      <c r="M146" s="101">
        <v>0</v>
      </c>
      <c r="N146" s="101">
        <v>0</v>
      </c>
      <c r="O146" s="101">
        <v>0</v>
      </c>
      <c r="P146" s="101">
        <v>0</v>
      </c>
      <c r="Q146" s="93"/>
      <c r="R146" s="95"/>
      <c r="S146" s="48"/>
      <c r="T146" s="23"/>
      <c r="U146" s="23"/>
      <c r="V146" s="23"/>
      <c r="W146" s="23"/>
      <c r="X146" s="23"/>
      <c r="Y146" s="27"/>
      <c r="Z146" s="23"/>
      <c r="AA146" s="23"/>
    </row>
    <row r="147" spans="1:27" s="24" customFormat="1" ht="63" customHeight="1">
      <c r="A147" s="157">
        <v>15</v>
      </c>
      <c r="B147" s="79" t="s">
        <v>366</v>
      </c>
      <c r="C147" s="134" t="s">
        <v>29</v>
      </c>
      <c r="D147" s="101">
        <f t="shared" si="14"/>
        <v>0</v>
      </c>
      <c r="E147" s="101">
        <f t="shared" si="15"/>
        <v>0</v>
      </c>
      <c r="F147" s="101">
        <v>0</v>
      </c>
      <c r="G147" s="101">
        <v>0</v>
      </c>
      <c r="H147" s="101">
        <v>0</v>
      </c>
      <c r="I147" s="101">
        <v>0</v>
      </c>
      <c r="J147" s="101">
        <v>0</v>
      </c>
      <c r="K147" s="101">
        <v>0</v>
      </c>
      <c r="L147" s="101">
        <v>0</v>
      </c>
      <c r="M147" s="101">
        <v>0</v>
      </c>
      <c r="N147" s="101">
        <v>0</v>
      </c>
      <c r="O147" s="101">
        <v>0</v>
      </c>
      <c r="P147" s="101">
        <v>0</v>
      </c>
      <c r="Q147" s="93"/>
      <c r="R147" s="95"/>
      <c r="S147" s="48"/>
      <c r="T147" s="23"/>
      <c r="U147" s="23"/>
      <c r="V147" s="23"/>
      <c r="W147" s="23"/>
      <c r="X147" s="23"/>
      <c r="Y147" s="27"/>
      <c r="Z147" s="23"/>
      <c r="AA147" s="23"/>
    </row>
    <row r="148" spans="1:27" s="24" customFormat="1" ht="65.25" customHeight="1">
      <c r="A148" s="174"/>
      <c r="B148" s="79" t="s">
        <v>367</v>
      </c>
      <c r="C148" s="134" t="s">
        <v>29</v>
      </c>
      <c r="D148" s="101">
        <f t="shared" si="14"/>
        <v>0</v>
      </c>
      <c r="E148" s="101">
        <f t="shared" si="15"/>
        <v>0</v>
      </c>
      <c r="F148" s="101">
        <v>0</v>
      </c>
      <c r="G148" s="101">
        <v>0</v>
      </c>
      <c r="H148" s="101">
        <v>0</v>
      </c>
      <c r="I148" s="101">
        <v>0</v>
      </c>
      <c r="J148" s="101">
        <v>0</v>
      </c>
      <c r="K148" s="101">
        <v>0</v>
      </c>
      <c r="L148" s="101">
        <v>0</v>
      </c>
      <c r="M148" s="101">
        <v>0</v>
      </c>
      <c r="N148" s="101">
        <v>0</v>
      </c>
      <c r="O148" s="101">
        <v>0</v>
      </c>
      <c r="P148" s="101">
        <v>0</v>
      </c>
      <c r="Q148" s="93"/>
      <c r="R148" s="95"/>
      <c r="S148" s="48"/>
      <c r="T148" s="23"/>
      <c r="U148" s="23"/>
      <c r="V148" s="23"/>
      <c r="W148" s="23"/>
      <c r="X148" s="23"/>
      <c r="Y148" s="27"/>
      <c r="Z148" s="23"/>
      <c r="AA148" s="23"/>
    </row>
    <row r="149" spans="1:27" s="24" customFormat="1" ht="66.75" customHeight="1">
      <c r="A149" s="174"/>
      <c r="B149" s="79" t="s">
        <v>368</v>
      </c>
      <c r="C149" s="134" t="s">
        <v>29</v>
      </c>
      <c r="D149" s="101">
        <f t="shared" si="14"/>
        <v>0</v>
      </c>
      <c r="E149" s="101">
        <f t="shared" si="15"/>
        <v>0</v>
      </c>
      <c r="F149" s="101">
        <v>0</v>
      </c>
      <c r="G149" s="101">
        <v>0</v>
      </c>
      <c r="H149" s="101">
        <v>0</v>
      </c>
      <c r="I149" s="101">
        <v>0</v>
      </c>
      <c r="J149" s="101">
        <v>0</v>
      </c>
      <c r="K149" s="101">
        <v>0</v>
      </c>
      <c r="L149" s="101">
        <v>0</v>
      </c>
      <c r="M149" s="101">
        <v>0</v>
      </c>
      <c r="N149" s="101">
        <v>0</v>
      </c>
      <c r="O149" s="101">
        <v>0</v>
      </c>
      <c r="P149" s="101">
        <v>0</v>
      </c>
      <c r="Q149" s="93"/>
      <c r="R149" s="95"/>
      <c r="S149" s="48"/>
      <c r="T149" s="23"/>
      <c r="U149" s="23"/>
      <c r="V149" s="23"/>
      <c r="W149" s="23"/>
      <c r="X149" s="23"/>
      <c r="Y149" s="27"/>
      <c r="Z149" s="23"/>
      <c r="AA149" s="23"/>
    </row>
    <row r="150" spans="1:27" s="24" customFormat="1" ht="62.25" customHeight="1">
      <c r="A150" s="158"/>
      <c r="B150" s="79" t="s">
        <v>369</v>
      </c>
      <c r="C150" s="134" t="s">
        <v>29</v>
      </c>
      <c r="D150" s="101">
        <f t="shared" ref="D150:D167" si="18">F150+H150+J150</f>
        <v>0</v>
      </c>
      <c r="E150" s="101">
        <f t="shared" ref="E150:E167" si="19">G150+I150+K150</f>
        <v>0</v>
      </c>
      <c r="F150" s="101">
        <v>0</v>
      </c>
      <c r="G150" s="101">
        <v>0</v>
      </c>
      <c r="H150" s="101">
        <v>0</v>
      </c>
      <c r="I150" s="101">
        <v>0</v>
      </c>
      <c r="J150" s="101">
        <v>0</v>
      </c>
      <c r="K150" s="101">
        <v>0</v>
      </c>
      <c r="L150" s="101">
        <v>0</v>
      </c>
      <c r="M150" s="101">
        <v>0</v>
      </c>
      <c r="N150" s="101">
        <v>0</v>
      </c>
      <c r="O150" s="101">
        <v>0</v>
      </c>
      <c r="P150" s="101">
        <v>0</v>
      </c>
      <c r="Q150" s="93"/>
      <c r="R150" s="95"/>
      <c r="S150" s="48"/>
      <c r="T150" s="23"/>
      <c r="U150" s="23"/>
      <c r="V150" s="23"/>
      <c r="W150" s="23"/>
      <c r="X150" s="23"/>
      <c r="Y150" s="27"/>
      <c r="Z150" s="23"/>
      <c r="AA150" s="23"/>
    </row>
    <row r="151" spans="1:27" s="24" customFormat="1" ht="62.25" customHeight="1">
      <c r="A151" s="157">
        <v>16</v>
      </c>
      <c r="B151" s="79" t="s">
        <v>370</v>
      </c>
      <c r="C151" s="134" t="s">
        <v>29</v>
      </c>
      <c r="D151" s="101">
        <f t="shared" si="18"/>
        <v>0</v>
      </c>
      <c r="E151" s="101">
        <f t="shared" si="19"/>
        <v>0</v>
      </c>
      <c r="F151" s="101">
        <v>0</v>
      </c>
      <c r="G151" s="101">
        <v>0</v>
      </c>
      <c r="H151" s="101">
        <v>0</v>
      </c>
      <c r="I151" s="101">
        <v>0</v>
      </c>
      <c r="J151" s="101">
        <v>0</v>
      </c>
      <c r="K151" s="101">
        <v>0</v>
      </c>
      <c r="L151" s="101">
        <v>0</v>
      </c>
      <c r="M151" s="101">
        <v>0</v>
      </c>
      <c r="N151" s="101">
        <v>0</v>
      </c>
      <c r="O151" s="101">
        <v>0</v>
      </c>
      <c r="P151" s="101">
        <v>0</v>
      </c>
      <c r="Q151" s="93"/>
      <c r="R151" s="95"/>
      <c r="S151" s="48"/>
      <c r="T151" s="23"/>
      <c r="U151" s="23"/>
      <c r="V151" s="23"/>
      <c r="W151" s="23"/>
      <c r="X151" s="23"/>
      <c r="Y151" s="27"/>
      <c r="Z151" s="23"/>
      <c r="AA151" s="23"/>
    </row>
    <row r="152" spans="1:27" s="24" customFormat="1" ht="57" customHeight="1">
      <c r="A152" s="174"/>
      <c r="B152" s="79" t="s">
        <v>371</v>
      </c>
      <c r="C152" s="134" t="s">
        <v>29</v>
      </c>
      <c r="D152" s="101">
        <f t="shared" si="18"/>
        <v>0</v>
      </c>
      <c r="E152" s="101">
        <f t="shared" si="19"/>
        <v>0</v>
      </c>
      <c r="F152" s="101">
        <v>0</v>
      </c>
      <c r="G152" s="101">
        <f>F152</f>
        <v>0</v>
      </c>
      <c r="H152" s="101">
        <v>0</v>
      </c>
      <c r="I152" s="101">
        <v>0</v>
      </c>
      <c r="J152" s="101">
        <v>0</v>
      </c>
      <c r="K152" s="101">
        <v>0</v>
      </c>
      <c r="L152" s="101">
        <v>0</v>
      </c>
      <c r="M152" s="101">
        <v>0</v>
      </c>
      <c r="N152" s="101">
        <v>0</v>
      </c>
      <c r="O152" s="101">
        <v>0</v>
      </c>
      <c r="P152" s="101">
        <v>0</v>
      </c>
      <c r="Q152" s="93"/>
      <c r="R152" s="95"/>
      <c r="S152" s="48"/>
      <c r="T152" s="23"/>
      <c r="U152" s="23"/>
      <c r="V152" s="23"/>
      <c r="W152" s="23"/>
      <c r="X152" s="23"/>
      <c r="Y152" s="27"/>
      <c r="Z152" s="23"/>
      <c r="AA152" s="23"/>
    </row>
    <row r="153" spans="1:27" s="24" customFormat="1" ht="63" customHeight="1">
      <c r="A153" s="158"/>
      <c r="B153" s="79" t="s">
        <v>372</v>
      </c>
      <c r="C153" s="134" t="s">
        <v>29</v>
      </c>
      <c r="D153" s="101">
        <f t="shared" si="18"/>
        <v>0</v>
      </c>
      <c r="E153" s="101">
        <f t="shared" si="19"/>
        <v>0</v>
      </c>
      <c r="F153" s="101">
        <v>0</v>
      </c>
      <c r="G153" s="101">
        <v>0</v>
      </c>
      <c r="H153" s="101">
        <v>0</v>
      </c>
      <c r="I153" s="101">
        <v>0</v>
      </c>
      <c r="J153" s="101">
        <v>0</v>
      </c>
      <c r="K153" s="101">
        <v>0</v>
      </c>
      <c r="L153" s="101">
        <v>0</v>
      </c>
      <c r="M153" s="101">
        <v>0</v>
      </c>
      <c r="N153" s="101">
        <v>0</v>
      </c>
      <c r="O153" s="101">
        <v>0</v>
      </c>
      <c r="P153" s="101">
        <v>0</v>
      </c>
      <c r="Q153" s="93"/>
      <c r="R153" s="95"/>
      <c r="S153" s="48"/>
      <c r="T153" s="23"/>
      <c r="U153" s="23"/>
      <c r="V153" s="23"/>
      <c r="W153" s="23"/>
      <c r="X153" s="23"/>
      <c r="Y153" s="27"/>
      <c r="Z153" s="23"/>
      <c r="AA153" s="23"/>
    </row>
    <row r="154" spans="1:27" s="24" customFormat="1" ht="59.25" customHeight="1">
      <c r="A154" s="157">
        <v>17</v>
      </c>
      <c r="B154" s="79" t="s">
        <v>373</v>
      </c>
      <c r="C154" s="134" t="s">
        <v>29</v>
      </c>
      <c r="D154" s="101">
        <f t="shared" si="18"/>
        <v>0</v>
      </c>
      <c r="E154" s="101">
        <f t="shared" si="19"/>
        <v>0</v>
      </c>
      <c r="F154" s="101">
        <v>0</v>
      </c>
      <c r="G154" s="101">
        <v>0</v>
      </c>
      <c r="H154" s="101">
        <v>0</v>
      </c>
      <c r="I154" s="101">
        <v>0</v>
      </c>
      <c r="J154" s="101">
        <v>0</v>
      </c>
      <c r="K154" s="101">
        <v>0</v>
      </c>
      <c r="L154" s="101">
        <v>0</v>
      </c>
      <c r="M154" s="101">
        <v>0</v>
      </c>
      <c r="N154" s="101">
        <v>0</v>
      </c>
      <c r="O154" s="101">
        <v>0</v>
      </c>
      <c r="P154" s="101">
        <v>0</v>
      </c>
      <c r="Q154" s="93"/>
      <c r="R154" s="95"/>
      <c r="S154" s="48"/>
      <c r="T154" s="23"/>
      <c r="U154" s="23"/>
      <c r="V154" s="23"/>
      <c r="W154" s="23"/>
      <c r="X154" s="23"/>
      <c r="Y154" s="27"/>
      <c r="Z154" s="23"/>
      <c r="AA154" s="23"/>
    </row>
    <row r="155" spans="1:27" s="24" customFormat="1" ht="59.25" customHeight="1">
      <c r="A155" s="158"/>
      <c r="B155" s="79" t="s">
        <v>374</v>
      </c>
      <c r="C155" s="134" t="s">
        <v>29</v>
      </c>
      <c r="D155" s="101">
        <f t="shared" si="18"/>
        <v>0</v>
      </c>
      <c r="E155" s="101">
        <f t="shared" si="19"/>
        <v>0</v>
      </c>
      <c r="F155" s="101">
        <v>0</v>
      </c>
      <c r="G155" s="101">
        <v>0</v>
      </c>
      <c r="H155" s="101">
        <v>0</v>
      </c>
      <c r="I155" s="101">
        <v>0</v>
      </c>
      <c r="J155" s="101">
        <v>0</v>
      </c>
      <c r="K155" s="101">
        <v>0</v>
      </c>
      <c r="L155" s="101">
        <v>0</v>
      </c>
      <c r="M155" s="101">
        <v>0</v>
      </c>
      <c r="N155" s="101">
        <v>0</v>
      </c>
      <c r="O155" s="101">
        <v>0</v>
      </c>
      <c r="P155" s="101">
        <v>0</v>
      </c>
      <c r="Q155" s="93"/>
      <c r="R155" s="95"/>
      <c r="S155" s="48"/>
      <c r="T155" s="23"/>
      <c r="U155" s="23"/>
      <c r="V155" s="23"/>
      <c r="W155" s="23"/>
      <c r="X155" s="23"/>
      <c r="Y155" s="27"/>
      <c r="Z155" s="23"/>
      <c r="AA155" s="23"/>
    </row>
    <row r="156" spans="1:27" s="24" customFormat="1" ht="60.75" customHeight="1">
      <c r="A156" s="81">
        <v>18</v>
      </c>
      <c r="B156" s="79" t="s">
        <v>375</v>
      </c>
      <c r="C156" s="134" t="s">
        <v>29</v>
      </c>
      <c r="D156" s="101">
        <f t="shared" si="18"/>
        <v>0</v>
      </c>
      <c r="E156" s="101">
        <f t="shared" si="19"/>
        <v>0</v>
      </c>
      <c r="F156" s="101">
        <v>0</v>
      </c>
      <c r="G156" s="101">
        <v>0</v>
      </c>
      <c r="H156" s="101">
        <v>0</v>
      </c>
      <c r="I156" s="101">
        <v>0</v>
      </c>
      <c r="J156" s="101">
        <v>0</v>
      </c>
      <c r="K156" s="101">
        <v>0</v>
      </c>
      <c r="L156" s="101">
        <v>0</v>
      </c>
      <c r="M156" s="101">
        <v>0</v>
      </c>
      <c r="N156" s="101">
        <v>0</v>
      </c>
      <c r="O156" s="101">
        <v>0</v>
      </c>
      <c r="P156" s="101">
        <v>0</v>
      </c>
      <c r="Q156" s="93"/>
      <c r="R156" s="95"/>
      <c r="S156" s="48"/>
      <c r="T156" s="23"/>
      <c r="U156" s="23"/>
      <c r="V156" s="23"/>
      <c r="W156" s="23"/>
      <c r="X156" s="23"/>
      <c r="Y156" s="27"/>
      <c r="Z156" s="23"/>
      <c r="AA156" s="23"/>
    </row>
    <row r="157" spans="1:27" s="24" customFormat="1" ht="54.75" customHeight="1">
      <c r="A157" s="124">
        <f t="shared" si="16"/>
        <v>19</v>
      </c>
      <c r="B157" s="79" t="s">
        <v>376</v>
      </c>
      <c r="C157" s="134" t="s">
        <v>29</v>
      </c>
      <c r="D157" s="101">
        <f t="shared" si="18"/>
        <v>0</v>
      </c>
      <c r="E157" s="101">
        <f t="shared" si="19"/>
        <v>0</v>
      </c>
      <c r="F157" s="101">
        <v>0</v>
      </c>
      <c r="G157" s="101">
        <v>0</v>
      </c>
      <c r="H157" s="101">
        <v>0</v>
      </c>
      <c r="I157" s="101">
        <v>0</v>
      </c>
      <c r="J157" s="101">
        <v>0</v>
      </c>
      <c r="K157" s="101">
        <v>0</v>
      </c>
      <c r="L157" s="101">
        <v>0</v>
      </c>
      <c r="M157" s="101">
        <v>0</v>
      </c>
      <c r="N157" s="101">
        <v>0</v>
      </c>
      <c r="O157" s="101">
        <v>0</v>
      </c>
      <c r="P157" s="101">
        <v>0</v>
      </c>
      <c r="Q157" s="93"/>
      <c r="R157" s="95"/>
      <c r="S157" s="48"/>
      <c r="T157" s="23"/>
      <c r="U157" s="23"/>
      <c r="V157" s="23"/>
      <c r="W157" s="23"/>
      <c r="X157" s="23"/>
      <c r="Y157" s="27"/>
      <c r="Z157" s="23"/>
      <c r="AA157" s="23"/>
    </row>
    <row r="158" spans="1:27" s="24" customFormat="1" ht="63" customHeight="1">
      <c r="A158" s="126"/>
      <c r="B158" s="79" t="s">
        <v>377</v>
      </c>
      <c r="C158" s="134" t="s">
        <v>29</v>
      </c>
      <c r="D158" s="101">
        <f t="shared" si="18"/>
        <v>0</v>
      </c>
      <c r="E158" s="101">
        <f t="shared" si="19"/>
        <v>0</v>
      </c>
      <c r="F158" s="101">
        <v>0</v>
      </c>
      <c r="G158" s="101">
        <v>0</v>
      </c>
      <c r="H158" s="101">
        <v>0</v>
      </c>
      <c r="I158" s="101">
        <v>0</v>
      </c>
      <c r="J158" s="101">
        <v>0</v>
      </c>
      <c r="K158" s="101">
        <v>0</v>
      </c>
      <c r="L158" s="101">
        <v>0</v>
      </c>
      <c r="M158" s="101">
        <v>0</v>
      </c>
      <c r="N158" s="101">
        <v>0</v>
      </c>
      <c r="O158" s="101">
        <v>0</v>
      </c>
      <c r="P158" s="101">
        <v>0</v>
      </c>
      <c r="Q158" s="93"/>
      <c r="R158" s="95"/>
      <c r="S158" s="48"/>
      <c r="T158" s="23"/>
      <c r="U158" s="23"/>
      <c r="V158" s="23"/>
      <c r="W158" s="23"/>
      <c r="X158" s="23"/>
      <c r="Y158" s="27"/>
      <c r="Z158" s="23"/>
      <c r="AA158" s="23"/>
    </row>
    <row r="159" spans="1:27" s="24" customFormat="1" ht="57" customHeight="1">
      <c r="A159" s="81">
        <v>20</v>
      </c>
      <c r="B159" s="79" t="s">
        <v>378</v>
      </c>
      <c r="C159" s="134" t="s">
        <v>29</v>
      </c>
      <c r="D159" s="101">
        <f t="shared" si="18"/>
        <v>0</v>
      </c>
      <c r="E159" s="101">
        <f t="shared" si="19"/>
        <v>0</v>
      </c>
      <c r="F159" s="101">
        <v>0</v>
      </c>
      <c r="G159" s="101">
        <v>0</v>
      </c>
      <c r="H159" s="101">
        <v>0</v>
      </c>
      <c r="I159" s="101">
        <v>0</v>
      </c>
      <c r="J159" s="101">
        <v>0</v>
      </c>
      <c r="K159" s="101">
        <v>0</v>
      </c>
      <c r="L159" s="101">
        <v>0</v>
      </c>
      <c r="M159" s="101">
        <v>0</v>
      </c>
      <c r="N159" s="101">
        <v>0</v>
      </c>
      <c r="O159" s="101">
        <v>0</v>
      </c>
      <c r="P159" s="101">
        <v>0</v>
      </c>
      <c r="Q159" s="93"/>
      <c r="R159" s="95"/>
      <c r="S159" s="48"/>
      <c r="T159" s="23"/>
      <c r="U159" s="23"/>
      <c r="V159" s="23"/>
      <c r="W159" s="23"/>
      <c r="X159" s="23"/>
      <c r="Y159" s="27"/>
      <c r="Z159" s="23"/>
      <c r="AA159" s="23"/>
    </row>
    <row r="160" spans="1:27" s="24" customFormat="1" ht="54.75" customHeight="1">
      <c r="A160" s="157">
        <f t="shared" si="16"/>
        <v>21</v>
      </c>
      <c r="B160" s="79" t="s">
        <v>379</v>
      </c>
      <c r="C160" s="134" t="s">
        <v>29</v>
      </c>
      <c r="D160" s="101">
        <f t="shared" si="18"/>
        <v>0</v>
      </c>
      <c r="E160" s="101">
        <f t="shared" si="19"/>
        <v>0</v>
      </c>
      <c r="F160" s="101">
        <v>0</v>
      </c>
      <c r="G160" s="101">
        <v>0</v>
      </c>
      <c r="H160" s="101">
        <v>0</v>
      </c>
      <c r="I160" s="101">
        <v>0</v>
      </c>
      <c r="J160" s="101">
        <v>0</v>
      </c>
      <c r="K160" s="101">
        <v>0</v>
      </c>
      <c r="L160" s="101">
        <v>0</v>
      </c>
      <c r="M160" s="101">
        <v>0</v>
      </c>
      <c r="N160" s="101">
        <v>0</v>
      </c>
      <c r="O160" s="101">
        <v>0</v>
      </c>
      <c r="P160" s="101">
        <v>0</v>
      </c>
      <c r="Q160" s="93"/>
      <c r="R160" s="95"/>
      <c r="S160" s="48"/>
      <c r="T160" s="23"/>
      <c r="U160" s="23"/>
      <c r="V160" s="23"/>
      <c r="W160" s="23"/>
      <c r="X160" s="23"/>
      <c r="Y160" s="27"/>
      <c r="Z160" s="23"/>
      <c r="AA160" s="23"/>
    </row>
    <row r="161" spans="1:27" s="24" customFormat="1" ht="60.75" customHeight="1">
      <c r="A161" s="158"/>
      <c r="B161" s="79" t="s">
        <v>380</v>
      </c>
      <c r="C161" s="134" t="s">
        <v>29</v>
      </c>
      <c r="D161" s="101">
        <f t="shared" si="18"/>
        <v>0</v>
      </c>
      <c r="E161" s="101">
        <f t="shared" si="19"/>
        <v>0</v>
      </c>
      <c r="F161" s="101">
        <v>0</v>
      </c>
      <c r="G161" s="101">
        <v>0</v>
      </c>
      <c r="H161" s="101">
        <v>0</v>
      </c>
      <c r="I161" s="101">
        <v>0</v>
      </c>
      <c r="J161" s="101">
        <v>0</v>
      </c>
      <c r="K161" s="101">
        <v>0</v>
      </c>
      <c r="L161" s="101">
        <v>0</v>
      </c>
      <c r="M161" s="101">
        <v>0</v>
      </c>
      <c r="N161" s="101">
        <v>0</v>
      </c>
      <c r="O161" s="101">
        <v>0</v>
      </c>
      <c r="P161" s="101">
        <v>0</v>
      </c>
      <c r="Q161" s="93"/>
      <c r="R161" s="95"/>
      <c r="S161" s="48"/>
      <c r="T161" s="23"/>
      <c r="U161" s="23"/>
      <c r="V161" s="23"/>
      <c r="W161" s="23"/>
      <c r="X161" s="23"/>
      <c r="Y161" s="27"/>
      <c r="Z161" s="23"/>
      <c r="AA161" s="23"/>
    </row>
    <row r="162" spans="1:27" s="24" customFormat="1" ht="57.75" customHeight="1">
      <c r="A162" s="157">
        <v>22</v>
      </c>
      <c r="B162" s="79" t="s">
        <v>381</v>
      </c>
      <c r="C162" s="134" t="s">
        <v>29</v>
      </c>
      <c r="D162" s="101">
        <f t="shared" si="18"/>
        <v>0</v>
      </c>
      <c r="E162" s="101">
        <f t="shared" si="19"/>
        <v>0</v>
      </c>
      <c r="F162" s="101">
        <v>0</v>
      </c>
      <c r="G162" s="101">
        <v>0</v>
      </c>
      <c r="H162" s="101">
        <v>0</v>
      </c>
      <c r="I162" s="101">
        <v>0</v>
      </c>
      <c r="J162" s="101">
        <v>0</v>
      </c>
      <c r="K162" s="101">
        <v>0</v>
      </c>
      <c r="L162" s="101">
        <v>0</v>
      </c>
      <c r="M162" s="101">
        <v>0</v>
      </c>
      <c r="N162" s="101">
        <v>0</v>
      </c>
      <c r="O162" s="101">
        <v>0</v>
      </c>
      <c r="P162" s="101">
        <v>0</v>
      </c>
      <c r="Q162" s="93"/>
      <c r="R162" s="95"/>
      <c r="S162" s="48"/>
      <c r="T162" s="23"/>
      <c r="U162" s="23"/>
      <c r="V162" s="23"/>
      <c r="W162" s="23"/>
      <c r="X162" s="23"/>
      <c r="Y162" s="27"/>
      <c r="Z162" s="23"/>
      <c r="AA162" s="23"/>
    </row>
    <row r="163" spans="1:27" s="24" customFormat="1" ht="60" customHeight="1">
      <c r="A163" s="174"/>
      <c r="B163" s="79" t="s">
        <v>382</v>
      </c>
      <c r="C163" s="134" t="s">
        <v>29</v>
      </c>
      <c r="D163" s="101">
        <f t="shared" si="18"/>
        <v>0</v>
      </c>
      <c r="E163" s="101">
        <f t="shared" si="19"/>
        <v>0</v>
      </c>
      <c r="F163" s="101">
        <v>0</v>
      </c>
      <c r="G163" s="101">
        <v>0</v>
      </c>
      <c r="H163" s="101">
        <v>0</v>
      </c>
      <c r="I163" s="101">
        <v>0</v>
      </c>
      <c r="J163" s="101">
        <v>0</v>
      </c>
      <c r="K163" s="101">
        <v>0</v>
      </c>
      <c r="L163" s="101">
        <v>0</v>
      </c>
      <c r="M163" s="101">
        <v>0</v>
      </c>
      <c r="N163" s="101">
        <v>0</v>
      </c>
      <c r="O163" s="101">
        <v>0</v>
      </c>
      <c r="P163" s="101">
        <v>0</v>
      </c>
      <c r="Q163" s="93"/>
      <c r="R163" s="95"/>
      <c r="S163" s="48"/>
      <c r="T163" s="23"/>
      <c r="U163" s="23"/>
      <c r="V163" s="23"/>
      <c r="W163" s="23"/>
      <c r="X163" s="23"/>
      <c r="Y163" s="27"/>
      <c r="Z163" s="23"/>
      <c r="AA163" s="23"/>
    </row>
    <row r="164" spans="1:27" s="24" customFormat="1" ht="60" customHeight="1">
      <c r="A164" s="81">
        <v>23</v>
      </c>
      <c r="B164" s="79" t="s">
        <v>383</v>
      </c>
      <c r="C164" s="134" t="s">
        <v>29</v>
      </c>
      <c r="D164" s="101">
        <f t="shared" si="18"/>
        <v>0</v>
      </c>
      <c r="E164" s="101">
        <f t="shared" si="19"/>
        <v>0</v>
      </c>
      <c r="F164" s="101">
        <v>0</v>
      </c>
      <c r="G164" s="101">
        <v>0</v>
      </c>
      <c r="H164" s="101">
        <v>0</v>
      </c>
      <c r="I164" s="101">
        <v>0</v>
      </c>
      <c r="J164" s="101">
        <v>0</v>
      </c>
      <c r="K164" s="101">
        <v>0</v>
      </c>
      <c r="L164" s="101">
        <v>0</v>
      </c>
      <c r="M164" s="101">
        <v>0</v>
      </c>
      <c r="N164" s="101">
        <v>0</v>
      </c>
      <c r="O164" s="101">
        <v>0</v>
      </c>
      <c r="P164" s="101">
        <v>0</v>
      </c>
      <c r="Q164" s="93"/>
      <c r="R164" s="95"/>
      <c r="S164" s="48"/>
      <c r="T164" s="23"/>
      <c r="U164" s="23"/>
      <c r="V164" s="23"/>
      <c r="W164" s="23"/>
      <c r="X164" s="23"/>
      <c r="Y164" s="27"/>
      <c r="Z164" s="23"/>
      <c r="AA164" s="23"/>
    </row>
    <row r="165" spans="1:27" s="24" customFormat="1" ht="60.75" customHeight="1">
      <c r="A165" s="81">
        <v>24</v>
      </c>
      <c r="B165" s="79" t="s">
        <v>384</v>
      </c>
      <c r="C165" s="134" t="s">
        <v>29</v>
      </c>
      <c r="D165" s="101">
        <f t="shared" si="18"/>
        <v>0</v>
      </c>
      <c r="E165" s="101">
        <f t="shared" si="19"/>
        <v>0</v>
      </c>
      <c r="F165" s="101">
        <v>0</v>
      </c>
      <c r="G165" s="101">
        <v>0</v>
      </c>
      <c r="H165" s="101">
        <v>0</v>
      </c>
      <c r="I165" s="101">
        <v>0</v>
      </c>
      <c r="J165" s="101">
        <v>0</v>
      </c>
      <c r="K165" s="101">
        <v>0</v>
      </c>
      <c r="L165" s="101">
        <v>0</v>
      </c>
      <c r="M165" s="101">
        <v>0</v>
      </c>
      <c r="N165" s="101">
        <v>0</v>
      </c>
      <c r="O165" s="101">
        <v>0</v>
      </c>
      <c r="P165" s="101">
        <v>0</v>
      </c>
      <c r="Q165" s="93"/>
      <c r="R165" s="95"/>
      <c r="S165" s="48"/>
      <c r="T165" s="23"/>
      <c r="U165" s="23"/>
      <c r="V165" s="23"/>
      <c r="W165" s="23"/>
      <c r="X165" s="23"/>
      <c r="Y165" s="27"/>
      <c r="Z165" s="23"/>
      <c r="AA165" s="23"/>
    </row>
    <row r="166" spans="1:27" s="24" customFormat="1" ht="55.5" customHeight="1">
      <c r="A166" s="81">
        <f t="shared" si="16"/>
        <v>25</v>
      </c>
      <c r="B166" s="79" t="s">
        <v>385</v>
      </c>
      <c r="C166" s="134" t="s">
        <v>29</v>
      </c>
      <c r="D166" s="101">
        <f t="shared" si="18"/>
        <v>0</v>
      </c>
      <c r="E166" s="101">
        <f t="shared" si="19"/>
        <v>0</v>
      </c>
      <c r="F166" s="101">
        <v>0</v>
      </c>
      <c r="G166" s="101">
        <v>0</v>
      </c>
      <c r="H166" s="101">
        <v>0</v>
      </c>
      <c r="I166" s="101">
        <v>0</v>
      </c>
      <c r="J166" s="101">
        <v>0</v>
      </c>
      <c r="K166" s="101">
        <v>0</v>
      </c>
      <c r="L166" s="101">
        <v>0</v>
      </c>
      <c r="M166" s="101">
        <v>0</v>
      </c>
      <c r="N166" s="101">
        <v>0</v>
      </c>
      <c r="O166" s="101">
        <v>0</v>
      </c>
      <c r="P166" s="101">
        <v>0</v>
      </c>
      <c r="Q166" s="93"/>
      <c r="R166" s="95"/>
      <c r="S166" s="48"/>
      <c r="T166" s="23"/>
      <c r="U166" s="23"/>
      <c r="V166" s="23"/>
      <c r="W166" s="23"/>
      <c r="X166" s="23"/>
      <c r="Y166" s="27"/>
      <c r="Z166" s="23"/>
      <c r="AA166" s="23"/>
    </row>
    <row r="167" spans="1:27" s="24" customFormat="1" ht="62.25" customHeight="1">
      <c r="A167" s="81">
        <f t="shared" si="16"/>
        <v>26</v>
      </c>
      <c r="B167" s="79" t="s">
        <v>386</v>
      </c>
      <c r="C167" s="134" t="s">
        <v>29</v>
      </c>
      <c r="D167" s="101">
        <f t="shared" si="18"/>
        <v>0</v>
      </c>
      <c r="E167" s="101">
        <f t="shared" si="19"/>
        <v>0</v>
      </c>
      <c r="F167" s="101">
        <v>0</v>
      </c>
      <c r="G167" s="101">
        <v>0</v>
      </c>
      <c r="H167" s="101">
        <v>0</v>
      </c>
      <c r="I167" s="101">
        <v>0</v>
      </c>
      <c r="J167" s="101">
        <v>0</v>
      </c>
      <c r="K167" s="101">
        <v>0</v>
      </c>
      <c r="L167" s="101">
        <v>0</v>
      </c>
      <c r="M167" s="101">
        <v>0</v>
      </c>
      <c r="N167" s="101">
        <v>0</v>
      </c>
      <c r="O167" s="101">
        <v>0</v>
      </c>
      <c r="P167" s="101">
        <v>0</v>
      </c>
      <c r="Q167" s="93"/>
      <c r="R167" s="95"/>
      <c r="S167" s="48"/>
      <c r="T167" s="23"/>
      <c r="U167" s="23"/>
      <c r="V167" s="23"/>
      <c r="W167" s="23"/>
      <c r="X167" s="23"/>
      <c r="Y167" s="27"/>
      <c r="Z167" s="23"/>
      <c r="AA167" s="23"/>
    </row>
    <row r="168" spans="1:27" s="24" customFormat="1" ht="55.5" customHeight="1">
      <c r="A168" s="157">
        <v>27</v>
      </c>
      <c r="B168" s="79" t="s">
        <v>387</v>
      </c>
      <c r="C168" s="134" t="s">
        <v>29</v>
      </c>
      <c r="D168" s="101">
        <f t="shared" ref="D168:D182" si="20">F168+H168+J168</f>
        <v>5028723.1900000004</v>
      </c>
      <c r="E168" s="101">
        <f t="shared" ref="E168:E182" si="21">G168+I168+K168</f>
        <v>5028723.1900000004</v>
      </c>
      <c r="F168" s="101">
        <v>5028723.1900000004</v>
      </c>
      <c r="G168" s="101">
        <f>F168</f>
        <v>5028723.1900000004</v>
      </c>
      <c r="H168" s="101">
        <v>0</v>
      </c>
      <c r="I168" s="101">
        <v>0</v>
      </c>
      <c r="J168" s="101">
        <v>0</v>
      </c>
      <c r="K168" s="101">
        <v>0</v>
      </c>
      <c r="L168" s="101">
        <v>474004.65</v>
      </c>
      <c r="M168" s="101">
        <v>0</v>
      </c>
      <c r="N168" s="101">
        <v>0</v>
      </c>
      <c r="O168" s="101">
        <v>0</v>
      </c>
      <c r="P168" s="101">
        <v>0</v>
      </c>
      <c r="Q168" s="93"/>
      <c r="R168" s="95"/>
      <c r="S168" s="48"/>
      <c r="T168" s="23"/>
      <c r="U168" s="23"/>
      <c r="V168" s="23"/>
      <c r="W168" s="23"/>
      <c r="X168" s="23"/>
      <c r="Y168" s="27"/>
      <c r="Z168" s="23"/>
      <c r="AA168" s="23"/>
    </row>
    <row r="169" spans="1:27" s="24" customFormat="1" ht="59.25" customHeight="1">
      <c r="A169" s="174"/>
      <c r="B169" s="79" t="s">
        <v>388</v>
      </c>
      <c r="C169" s="134" t="s">
        <v>29</v>
      </c>
      <c r="D169" s="101">
        <f t="shared" si="20"/>
        <v>10982038.51</v>
      </c>
      <c r="E169" s="101">
        <f t="shared" si="21"/>
        <v>10982038.51</v>
      </c>
      <c r="F169" s="101">
        <v>10982038.51</v>
      </c>
      <c r="G169" s="101">
        <f>F169</f>
        <v>10982038.51</v>
      </c>
      <c r="H169" s="101">
        <v>0</v>
      </c>
      <c r="I169" s="101">
        <v>0</v>
      </c>
      <c r="J169" s="101">
        <v>0</v>
      </c>
      <c r="K169" s="101">
        <v>0</v>
      </c>
      <c r="L169" s="101">
        <v>0</v>
      </c>
      <c r="M169" s="101">
        <v>0</v>
      </c>
      <c r="N169" s="101">
        <v>0</v>
      </c>
      <c r="O169" s="101">
        <v>0</v>
      </c>
      <c r="P169" s="101">
        <v>0</v>
      </c>
      <c r="Q169" s="93"/>
      <c r="R169" s="95"/>
      <c r="S169" s="48"/>
      <c r="T169" s="23"/>
      <c r="U169" s="23"/>
      <c r="V169" s="23"/>
      <c r="W169" s="23"/>
      <c r="X169" s="23"/>
      <c r="Y169" s="27"/>
      <c r="Z169" s="23"/>
      <c r="AA169" s="23"/>
    </row>
    <row r="170" spans="1:27" s="24" customFormat="1" ht="57.75" customHeight="1">
      <c r="A170" s="158"/>
      <c r="B170" s="79" t="s">
        <v>389</v>
      </c>
      <c r="C170" s="134" t="s">
        <v>29</v>
      </c>
      <c r="D170" s="101">
        <f t="shared" si="20"/>
        <v>0</v>
      </c>
      <c r="E170" s="101">
        <f t="shared" si="21"/>
        <v>0</v>
      </c>
      <c r="F170" s="101">
        <v>0</v>
      </c>
      <c r="G170" s="101">
        <v>0</v>
      </c>
      <c r="H170" s="101">
        <v>0</v>
      </c>
      <c r="I170" s="101">
        <v>0</v>
      </c>
      <c r="J170" s="101">
        <v>0</v>
      </c>
      <c r="K170" s="101">
        <v>0</v>
      </c>
      <c r="L170" s="101">
        <v>0</v>
      </c>
      <c r="M170" s="101">
        <v>0</v>
      </c>
      <c r="N170" s="101">
        <v>0</v>
      </c>
      <c r="O170" s="101">
        <v>0</v>
      </c>
      <c r="P170" s="101">
        <v>0</v>
      </c>
      <c r="Q170" s="93"/>
      <c r="R170" s="95"/>
      <c r="S170" s="48"/>
      <c r="T170" s="23"/>
      <c r="U170" s="23"/>
      <c r="V170" s="23"/>
      <c r="W170" s="23"/>
      <c r="X170" s="23"/>
      <c r="Y170" s="27"/>
      <c r="Z170" s="23"/>
      <c r="AA170" s="23"/>
    </row>
    <row r="171" spans="1:27" s="24" customFormat="1" ht="60" customHeight="1">
      <c r="A171" s="124">
        <v>28</v>
      </c>
      <c r="B171" s="79" t="s">
        <v>390</v>
      </c>
      <c r="C171" s="134" t="s">
        <v>29</v>
      </c>
      <c r="D171" s="101">
        <f t="shared" si="20"/>
        <v>44653742.140000001</v>
      </c>
      <c r="E171" s="101">
        <f t="shared" si="21"/>
        <v>44653742.140000001</v>
      </c>
      <c r="F171" s="101">
        <v>44653742.140000001</v>
      </c>
      <c r="G171" s="101">
        <f>F171</f>
        <v>44653742.140000001</v>
      </c>
      <c r="H171" s="101">
        <v>0</v>
      </c>
      <c r="I171" s="101">
        <v>0</v>
      </c>
      <c r="J171" s="101">
        <v>0</v>
      </c>
      <c r="K171" s="101">
        <v>0</v>
      </c>
      <c r="L171" s="101">
        <v>5971872.3899999997</v>
      </c>
      <c r="M171" s="101">
        <v>0</v>
      </c>
      <c r="N171" s="101">
        <v>0</v>
      </c>
      <c r="O171" s="101">
        <v>0</v>
      </c>
      <c r="P171" s="101">
        <v>0</v>
      </c>
      <c r="Q171" s="93"/>
      <c r="R171" s="95"/>
      <c r="S171" s="48"/>
      <c r="T171" s="23"/>
      <c r="U171" s="23"/>
      <c r="V171" s="23"/>
      <c r="W171" s="23"/>
      <c r="X171" s="23"/>
      <c r="Y171" s="27"/>
      <c r="Z171" s="23"/>
      <c r="AA171" s="23"/>
    </row>
    <row r="172" spans="1:27" s="24" customFormat="1" ht="59.25" customHeight="1">
      <c r="A172" s="130"/>
      <c r="B172" s="79" t="s">
        <v>391</v>
      </c>
      <c r="C172" s="134" t="s">
        <v>29</v>
      </c>
      <c r="D172" s="101">
        <f t="shared" si="20"/>
        <v>13461682.220000001</v>
      </c>
      <c r="E172" s="101">
        <f t="shared" si="21"/>
        <v>13461682.220000001</v>
      </c>
      <c r="F172" s="101">
        <v>13461682.220000001</v>
      </c>
      <c r="G172" s="101">
        <f t="shared" ref="G172:G174" si="22">F172</f>
        <v>13461682.220000001</v>
      </c>
      <c r="H172" s="101">
        <v>0</v>
      </c>
      <c r="I172" s="101">
        <v>0</v>
      </c>
      <c r="J172" s="101">
        <v>0</v>
      </c>
      <c r="K172" s="101">
        <v>0</v>
      </c>
      <c r="L172" s="101">
        <v>100831.45</v>
      </c>
      <c r="M172" s="101">
        <v>0</v>
      </c>
      <c r="N172" s="101">
        <v>0</v>
      </c>
      <c r="O172" s="101">
        <v>0</v>
      </c>
      <c r="P172" s="101">
        <v>0</v>
      </c>
      <c r="Q172" s="93"/>
      <c r="R172" s="95"/>
      <c r="S172" s="48"/>
      <c r="T172" s="23"/>
      <c r="U172" s="23"/>
      <c r="V172" s="23"/>
      <c r="W172" s="23"/>
      <c r="X172" s="23"/>
      <c r="Y172" s="27"/>
      <c r="Z172" s="23"/>
      <c r="AA172" s="23"/>
    </row>
    <row r="173" spans="1:27" s="24" customFormat="1" ht="60" customHeight="1">
      <c r="A173" s="130"/>
      <c r="B173" s="79" t="s">
        <v>392</v>
      </c>
      <c r="C173" s="134" t="s">
        <v>29</v>
      </c>
      <c r="D173" s="101">
        <f t="shared" si="20"/>
        <v>6766556.7999999998</v>
      </c>
      <c r="E173" s="101">
        <f t="shared" si="21"/>
        <v>6766556.7999999998</v>
      </c>
      <c r="F173" s="101">
        <v>6766556.7999999998</v>
      </c>
      <c r="G173" s="101">
        <f t="shared" si="22"/>
        <v>6766556.7999999998</v>
      </c>
      <c r="H173" s="101">
        <v>0</v>
      </c>
      <c r="I173" s="101">
        <v>0</v>
      </c>
      <c r="J173" s="101">
        <v>0</v>
      </c>
      <c r="K173" s="101">
        <v>0</v>
      </c>
      <c r="L173" s="101">
        <v>355000</v>
      </c>
      <c r="M173" s="101">
        <v>0</v>
      </c>
      <c r="N173" s="101">
        <v>0</v>
      </c>
      <c r="O173" s="101">
        <v>0</v>
      </c>
      <c r="P173" s="101">
        <v>0</v>
      </c>
      <c r="Q173" s="93"/>
      <c r="R173" s="95"/>
      <c r="S173" s="48"/>
      <c r="T173" s="23"/>
      <c r="U173" s="23"/>
      <c r="V173" s="23"/>
      <c r="W173" s="23"/>
      <c r="X173" s="23"/>
      <c r="Y173" s="27"/>
      <c r="Z173" s="23"/>
      <c r="AA173" s="23"/>
    </row>
    <row r="174" spans="1:27" s="24" customFormat="1" ht="62.25" customHeight="1">
      <c r="A174" s="126"/>
      <c r="B174" s="79" t="s">
        <v>393</v>
      </c>
      <c r="C174" s="134" t="s">
        <v>29</v>
      </c>
      <c r="D174" s="101">
        <f t="shared" si="20"/>
        <v>488654.22</v>
      </c>
      <c r="E174" s="101">
        <f t="shared" si="21"/>
        <v>488654.22</v>
      </c>
      <c r="F174" s="101">
        <v>488654.22</v>
      </c>
      <c r="G174" s="101">
        <f t="shared" si="22"/>
        <v>488654.22</v>
      </c>
      <c r="H174" s="101">
        <v>0</v>
      </c>
      <c r="I174" s="101">
        <v>0</v>
      </c>
      <c r="J174" s="101">
        <v>0</v>
      </c>
      <c r="K174" s="101">
        <v>0</v>
      </c>
      <c r="L174" s="101">
        <v>173093</v>
      </c>
      <c r="M174" s="101">
        <v>0</v>
      </c>
      <c r="N174" s="101">
        <v>0</v>
      </c>
      <c r="O174" s="101">
        <v>0</v>
      </c>
      <c r="P174" s="101">
        <v>0</v>
      </c>
      <c r="Q174" s="93"/>
      <c r="R174" s="95"/>
      <c r="S174" s="48"/>
      <c r="T174" s="23"/>
      <c r="U174" s="23"/>
      <c r="V174" s="23"/>
      <c r="W174" s="23"/>
      <c r="X174" s="23"/>
      <c r="Y174" s="27"/>
      <c r="Z174" s="23"/>
      <c r="AA174" s="23"/>
    </row>
    <row r="175" spans="1:27" s="24" customFormat="1" ht="59.25" customHeight="1">
      <c r="A175" s="157">
        <v>29</v>
      </c>
      <c r="B175" s="79" t="s">
        <v>394</v>
      </c>
      <c r="C175" s="134" t="s">
        <v>29</v>
      </c>
      <c r="D175" s="101">
        <f t="shared" si="20"/>
        <v>32636914.260000002</v>
      </c>
      <c r="E175" s="101">
        <f t="shared" si="21"/>
        <v>32636914.260000002</v>
      </c>
      <c r="F175" s="101">
        <v>32636914.260000002</v>
      </c>
      <c r="G175" s="101">
        <f t="shared" ref="G175:G180" si="23">F175</f>
        <v>32636914.260000002</v>
      </c>
      <c r="H175" s="101">
        <v>0</v>
      </c>
      <c r="I175" s="101">
        <v>0</v>
      </c>
      <c r="J175" s="101">
        <v>0</v>
      </c>
      <c r="K175" s="101">
        <v>0</v>
      </c>
      <c r="L175" s="101">
        <v>1105028.8899999999</v>
      </c>
      <c r="M175" s="101">
        <v>0</v>
      </c>
      <c r="N175" s="101">
        <v>0</v>
      </c>
      <c r="O175" s="101">
        <v>0</v>
      </c>
      <c r="P175" s="101">
        <v>0</v>
      </c>
      <c r="Q175" s="93"/>
      <c r="R175" s="95"/>
      <c r="S175" s="48"/>
      <c r="T175" s="23"/>
      <c r="U175" s="23"/>
      <c r="V175" s="23"/>
      <c r="W175" s="23"/>
      <c r="X175" s="23"/>
      <c r="Y175" s="27"/>
      <c r="Z175" s="23"/>
      <c r="AA175" s="23"/>
    </row>
    <row r="176" spans="1:27" s="24" customFormat="1" ht="70.5" customHeight="1">
      <c r="A176" s="174"/>
      <c r="B176" s="79" t="s">
        <v>395</v>
      </c>
      <c r="C176" s="134" t="s">
        <v>29</v>
      </c>
      <c r="D176" s="101">
        <f t="shared" si="20"/>
        <v>157690343.28</v>
      </c>
      <c r="E176" s="101">
        <f t="shared" si="21"/>
        <v>157690343.28</v>
      </c>
      <c r="F176" s="101">
        <v>157690343.28</v>
      </c>
      <c r="G176" s="101">
        <f t="shared" si="23"/>
        <v>157690343.28</v>
      </c>
      <c r="H176" s="101">
        <v>0</v>
      </c>
      <c r="I176" s="101">
        <v>0</v>
      </c>
      <c r="J176" s="101">
        <v>0</v>
      </c>
      <c r="K176" s="101">
        <v>0</v>
      </c>
      <c r="L176" s="101">
        <v>2094999.22</v>
      </c>
      <c r="M176" s="101">
        <v>0</v>
      </c>
      <c r="N176" s="101">
        <v>0</v>
      </c>
      <c r="O176" s="101">
        <v>0</v>
      </c>
      <c r="P176" s="101">
        <v>0</v>
      </c>
      <c r="Q176" s="93"/>
      <c r="R176" s="95"/>
      <c r="S176" s="48"/>
      <c r="T176" s="23"/>
      <c r="U176" s="23"/>
      <c r="V176" s="23"/>
      <c r="W176" s="23"/>
      <c r="X176" s="23"/>
      <c r="Y176" s="27"/>
      <c r="Z176" s="23"/>
      <c r="AA176" s="23"/>
    </row>
    <row r="177" spans="1:27" s="24" customFormat="1" ht="65.25" customHeight="1">
      <c r="A177" s="174"/>
      <c r="B177" s="79" t="s">
        <v>396</v>
      </c>
      <c r="C177" s="134" t="s">
        <v>29</v>
      </c>
      <c r="D177" s="101">
        <f t="shared" si="20"/>
        <v>37387459.600000001</v>
      </c>
      <c r="E177" s="101">
        <f t="shared" si="21"/>
        <v>37387459.600000001</v>
      </c>
      <c r="F177" s="101">
        <v>37387459.600000001</v>
      </c>
      <c r="G177" s="101">
        <f t="shared" si="23"/>
        <v>37387459.600000001</v>
      </c>
      <c r="H177" s="101">
        <v>0</v>
      </c>
      <c r="I177" s="101">
        <v>0</v>
      </c>
      <c r="J177" s="101">
        <v>0</v>
      </c>
      <c r="K177" s="101">
        <v>0</v>
      </c>
      <c r="L177" s="101">
        <v>0</v>
      </c>
      <c r="M177" s="101">
        <v>0</v>
      </c>
      <c r="N177" s="101">
        <v>0</v>
      </c>
      <c r="O177" s="101">
        <v>0</v>
      </c>
      <c r="P177" s="101">
        <v>0</v>
      </c>
      <c r="Q177" s="93"/>
      <c r="R177" s="95"/>
      <c r="S177" s="48"/>
      <c r="T177" s="23"/>
      <c r="U177" s="23"/>
      <c r="V177" s="23"/>
      <c r="W177" s="23"/>
      <c r="X177" s="23"/>
      <c r="Y177" s="27"/>
      <c r="Z177" s="23"/>
      <c r="AA177" s="23"/>
    </row>
    <row r="178" spans="1:27" s="24" customFormat="1" ht="66.75" customHeight="1">
      <c r="A178" s="158"/>
      <c r="B178" s="79" t="s">
        <v>397</v>
      </c>
      <c r="C178" s="134" t="s">
        <v>29</v>
      </c>
      <c r="D178" s="101">
        <f t="shared" si="20"/>
        <v>0</v>
      </c>
      <c r="E178" s="101">
        <f t="shared" si="21"/>
        <v>0</v>
      </c>
      <c r="F178" s="101">
        <v>0</v>
      </c>
      <c r="G178" s="101">
        <f t="shared" si="23"/>
        <v>0</v>
      </c>
      <c r="H178" s="101">
        <v>0</v>
      </c>
      <c r="I178" s="101">
        <v>0</v>
      </c>
      <c r="J178" s="101">
        <v>0</v>
      </c>
      <c r="K178" s="101">
        <v>0</v>
      </c>
      <c r="L178" s="101">
        <v>0</v>
      </c>
      <c r="M178" s="101">
        <v>0</v>
      </c>
      <c r="N178" s="101">
        <v>0</v>
      </c>
      <c r="O178" s="101">
        <v>0</v>
      </c>
      <c r="P178" s="101">
        <v>0</v>
      </c>
      <c r="Q178" s="93"/>
      <c r="R178" s="95"/>
      <c r="S178" s="48"/>
      <c r="T178" s="23"/>
      <c r="U178" s="23"/>
      <c r="V178" s="23"/>
      <c r="W178" s="23"/>
      <c r="X178" s="23"/>
      <c r="Y178" s="27"/>
      <c r="Z178" s="23"/>
      <c r="AA178" s="23"/>
    </row>
    <row r="179" spans="1:27" s="24" customFormat="1" ht="55.5" customHeight="1">
      <c r="A179" s="147">
        <v>30</v>
      </c>
      <c r="B179" s="79" t="s">
        <v>398</v>
      </c>
      <c r="C179" s="134" t="s">
        <v>29</v>
      </c>
      <c r="D179" s="101">
        <f t="shared" si="20"/>
        <v>28587686.82</v>
      </c>
      <c r="E179" s="101">
        <f t="shared" si="21"/>
        <v>28587686.82</v>
      </c>
      <c r="F179" s="101">
        <v>28587686.82</v>
      </c>
      <c r="G179" s="101">
        <f t="shared" si="23"/>
        <v>28587686.82</v>
      </c>
      <c r="H179" s="101">
        <v>0</v>
      </c>
      <c r="I179" s="101">
        <v>0</v>
      </c>
      <c r="J179" s="101">
        <v>0</v>
      </c>
      <c r="K179" s="101">
        <v>0</v>
      </c>
      <c r="L179" s="101">
        <v>347722.8</v>
      </c>
      <c r="M179" s="101">
        <v>0</v>
      </c>
      <c r="N179" s="101">
        <v>0</v>
      </c>
      <c r="O179" s="101">
        <v>0</v>
      </c>
      <c r="P179" s="101">
        <v>0</v>
      </c>
      <c r="Q179" s="93"/>
      <c r="R179" s="95"/>
      <c r="S179" s="48"/>
      <c r="T179" s="23"/>
      <c r="U179" s="23"/>
      <c r="V179" s="23"/>
      <c r="W179" s="23"/>
      <c r="X179" s="23"/>
      <c r="Y179" s="27"/>
      <c r="Z179" s="23"/>
      <c r="AA179" s="23"/>
    </row>
    <row r="180" spans="1:27" s="24" customFormat="1" ht="60" customHeight="1">
      <c r="A180" s="148"/>
      <c r="B180" s="79" t="s">
        <v>399</v>
      </c>
      <c r="C180" s="134" t="s">
        <v>29</v>
      </c>
      <c r="D180" s="101">
        <f t="shared" si="20"/>
        <v>10864000</v>
      </c>
      <c r="E180" s="101">
        <f t="shared" si="21"/>
        <v>10864000</v>
      </c>
      <c r="F180" s="101">
        <v>10864000</v>
      </c>
      <c r="G180" s="101">
        <f t="shared" si="23"/>
        <v>10864000</v>
      </c>
      <c r="H180" s="101">
        <v>0</v>
      </c>
      <c r="I180" s="101">
        <v>0</v>
      </c>
      <c r="J180" s="101">
        <v>0</v>
      </c>
      <c r="K180" s="101">
        <v>0</v>
      </c>
      <c r="L180" s="101">
        <v>26425674.280000001</v>
      </c>
      <c r="M180" s="101">
        <v>0</v>
      </c>
      <c r="N180" s="101">
        <v>0</v>
      </c>
      <c r="O180" s="101">
        <v>0</v>
      </c>
      <c r="P180" s="101">
        <v>0</v>
      </c>
      <c r="Q180" s="93"/>
      <c r="R180" s="95"/>
      <c r="S180" s="48"/>
      <c r="T180" s="23"/>
      <c r="U180" s="23"/>
      <c r="V180" s="23"/>
      <c r="W180" s="23"/>
      <c r="X180" s="23"/>
      <c r="Y180" s="27"/>
      <c r="Z180" s="23"/>
      <c r="AA180" s="23"/>
    </row>
    <row r="181" spans="1:27" s="24" customFormat="1" ht="55.5" customHeight="1">
      <c r="A181" s="130"/>
      <c r="B181" s="79" t="s">
        <v>400</v>
      </c>
      <c r="C181" s="134" t="s">
        <v>29</v>
      </c>
      <c r="D181" s="101">
        <f t="shared" si="20"/>
        <v>0</v>
      </c>
      <c r="E181" s="101">
        <f t="shared" si="21"/>
        <v>0</v>
      </c>
      <c r="F181" s="101">
        <v>0</v>
      </c>
      <c r="G181" s="101">
        <v>0</v>
      </c>
      <c r="H181" s="101">
        <v>0</v>
      </c>
      <c r="I181" s="101">
        <v>0</v>
      </c>
      <c r="J181" s="101">
        <v>0</v>
      </c>
      <c r="K181" s="101">
        <v>0</v>
      </c>
      <c r="L181" s="101">
        <v>0</v>
      </c>
      <c r="M181" s="101">
        <v>0</v>
      </c>
      <c r="N181" s="101">
        <v>0</v>
      </c>
      <c r="O181" s="101">
        <v>0</v>
      </c>
      <c r="P181" s="101">
        <v>0</v>
      </c>
      <c r="Q181" s="93"/>
      <c r="R181" s="95"/>
      <c r="S181" s="48"/>
      <c r="T181" s="23"/>
      <c r="U181" s="23"/>
      <c r="V181" s="23"/>
      <c r="W181" s="23"/>
      <c r="X181" s="23"/>
      <c r="Y181" s="27"/>
      <c r="Z181" s="23"/>
      <c r="AA181" s="23"/>
    </row>
    <row r="182" spans="1:27" s="24" customFormat="1" ht="57.75" customHeight="1">
      <c r="A182" s="126"/>
      <c r="B182" s="79" t="s">
        <v>401</v>
      </c>
      <c r="C182" s="134" t="s">
        <v>29</v>
      </c>
      <c r="D182" s="101">
        <f t="shared" si="20"/>
        <v>0</v>
      </c>
      <c r="E182" s="101">
        <f t="shared" si="21"/>
        <v>0</v>
      </c>
      <c r="F182" s="101">
        <v>0</v>
      </c>
      <c r="G182" s="101">
        <f>F182</f>
        <v>0</v>
      </c>
      <c r="H182" s="101">
        <v>0</v>
      </c>
      <c r="I182" s="101">
        <v>0</v>
      </c>
      <c r="J182" s="101">
        <v>0</v>
      </c>
      <c r="K182" s="101">
        <v>0</v>
      </c>
      <c r="L182" s="101">
        <v>9509552.8100000005</v>
      </c>
      <c r="M182" s="101">
        <v>0</v>
      </c>
      <c r="N182" s="101">
        <v>0</v>
      </c>
      <c r="O182" s="101">
        <v>0</v>
      </c>
      <c r="P182" s="101">
        <v>0</v>
      </c>
      <c r="Q182" s="93"/>
      <c r="R182" s="95"/>
      <c r="S182" s="48"/>
      <c r="T182" s="23"/>
      <c r="U182" s="23"/>
      <c r="V182" s="23"/>
      <c r="W182" s="23"/>
      <c r="X182" s="23"/>
      <c r="Y182" s="27"/>
      <c r="Z182" s="23"/>
      <c r="AA182" s="23"/>
    </row>
    <row r="183" spans="1:27" s="24" customFormat="1" ht="45" customHeight="1">
      <c r="A183" s="172" t="s">
        <v>402</v>
      </c>
      <c r="B183" s="173"/>
      <c r="C183" s="135"/>
      <c r="D183" s="114" t="s">
        <v>89</v>
      </c>
      <c r="E183" s="119">
        <f>SUM(E118:E182)</f>
        <v>573048697.78000009</v>
      </c>
      <c r="F183" s="114" t="s">
        <v>89</v>
      </c>
      <c r="G183" s="119">
        <f t="shared" ref="G183:N183" si="24">SUM(G118:G182)</f>
        <v>573048697.78000009</v>
      </c>
      <c r="H183" s="114" t="s">
        <v>89</v>
      </c>
      <c r="I183" s="119">
        <f t="shared" si="24"/>
        <v>0</v>
      </c>
      <c r="J183" s="114" t="s">
        <v>89</v>
      </c>
      <c r="K183" s="119">
        <f t="shared" si="24"/>
        <v>0</v>
      </c>
      <c r="L183" s="119">
        <f t="shared" si="24"/>
        <v>52369900.990000002</v>
      </c>
      <c r="M183" s="119">
        <f t="shared" si="24"/>
        <v>0</v>
      </c>
      <c r="N183" s="119">
        <f t="shared" si="24"/>
        <v>0</v>
      </c>
      <c r="O183" s="114" t="s">
        <v>89</v>
      </c>
      <c r="P183" s="114" t="s">
        <v>89</v>
      </c>
      <c r="Q183" s="93"/>
      <c r="R183" s="95"/>
      <c r="S183" s="48"/>
      <c r="T183" s="23"/>
      <c r="U183" s="23"/>
      <c r="V183" s="23"/>
      <c r="W183" s="23"/>
      <c r="X183" s="23"/>
      <c r="Y183" s="27"/>
      <c r="Z183" s="23"/>
      <c r="AA183" s="23"/>
    </row>
    <row r="184" spans="1:27" s="24" customFormat="1" ht="45" customHeight="1">
      <c r="A184" s="178" t="s">
        <v>343</v>
      </c>
      <c r="B184" s="179"/>
      <c r="C184" s="136"/>
      <c r="D184" s="117" t="s">
        <v>89</v>
      </c>
      <c r="E184" s="118">
        <f>E183+E116</f>
        <v>76792783930.919983</v>
      </c>
      <c r="F184" s="117" t="s">
        <v>89</v>
      </c>
      <c r="G184" s="118">
        <f t="shared" ref="G184:N184" si="25">G183+G116</f>
        <v>76534771495.209991</v>
      </c>
      <c r="H184" s="117" t="s">
        <v>89</v>
      </c>
      <c r="I184" s="118">
        <f t="shared" si="25"/>
        <v>0</v>
      </c>
      <c r="J184" s="117" t="s">
        <v>89</v>
      </c>
      <c r="K184" s="118">
        <f t="shared" si="25"/>
        <v>258012435.71000001</v>
      </c>
      <c r="L184" s="118">
        <f t="shared" si="25"/>
        <v>66560453.660000004</v>
      </c>
      <c r="M184" s="118">
        <f t="shared" si="25"/>
        <v>5023818.0999999996</v>
      </c>
      <c r="N184" s="118">
        <f t="shared" si="25"/>
        <v>12699620.639999999</v>
      </c>
      <c r="O184" s="117" t="s">
        <v>89</v>
      </c>
      <c r="P184" s="117" t="s">
        <v>89</v>
      </c>
      <c r="Q184" s="93"/>
      <c r="R184" s="95"/>
      <c r="S184" s="48"/>
      <c r="T184" s="23"/>
      <c r="U184" s="23"/>
      <c r="V184" s="23"/>
      <c r="W184" s="23"/>
      <c r="X184" s="23"/>
      <c r="Y184" s="27"/>
      <c r="Z184" s="23"/>
      <c r="AA184" s="23"/>
    </row>
    <row r="185" spans="1:27" s="73" customFormat="1" ht="38.450000000000003" customHeight="1">
      <c r="A185" s="164" t="s">
        <v>90</v>
      </c>
      <c r="B185" s="165"/>
      <c r="C185" s="165"/>
      <c r="D185" s="165"/>
      <c r="E185" s="165"/>
      <c r="F185" s="165"/>
      <c r="G185" s="165"/>
      <c r="H185" s="165"/>
      <c r="I185" s="165"/>
      <c r="J185" s="165"/>
      <c r="K185" s="165"/>
      <c r="L185" s="165"/>
      <c r="M185" s="165"/>
      <c r="N185" s="165"/>
      <c r="O185" s="165"/>
      <c r="P185" s="166"/>
      <c r="Q185" s="87"/>
      <c r="R185" s="88"/>
      <c r="S185" s="71"/>
      <c r="T185" s="71"/>
      <c r="U185" s="71"/>
      <c r="V185" s="71"/>
      <c r="W185" s="71"/>
      <c r="X185" s="71"/>
      <c r="Y185" s="72"/>
      <c r="Z185" s="71"/>
      <c r="AA185" s="71"/>
    </row>
    <row r="186" spans="1:27" s="18" customFormat="1" ht="53.45" customHeight="1">
      <c r="A186" s="156">
        <v>60</v>
      </c>
      <c r="B186" s="31" t="s">
        <v>91</v>
      </c>
      <c r="C186" s="129" t="s">
        <v>0</v>
      </c>
      <c r="D186" s="101">
        <f>F186+H186+E186</f>
        <v>0</v>
      </c>
      <c r="E186" s="101">
        <v>0</v>
      </c>
      <c r="F186" s="101">
        <v>0</v>
      </c>
      <c r="G186" s="101">
        <v>0</v>
      </c>
      <c r="H186" s="101">
        <v>0</v>
      </c>
      <c r="I186" s="101">
        <v>0</v>
      </c>
      <c r="J186" s="101">
        <v>0</v>
      </c>
      <c r="K186" s="101">
        <v>0</v>
      </c>
      <c r="L186" s="101">
        <v>0</v>
      </c>
      <c r="M186" s="101">
        <v>0</v>
      </c>
      <c r="N186" s="101">
        <v>0</v>
      </c>
      <c r="O186" s="101">
        <v>18196337.82</v>
      </c>
      <c r="P186" s="101">
        <v>0</v>
      </c>
      <c r="Q186" s="87"/>
      <c r="R186" s="88"/>
      <c r="S186" s="14"/>
      <c r="T186" s="14"/>
      <c r="U186" s="14"/>
      <c r="V186" s="14"/>
      <c r="W186" s="14"/>
      <c r="X186" s="14"/>
      <c r="Y186" s="14"/>
      <c r="Z186" s="14"/>
      <c r="AA186" s="14"/>
    </row>
    <row r="187" spans="1:27" s="18" customFormat="1" ht="42.6" customHeight="1">
      <c r="A187" s="156"/>
      <c r="B187" s="31" t="s">
        <v>92</v>
      </c>
      <c r="C187" s="129" t="s">
        <v>0</v>
      </c>
      <c r="D187" s="101">
        <f>F187+H187+E187</f>
        <v>0</v>
      </c>
      <c r="E187" s="101">
        <v>0</v>
      </c>
      <c r="F187" s="101">
        <v>0</v>
      </c>
      <c r="G187" s="101">
        <v>0</v>
      </c>
      <c r="H187" s="101">
        <v>0</v>
      </c>
      <c r="I187" s="101">
        <v>0</v>
      </c>
      <c r="J187" s="101">
        <v>0</v>
      </c>
      <c r="K187" s="101">
        <v>0</v>
      </c>
      <c r="L187" s="101">
        <v>0</v>
      </c>
      <c r="M187" s="101">
        <v>0</v>
      </c>
      <c r="N187" s="101">
        <v>0</v>
      </c>
      <c r="O187" s="101">
        <f>ROUND(Q187*B2,2)</f>
        <v>547815618.85000002</v>
      </c>
      <c r="P187" s="101">
        <v>0</v>
      </c>
      <c r="Q187" s="87">
        <v>13207154.970000001</v>
      </c>
      <c r="R187" s="88" t="s">
        <v>303</v>
      </c>
      <c r="S187" s="28"/>
      <c r="T187" s="14"/>
      <c r="U187" s="14"/>
      <c r="V187" s="14"/>
      <c r="W187" s="14"/>
      <c r="X187" s="14"/>
      <c r="Y187" s="14"/>
      <c r="Z187" s="14"/>
      <c r="AA187" s="14"/>
    </row>
    <row r="188" spans="1:27" s="18" customFormat="1" ht="42.6" customHeight="1">
      <c r="A188" s="123">
        <v>61</v>
      </c>
      <c r="B188" s="31" t="s">
        <v>238</v>
      </c>
      <c r="C188" s="129" t="s">
        <v>0</v>
      </c>
      <c r="D188" s="101">
        <f>F188+H188+J188</f>
        <v>985220.27</v>
      </c>
      <c r="E188" s="101">
        <f>G188+I188+K188</f>
        <v>40865656.010000005</v>
      </c>
      <c r="F188" s="101">
        <v>488848.38</v>
      </c>
      <c r="G188" s="101">
        <f>ROUND(F188*B2,2)</f>
        <v>20276795.300000001</v>
      </c>
      <c r="H188" s="101">
        <v>496371.89</v>
      </c>
      <c r="I188" s="101">
        <f>ROUND(H188*B2,2)</f>
        <v>20588860.710000001</v>
      </c>
      <c r="J188" s="101">
        <v>0</v>
      </c>
      <c r="K188" s="101">
        <v>0</v>
      </c>
      <c r="L188" s="101">
        <v>0</v>
      </c>
      <c r="M188" s="101">
        <v>0</v>
      </c>
      <c r="N188" s="101">
        <v>0</v>
      </c>
      <c r="O188" s="101">
        <f>ROUND(Q188*B2,2)</f>
        <v>18852607.960000001</v>
      </c>
      <c r="P188" s="101">
        <v>0</v>
      </c>
      <c r="Q188" s="87">
        <v>454512.99</v>
      </c>
      <c r="R188" s="96"/>
      <c r="S188" s="14"/>
      <c r="T188" s="14"/>
      <c r="U188" s="14"/>
      <c r="V188" s="14"/>
      <c r="W188" s="14"/>
      <c r="X188" s="14"/>
      <c r="Y188" s="14"/>
      <c r="Z188" s="14"/>
      <c r="AA188" s="14"/>
    </row>
    <row r="189" spans="1:27" s="18" customFormat="1" ht="42.6" customHeight="1">
      <c r="A189" s="125"/>
      <c r="B189" s="31" t="s">
        <v>239</v>
      </c>
      <c r="C189" s="129" t="s">
        <v>0</v>
      </c>
      <c r="D189" s="101">
        <f>F189+H189+J189</f>
        <v>1479499.47</v>
      </c>
      <c r="E189" s="101">
        <f>G189+I189+K189</f>
        <v>61367714.670000002</v>
      </c>
      <c r="F189" s="101">
        <v>1413293.66</v>
      </c>
      <c r="G189" s="101">
        <f>ROUND(F189*B2,2)</f>
        <v>58621583.740000002</v>
      </c>
      <c r="H189" s="101">
        <v>66205.81</v>
      </c>
      <c r="I189" s="101">
        <f>ROUND(H189*B2,2)</f>
        <v>2746130.93</v>
      </c>
      <c r="J189" s="101">
        <v>0</v>
      </c>
      <c r="K189" s="101">
        <v>0</v>
      </c>
      <c r="L189" s="101">
        <v>0</v>
      </c>
      <c r="M189" s="101">
        <v>0</v>
      </c>
      <c r="N189" s="101">
        <v>0</v>
      </c>
      <c r="O189" s="101">
        <f>ROUND(Q189*B2,2)</f>
        <v>22198139.699999999</v>
      </c>
      <c r="P189" s="101">
        <v>0</v>
      </c>
      <c r="Q189" s="87">
        <v>535169.61</v>
      </c>
      <c r="R189" s="96"/>
      <c r="S189" s="14"/>
      <c r="T189" s="14"/>
      <c r="U189" s="14"/>
      <c r="V189" s="14"/>
      <c r="W189" s="14"/>
      <c r="X189" s="14"/>
      <c r="Y189" s="14"/>
      <c r="Z189" s="14"/>
      <c r="AA189" s="14"/>
    </row>
    <row r="190" spans="1:27" s="18" customFormat="1" ht="42.6" customHeight="1">
      <c r="A190" s="113">
        <v>62</v>
      </c>
      <c r="B190" s="31" t="s">
        <v>240</v>
      </c>
      <c r="C190" s="129" t="s">
        <v>0</v>
      </c>
      <c r="D190" s="101">
        <f>F190+H190+J190</f>
        <v>17340.28</v>
      </c>
      <c r="E190" s="101">
        <f t="shared" ref="E190:E250" si="26">G190+I190+K190</f>
        <v>719252.27</v>
      </c>
      <c r="F190" s="101">
        <v>0</v>
      </c>
      <c r="G190" s="101">
        <v>0</v>
      </c>
      <c r="H190" s="101">
        <v>17340.28</v>
      </c>
      <c r="I190" s="101">
        <f>ROUND(H190*B2,2)</f>
        <v>719252.27</v>
      </c>
      <c r="J190" s="101">
        <v>0</v>
      </c>
      <c r="K190" s="101">
        <v>0</v>
      </c>
      <c r="L190" s="101">
        <v>0</v>
      </c>
      <c r="M190" s="101">
        <v>0</v>
      </c>
      <c r="N190" s="101">
        <v>0</v>
      </c>
      <c r="O190" s="101">
        <f>ROUND(Q190*B2,2)</f>
        <v>315289.14</v>
      </c>
      <c r="P190" s="101">
        <v>0</v>
      </c>
      <c r="Q190" s="87">
        <v>7601.23</v>
      </c>
      <c r="R190" s="96"/>
      <c r="S190" s="14"/>
      <c r="T190" s="14"/>
      <c r="U190" s="14"/>
      <c r="V190" s="14"/>
      <c r="W190" s="14"/>
      <c r="X190" s="14"/>
      <c r="Y190" s="14"/>
      <c r="Z190" s="14"/>
      <c r="AA190" s="14"/>
    </row>
    <row r="191" spans="1:27" s="18" customFormat="1" ht="42.6" customHeight="1">
      <c r="A191" s="175">
        <v>63</v>
      </c>
      <c r="B191" s="31" t="s">
        <v>241</v>
      </c>
      <c r="C191" s="129" t="s">
        <v>0</v>
      </c>
      <c r="D191" s="101">
        <f t="shared" ref="D191:D194" si="27">F191+H191+J191</f>
        <v>0</v>
      </c>
      <c r="E191" s="101">
        <f t="shared" si="26"/>
        <v>0</v>
      </c>
      <c r="F191" s="101">
        <v>0</v>
      </c>
      <c r="G191" s="101">
        <v>0</v>
      </c>
      <c r="H191" s="101">
        <v>0</v>
      </c>
      <c r="I191" s="101">
        <v>0</v>
      </c>
      <c r="J191" s="101">
        <v>0</v>
      </c>
      <c r="K191" s="101">
        <v>0</v>
      </c>
      <c r="L191" s="101">
        <v>0</v>
      </c>
      <c r="M191" s="101">
        <v>0</v>
      </c>
      <c r="N191" s="101">
        <v>0</v>
      </c>
      <c r="O191" s="101">
        <v>0</v>
      </c>
      <c r="P191" s="101">
        <v>0</v>
      </c>
      <c r="Q191" s="87"/>
      <c r="R191" s="88"/>
      <c r="S191" s="14"/>
      <c r="T191" s="14"/>
      <c r="U191" s="14"/>
      <c r="V191" s="14"/>
      <c r="W191" s="14"/>
      <c r="X191" s="14"/>
      <c r="Y191" s="14"/>
      <c r="Z191" s="14"/>
      <c r="AA191" s="14"/>
    </row>
    <row r="192" spans="1:27" s="18" customFormat="1" ht="42.6" customHeight="1">
      <c r="A192" s="176"/>
      <c r="B192" s="39" t="s">
        <v>93</v>
      </c>
      <c r="C192" s="129" t="s">
        <v>0</v>
      </c>
      <c r="D192" s="101">
        <f t="shared" si="27"/>
        <v>0</v>
      </c>
      <c r="E192" s="101">
        <f t="shared" si="26"/>
        <v>0</v>
      </c>
      <c r="F192" s="101">
        <v>0</v>
      </c>
      <c r="G192" s="101">
        <v>0</v>
      </c>
      <c r="H192" s="101">
        <v>0</v>
      </c>
      <c r="I192" s="101">
        <v>0</v>
      </c>
      <c r="J192" s="101">
        <v>0</v>
      </c>
      <c r="K192" s="101">
        <v>0</v>
      </c>
      <c r="L192" s="101">
        <v>0</v>
      </c>
      <c r="M192" s="101">
        <v>0</v>
      </c>
      <c r="N192" s="101">
        <v>1422448.43</v>
      </c>
      <c r="O192" s="101">
        <v>0</v>
      </c>
      <c r="P192" s="101">
        <v>0</v>
      </c>
      <c r="Q192" s="87"/>
      <c r="R192" s="88"/>
      <c r="S192" s="14"/>
      <c r="T192" s="14"/>
      <c r="U192" s="14"/>
      <c r="V192" s="14"/>
      <c r="W192" s="14"/>
      <c r="X192" s="14"/>
      <c r="Y192" s="14"/>
      <c r="Z192" s="14"/>
      <c r="AA192" s="14"/>
    </row>
    <row r="193" spans="1:27" s="18" customFormat="1" ht="42.6" customHeight="1">
      <c r="A193" s="176"/>
      <c r="B193" s="39" t="s">
        <v>94</v>
      </c>
      <c r="C193" s="129" t="s">
        <v>0</v>
      </c>
      <c r="D193" s="101">
        <f t="shared" si="27"/>
        <v>0</v>
      </c>
      <c r="E193" s="101">
        <f t="shared" si="26"/>
        <v>0</v>
      </c>
      <c r="F193" s="101">
        <v>0</v>
      </c>
      <c r="G193" s="101">
        <v>0</v>
      </c>
      <c r="H193" s="101">
        <v>0</v>
      </c>
      <c r="I193" s="101">
        <v>0</v>
      </c>
      <c r="J193" s="101">
        <v>0</v>
      </c>
      <c r="K193" s="101">
        <v>0</v>
      </c>
      <c r="L193" s="101">
        <v>0</v>
      </c>
      <c r="M193" s="101">
        <v>0</v>
      </c>
      <c r="N193" s="101">
        <v>1066338.96</v>
      </c>
      <c r="O193" s="101">
        <v>0</v>
      </c>
      <c r="P193" s="101">
        <v>0</v>
      </c>
      <c r="Q193" s="87"/>
      <c r="R193" s="88"/>
      <c r="S193" s="14"/>
      <c r="T193" s="14"/>
      <c r="U193" s="14"/>
      <c r="V193" s="14"/>
      <c r="W193" s="14"/>
      <c r="X193" s="14"/>
      <c r="Y193" s="14"/>
      <c r="Z193" s="14"/>
      <c r="AA193" s="14"/>
    </row>
    <row r="194" spans="1:27" s="18" customFormat="1" ht="45.75" customHeight="1">
      <c r="A194" s="177"/>
      <c r="B194" s="5" t="s">
        <v>310</v>
      </c>
      <c r="C194" s="129" t="s">
        <v>1</v>
      </c>
      <c r="D194" s="101">
        <f t="shared" si="27"/>
        <v>0</v>
      </c>
      <c r="E194" s="101">
        <f t="shared" si="26"/>
        <v>0</v>
      </c>
      <c r="F194" s="101">
        <v>0</v>
      </c>
      <c r="G194" s="101">
        <v>0</v>
      </c>
      <c r="H194" s="101">
        <v>0</v>
      </c>
      <c r="I194" s="101">
        <v>0</v>
      </c>
      <c r="J194" s="101">
        <v>0</v>
      </c>
      <c r="K194" s="101">
        <v>0</v>
      </c>
      <c r="L194" s="101">
        <v>0</v>
      </c>
      <c r="M194" s="101">
        <v>0</v>
      </c>
      <c r="N194" s="101">
        <v>0</v>
      </c>
      <c r="O194" s="101">
        <v>0</v>
      </c>
      <c r="P194" s="101">
        <v>0</v>
      </c>
      <c r="Q194" s="87"/>
      <c r="R194" s="88"/>
      <c r="S194" s="14"/>
      <c r="T194" s="14"/>
      <c r="U194" s="14"/>
      <c r="V194" s="14"/>
      <c r="W194" s="14"/>
      <c r="X194" s="14"/>
      <c r="Y194" s="14"/>
      <c r="Z194" s="14"/>
      <c r="AA194" s="14"/>
    </row>
    <row r="195" spans="1:27" s="18" customFormat="1" ht="42.6" customHeight="1">
      <c r="A195" s="113">
        <v>64</v>
      </c>
      <c r="B195" s="6" t="s">
        <v>95</v>
      </c>
      <c r="C195" s="129" t="s">
        <v>1</v>
      </c>
      <c r="D195" s="101">
        <f t="shared" ref="D195:D201" si="28">F195+H195+J195</f>
        <v>15000042</v>
      </c>
      <c r="E195" s="101">
        <f t="shared" si="26"/>
        <v>671209879.38</v>
      </c>
      <c r="F195" s="101">
        <v>15000042</v>
      </c>
      <c r="G195" s="101">
        <f>ROUND(F195*B3,2)</f>
        <v>671209879.38</v>
      </c>
      <c r="H195" s="101">
        <v>0</v>
      </c>
      <c r="I195" s="101">
        <v>0</v>
      </c>
      <c r="J195" s="101">
        <v>0</v>
      </c>
      <c r="K195" s="101">
        <v>0</v>
      </c>
      <c r="L195" s="101">
        <v>0</v>
      </c>
      <c r="M195" s="101">
        <v>0</v>
      </c>
      <c r="N195" s="101">
        <v>0</v>
      </c>
      <c r="O195" s="101">
        <v>0</v>
      </c>
      <c r="P195" s="101">
        <v>0</v>
      </c>
      <c r="Q195" s="87"/>
      <c r="R195" s="88"/>
      <c r="S195" s="14"/>
      <c r="T195" s="14"/>
      <c r="U195" s="14"/>
      <c r="V195" s="14"/>
      <c r="W195" s="14"/>
      <c r="X195" s="14"/>
      <c r="Y195" s="14"/>
      <c r="Z195" s="14"/>
      <c r="AA195" s="14"/>
    </row>
    <row r="196" spans="1:27" s="18" customFormat="1" ht="42.6" customHeight="1">
      <c r="A196" s="156">
        <v>65</v>
      </c>
      <c r="B196" s="39" t="s">
        <v>242</v>
      </c>
      <c r="C196" s="129" t="s">
        <v>0</v>
      </c>
      <c r="D196" s="101">
        <f t="shared" si="28"/>
        <v>1254281.0499999998</v>
      </c>
      <c r="E196" s="101">
        <f t="shared" si="26"/>
        <v>52025947.390000001</v>
      </c>
      <c r="F196" s="101">
        <v>853188.45</v>
      </c>
      <c r="G196" s="101">
        <f>ROUND(F196*B2,2)</f>
        <v>35389147.759999998</v>
      </c>
      <c r="H196" s="101">
        <v>401092.6</v>
      </c>
      <c r="I196" s="101">
        <f>ROUND(H196*B2,2)</f>
        <v>16636799.630000001</v>
      </c>
      <c r="J196" s="101">
        <v>0</v>
      </c>
      <c r="K196" s="101">
        <f>ROUND(J196*B2,2)</f>
        <v>0</v>
      </c>
      <c r="L196" s="101">
        <v>0</v>
      </c>
      <c r="M196" s="101">
        <v>0</v>
      </c>
      <c r="N196" s="101">
        <v>27180.25</v>
      </c>
      <c r="O196" s="101">
        <v>3590867.07</v>
      </c>
      <c r="P196" s="101">
        <v>0</v>
      </c>
      <c r="Q196" s="87"/>
      <c r="R196" s="88"/>
      <c r="S196" s="14"/>
      <c r="T196" s="14"/>
      <c r="U196" s="14"/>
      <c r="V196" s="14"/>
      <c r="W196" s="14"/>
      <c r="X196" s="14"/>
      <c r="Y196" s="14"/>
      <c r="Z196" s="14"/>
      <c r="AA196" s="14"/>
    </row>
    <row r="197" spans="1:27" s="18" customFormat="1" ht="42.6" customHeight="1">
      <c r="A197" s="156"/>
      <c r="B197" s="39" t="s">
        <v>243</v>
      </c>
      <c r="C197" s="129" t="s">
        <v>0</v>
      </c>
      <c r="D197" s="101">
        <f t="shared" si="28"/>
        <v>127658.62</v>
      </c>
      <c r="E197" s="101">
        <f t="shared" si="26"/>
        <v>5295113.6100000003</v>
      </c>
      <c r="F197" s="101">
        <v>119050</v>
      </c>
      <c r="G197" s="101">
        <f>ROUND(F197*B2,2)</f>
        <v>4938039.24</v>
      </c>
      <c r="H197" s="101">
        <v>8608.6200000000008</v>
      </c>
      <c r="I197" s="101">
        <f>ROUND(H197*B2,2)</f>
        <v>357074.37</v>
      </c>
      <c r="J197" s="101">
        <v>0</v>
      </c>
      <c r="K197" s="101">
        <f>ROUND(J197*B2,2)</f>
        <v>0</v>
      </c>
      <c r="L197" s="101">
        <v>0</v>
      </c>
      <c r="M197" s="101">
        <v>0</v>
      </c>
      <c r="N197" s="101">
        <v>4783.25</v>
      </c>
      <c r="O197" s="101">
        <v>14237.67</v>
      </c>
      <c r="P197" s="101">
        <v>0</v>
      </c>
      <c r="Q197" s="87"/>
      <c r="R197" s="88"/>
      <c r="S197" s="14"/>
      <c r="T197" s="14"/>
      <c r="U197" s="14"/>
      <c r="V197" s="14"/>
      <c r="W197" s="14"/>
      <c r="X197" s="14"/>
      <c r="Y197" s="14"/>
      <c r="Z197" s="14"/>
      <c r="AA197" s="14"/>
    </row>
    <row r="198" spans="1:27" s="18" customFormat="1" ht="42.6" customHeight="1">
      <c r="A198" s="156">
        <v>66</v>
      </c>
      <c r="B198" s="39" t="s">
        <v>244</v>
      </c>
      <c r="C198" s="129" t="s">
        <v>0</v>
      </c>
      <c r="D198" s="101">
        <f t="shared" si="28"/>
        <v>0</v>
      </c>
      <c r="E198" s="101">
        <f t="shared" si="26"/>
        <v>0</v>
      </c>
      <c r="F198" s="101">
        <v>0</v>
      </c>
      <c r="G198" s="101">
        <v>0</v>
      </c>
      <c r="H198" s="101">
        <v>0</v>
      </c>
      <c r="I198" s="101">
        <v>0</v>
      </c>
      <c r="J198" s="101">
        <v>0</v>
      </c>
      <c r="K198" s="101">
        <v>0</v>
      </c>
      <c r="L198" s="101">
        <v>0</v>
      </c>
      <c r="M198" s="101">
        <v>0</v>
      </c>
      <c r="N198" s="101">
        <v>0</v>
      </c>
      <c r="O198" s="101">
        <v>0</v>
      </c>
      <c r="P198" s="101">
        <v>0</v>
      </c>
      <c r="Q198" s="87"/>
      <c r="R198" s="88"/>
      <c r="S198" s="14"/>
      <c r="T198" s="14"/>
      <c r="U198" s="14"/>
      <c r="V198" s="14"/>
      <c r="W198" s="14"/>
      <c r="X198" s="14"/>
      <c r="Y198" s="14"/>
      <c r="Z198" s="14"/>
      <c r="AA198" s="14"/>
    </row>
    <row r="199" spans="1:27" s="18" customFormat="1" ht="42.6" customHeight="1">
      <c r="A199" s="156"/>
      <c r="B199" s="39" t="s">
        <v>245</v>
      </c>
      <c r="C199" s="129" t="s">
        <v>0</v>
      </c>
      <c r="D199" s="101">
        <f t="shared" si="28"/>
        <v>0</v>
      </c>
      <c r="E199" s="101">
        <f t="shared" si="26"/>
        <v>0</v>
      </c>
      <c r="F199" s="101">
        <v>0</v>
      </c>
      <c r="G199" s="101">
        <v>0</v>
      </c>
      <c r="H199" s="101">
        <v>0</v>
      </c>
      <c r="I199" s="101">
        <v>0</v>
      </c>
      <c r="J199" s="101">
        <v>0</v>
      </c>
      <c r="K199" s="101">
        <f>ROUND(J199*B2,2)</f>
        <v>0</v>
      </c>
      <c r="L199" s="101">
        <v>0</v>
      </c>
      <c r="M199" s="101">
        <v>0</v>
      </c>
      <c r="N199" s="101">
        <v>0</v>
      </c>
      <c r="O199" s="101">
        <v>0</v>
      </c>
      <c r="P199" s="101">
        <v>0</v>
      </c>
      <c r="Q199" s="87"/>
      <c r="R199" s="88"/>
      <c r="S199" s="14"/>
      <c r="T199" s="14"/>
      <c r="U199" s="14"/>
      <c r="V199" s="14"/>
      <c r="W199" s="14"/>
      <c r="X199" s="14"/>
      <c r="Y199" s="14"/>
      <c r="Z199" s="14"/>
      <c r="AA199" s="14"/>
    </row>
    <row r="200" spans="1:27" s="18" customFormat="1" ht="42.6" customHeight="1">
      <c r="A200" s="156">
        <v>67</v>
      </c>
      <c r="B200" s="39" t="s">
        <v>246</v>
      </c>
      <c r="C200" s="129" t="s">
        <v>0</v>
      </c>
      <c r="D200" s="101">
        <f t="shared" si="28"/>
        <v>0</v>
      </c>
      <c r="E200" s="101">
        <f t="shared" si="26"/>
        <v>0</v>
      </c>
      <c r="F200" s="101">
        <v>0</v>
      </c>
      <c r="G200" s="101">
        <v>0</v>
      </c>
      <c r="H200" s="101">
        <v>0</v>
      </c>
      <c r="I200" s="101">
        <v>0</v>
      </c>
      <c r="J200" s="101">
        <v>0</v>
      </c>
      <c r="K200" s="101">
        <v>0</v>
      </c>
      <c r="L200" s="101">
        <v>0</v>
      </c>
      <c r="M200" s="101">
        <v>0</v>
      </c>
      <c r="N200" s="101">
        <v>0</v>
      </c>
      <c r="O200" s="101">
        <v>0</v>
      </c>
      <c r="P200" s="101">
        <v>0</v>
      </c>
      <c r="Q200" s="87"/>
      <c r="R200" s="88"/>
      <c r="S200" s="14"/>
      <c r="T200" s="14"/>
      <c r="U200" s="14"/>
      <c r="V200" s="14"/>
      <c r="W200" s="14"/>
      <c r="X200" s="14"/>
      <c r="Y200" s="14"/>
      <c r="Z200" s="14"/>
      <c r="AA200" s="14"/>
    </row>
    <row r="201" spans="1:27" s="18" customFormat="1" ht="42.6" customHeight="1">
      <c r="A201" s="156"/>
      <c r="B201" s="39" t="s">
        <v>247</v>
      </c>
      <c r="C201" s="129" t="s">
        <v>0</v>
      </c>
      <c r="D201" s="101">
        <f t="shared" si="28"/>
        <v>0</v>
      </c>
      <c r="E201" s="101">
        <f t="shared" si="26"/>
        <v>0</v>
      </c>
      <c r="F201" s="101">
        <v>0</v>
      </c>
      <c r="G201" s="101">
        <f>ROUND(F201*B2,2)</f>
        <v>0</v>
      </c>
      <c r="H201" s="101">
        <v>0</v>
      </c>
      <c r="I201" s="101">
        <v>0</v>
      </c>
      <c r="J201" s="101">
        <v>0</v>
      </c>
      <c r="K201" s="101">
        <v>0</v>
      </c>
      <c r="L201" s="101">
        <v>0</v>
      </c>
      <c r="M201" s="101">
        <v>0</v>
      </c>
      <c r="N201" s="101">
        <v>0</v>
      </c>
      <c r="O201" s="101">
        <v>0</v>
      </c>
      <c r="P201" s="101">
        <v>0</v>
      </c>
      <c r="Q201" s="87"/>
      <c r="R201" s="88"/>
      <c r="S201" s="14"/>
      <c r="T201" s="14"/>
      <c r="U201" s="14"/>
      <c r="V201" s="14"/>
      <c r="W201" s="14"/>
      <c r="X201" s="14"/>
      <c r="Y201" s="14"/>
      <c r="Z201" s="14"/>
      <c r="AA201" s="14"/>
    </row>
    <row r="202" spans="1:27" s="18" customFormat="1" ht="42.6" customHeight="1">
      <c r="A202" s="156">
        <v>68</v>
      </c>
      <c r="B202" s="39" t="s">
        <v>96</v>
      </c>
      <c r="C202" s="129" t="s">
        <v>0</v>
      </c>
      <c r="D202" s="101">
        <f t="shared" ref="D202:D206" si="29">F202+H202+J202</f>
        <v>1556809.07</v>
      </c>
      <c r="E202" s="101">
        <f t="shared" si="26"/>
        <v>64574416.369999997</v>
      </c>
      <c r="F202" s="101">
        <v>1556809.07</v>
      </c>
      <c r="G202" s="101">
        <f>ROUND(F202*B2,2)</f>
        <v>64574416.369999997</v>
      </c>
      <c r="H202" s="101">
        <v>0</v>
      </c>
      <c r="I202" s="101">
        <f>ROUND(H202*B2,2)</f>
        <v>0</v>
      </c>
      <c r="J202" s="101">
        <v>0</v>
      </c>
      <c r="K202" s="101">
        <f>ROUND(J202*B2,2)</f>
        <v>0</v>
      </c>
      <c r="L202" s="101">
        <v>0</v>
      </c>
      <c r="M202" s="101">
        <f>23000000+4969399.85</f>
        <v>27969399.850000001</v>
      </c>
      <c r="N202" s="101">
        <v>46942.559999999998</v>
      </c>
      <c r="O202" s="101">
        <v>0</v>
      </c>
      <c r="P202" s="101">
        <v>0</v>
      </c>
      <c r="Q202" s="87"/>
      <c r="R202" s="88"/>
      <c r="S202" s="14"/>
      <c r="T202" s="14"/>
      <c r="U202" s="14"/>
      <c r="V202" s="14"/>
      <c r="W202" s="14"/>
      <c r="X202" s="14"/>
      <c r="Y202" s="14"/>
      <c r="Z202" s="14"/>
      <c r="AA202" s="14"/>
    </row>
    <row r="203" spans="1:27" s="18" customFormat="1" ht="42.6" customHeight="1">
      <c r="A203" s="156"/>
      <c r="B203" s="39" t="s">
        <v>97</v>
      </c>
      <c r="C203" s="129" t="s">
        <v>0</v>
      </c>
      <c r="D203" s="101">
        <f t="shared" si="29"/>
        <v>599603.02</v>
      </c>
      <c r="E203" s="101">
        <f t="shared" si="26"/>
        <v>24870753.789999999</v>
      </c>
      <c r="F203" s="101">
        <v>599603.02</v>
      </c>
      <c r="G203" s="101">
        <f>ROUND(F203*B2,2)</f>
        <v>24870753.789999999</v>
      </c>
      <c r="H203" s="101">
        <v>0</v>
      </c>
      <c r="I203" s="101">
        <f>ROUND(H203*B2,2)</f>
        <v>0</v>
      </c>
      <c r="J203" s="101">
        <v>0</v>
      </c>
      <c r="K203" s="101">
        <f>ROUND(J203*B2,2)</f>
        <v>0</v>
      </c>
      <c r="L203" s="101">
        <v>0</v>
      </c>
      <c r="M203" s="101">
        <v>0</v>
      </c>
      <c r="N203" s="101">
        <v>0</v>
      </c>
      <c r="O203" s="101">
        <v>0</v>
      </c>
      <c r="P203" s="101">
        <v>0</v>
      </c>
      <c r="Q203" s="87"/>
      <c r="R203" s="88"/>
      <c r="S203" s="14"/>
      <c r="T203" s="14"/>
      <c r="U203" s="14"/>
      <c r="V203" s="14"/>
      <c r="W203" s="14"/>
      <c r="X203" s="14"/>
      <c r="Y203" s="14"/>
      <c r="Z203" s="14"/>
      <c r="AA203" s="14"/>
    </row>
    <row r="204" spans="1:27" s="18" customFormat="1" ht="42.6" customHeight="1">
      <c r="A204" s="156">
        <v>69</v>
      </c>
      <c r="B204" s="39" t="s">
        <v>98</v>
      </c>
      <c r="C204" s="129" t="s">
        <v>0</v>
      </c>
      <c r="D204" s="101">
        <f t="shared" si="29"/>
        <v>7609407.9499999993</v>
      </c>
      <c r="E204" s="101">
        <f t="shared" si="26"/>
        <v>315628349.54000002</v>
      </c>
      <c r="F204" s="101">
        <v>4619583.93</v>
      </c>
      <c r="G204" s="101">
        <f>ROUND(F204*B2,2)</f>
        <v>191614335.96000001</v>
      </c>
      <c r="H204" s="101">
        <v>2984739.34</v>
      </c>
      <c r="I204" s="101">
        <f>ROUND(H204*B2,2)</f>
        <v>123803107.66</v>
      </c>
      <c r="J204" s="101">
        <v>5084.68</v>
      </c>
      <c r="K204" s="101">
        <f>ROUND(J204*B2,2)</f>
        <v>210905.92</v>
      </c>
      <c r="L204" s="101">
        <v>0</v>
      </c>
      <c r="M204" s="101">
        <v>0</v>
      </c>
      <c r="N204" s="101">
        <v>49334.5</v>
      </c>
      <c r="O204" s="101">
        <v>0</v>
      </c>
      <c r="P204" s="101">
        <v>0</v>
      </c>
      <c r="Q204" s="87"/>
      <c r="R204" s="88"/>
      <c r="S204" s="14"/>
      <c r="T204" s="14"/>
      <c r="U204" s="14"/>
      <c r="V204" s="14"/>
      <c r="W204" s="14"/>
      <c r="X204" s="14"/>
      <c r="Y204" s="14"/>
      <c r="Z204" s="14"/>
      <c r="AA204" s="14"/>
    </row>
    <row r="205" spans="1:27" s="18" customFormat="1" ht="42.6" customHeight="1">
      <c r="A205" s="156"/>
      <c r="B205" s="39" t="s">
        <v>99</v>
      </c>
      <c r="C205" s="129" t="s">
        <v>0</v>
      </c>
      <c r="D205" s="101">
        <f t="shared" si="29"/>
        <v>1200989.29</v>
      </c>
      <c r="E205" s="101">
        <f t="shared" si="26"/>
        <v>49815474.459999993</v>
      </c>
      <c r="F205" s="101">
        <v>1089359.08</v>
      </c>
      <c r="G205" s="101">
        <f>ROUND(F205*B2,2)</f>
        <v>45185198.469999999</v>
      </c>
      <c r="H205" s="101">
        <v>110161.38</v>
      </c>
      <c r="I205" s="101">
        <f>ROUND(H205*B2,2)</f>
        <v>4569350.83</v>
      </c>
      <c r="J205" s="101">
        <v>1468.83</v>
      </c>
      <c r="K205" s="101">
        <f>ROUND(J205*B2,2)</f>
        <v>60925.16</v>
      </c>
      <c r="L205" s="101">
        <v>0</v>
      </c>
      <c r="M205" s="101">
        <v>966608.63</v>
      </c>
      <c r="N205" s="101">
        <v>12888.46</v>
      </c>
      <c r="O205" s="101">
        <v>0</v>
      </c>
      <c r="P205" s="101">
        <v>0</v>
      </c>
      <c r="Q205" s="87"/>
      <c r="R205" s="88"/>
      <c r="S205" s="14"/>
      <c r="T205" s="14"/>
      <c r="U205" s="14"/>
      <c r="V205" s="14"/>
      <c r="W205" s="14"/>
      <c r="X205" s="14"/>
      <c r="Y205" s="14"/>
      <c r="Z205" s="14"/>
      <c r="AA205" s="14"/>
    </row>
    <row r="206" spans="1:27" s="18" customFormat="1" ht="42.6" customHeight="1">
      <c r="A206" s="156">
        <v>70</v>
      </c>
      <c r="B206" s="39" t="s">
        <v>100</v>
      </c>
      <c r="C206" s="129" t="s">
        <v>0</v>
      </c>
      <c r="D206" s="101">
        <f t="shared" si="29"/>
        <v>3000000</v>
      </c>
      <c r="E206" s="101">
        <f t="shared" si="26"/>
        <v>124436100</v>
      </c>
      <c r="F206" s="101">
        <v>1630000</v>
      </c>
      <c r="G206" s="101">
        <f>ROUND(F206*B2,2)</f>
        <v>67610281</v>
      </c>
      <c r="H206" s="101">
        <v>1370000</v>
      </c>
      <c r="I206" s="101">
        <f>ROUND(H206*B2,2)</f>
        <v>56825819</v>
      </c>
      <c r="J206" s="101">
        <v>0</v>
      </c>
      <c r="K206" s="101">
        <v>0</v>
      </c>
      <c r="L206" s="101">
        <v>2492883</v>
      </c>
      <c r="M206" s="101">
        <v>3739324.51</v>
      </c>
      <c r="N206" s="101">
        <v>0</v>
      </c>
      <c r="O206" s="101">
        <v>0</v>
      </c>
      <c r="P206" s="101">
        <v>0</v>
      </c>
      <c r="Q206" s="87"/>
      <c r="R206" s="88"/>
      <c r="S206" s="14"/>
      <c r="T206" s="14"/>
      <c r="U206" s="14"/>
      <c r="V206" s="14"/>
      <c r="W206" s="14"/>
      <c r="X206" s="14"/>
      <c r="Y206" s="14"/>
      <c r="Z206" s="14"/>
      <c r="AA206" s="14"/>
    </row>
    <row r="207" spans="1:27" s="18" customFormat="1" ht="42.6" customHeight="1">
      <c r="A207" s="156"/>
      <c r="B207" s="39" t="s">
        <v>101</v>
      </c>
      <c r="C207" s="129" t="s">
        <v>0</v>
      </c>
      <c r="D207" s="101">
        <f>F207+H207+J207</f>
        <v>170000</v>
      </c>
      <c r="E207" s="101">
        <f t="shared" si="26"/>
        <v>7051379</v>
      </c>
      <c r="F207" s="101">
        <v>170000</v>
      </c>
      <c r="G207" s="101">
        <f>ROUND(F207*B2,2)</f>
        <v>7051379</v>
      </c>
      <c r="H207" s="101">
        <v>0</v>
      </c>
      <c r="I207" s="101">
        <v>0</v>
      </c>
      <c r="J207" s="101">
        <v>0</v>
      </c>
      <c r="K207" s="101">
        <v>0</v>
      </c>
      <c r="L207" s="101">
        <v>1246441.5</v>
      </c>
      <c r="M207" s="101">
        <v>0</v>
      </c>
      <c r="N207" s="101">
        <v>0</v>
      </c>
      <c r="O207" s="101">
        <v>0</v>
      </c>
      <c r="P207" s="101">
        <v>0</v>
      </c>
      <c r="Q207" s="87"/>
      <c r="R207" s="88"/>
      <c r="S207" s="14"/>
      <c r="T207" s="14"/>
      <c r="U207" s="14"/>
      <c r="V207" s="14"/>
      <c r="W207" s="14"/>
      <c r="X207" s="14"/>
      <c r="Y207" s="14"/>
      <c r="Z207" s="14"/>
      <c r="AA207" s="14"/>
    </row>
    <row r="208" spans="1:27" s="18" customFormat="1" ht="42.6" customHeight="1">
      <c r="A208" s="150">
        <v>71</v>
      </c>
      <c r="B208" s="39" t="s">
        <v>102</v>
      </c>
      <c r="C208" s="129" t="s">
        <v>0</v>
      </c>
      <c r="D208" s="101">
        <f>F208+H208+J208</f>
        <v>4775412.3900000006</v>
      </c>
      <c r="E208" s="101">
        <f t="shared" si="26"/>
        <v>198077897.90000001</v>
      </c>
      <c r="F208" s="101">
        <v>2757201.48</v>
      </c>
      <c r="G208" s="101">
        <f>ROUND(F208*B2,2)</f>
        <v>114365133.03</v>
      </c>
      <c r="H208" s="101">
        <v>2015298.83</v>
      </c>
      <c r="I208" s="101">
        <f>ROUND(H208*B2,2)</f>
        <v>83591975.579999998</v>
      </c>
      <c r="J208" s="101">
        <v>2912.08</v>
      </c>
      <c r="K208" s="101">
        <f>ROUND(J208*B2,2)</f>
        <v>120789.29</v>
      </c>
      <c r="L208" s="101">
        <v>0</v>
      </c>
      <c r="M208" s="101">
        <v>0</v>
      </c>
      <c r="N208" s="101">
        <v>0</v>
      </c>
      <c r="O208" s="101">
        <v>158671.48000000001</v>
      </c>
      <c r="P208" s="101">
        <v>0</v>
      </c>
      <c r="Q208" s="87"/>
      <c r="R208" s="88"/>
      <c r="S208" s="14"/>
      <c r="T208" s="14"/>
      <c r="U208" s="14"/>
      <c r="V208" s="14"/>
      <c r="W208" s="14"/>
      <c r="X208" s="14"/>
      <c r="Y208" s="14"/>
      <c r="Z208" s="14"/>
      <c r="AA208" s="14"/>
    </row>
    <row r="209" spans="1:27" s="18" customFormat="1" ht="42.6" customHeight="1">
      <c r="A209" s="152"/>
      <c r="B209" s="39" t="s">
        <v>103</v>
      </c>
      <c r="C209" s="129" t="s">
        <v>0</v>
      </c>
      <c r="D209" s="101">
        <f>F209+H209+J209</f>
        <v>839458.68</v>
      </c>
      <c r="E209" s="101">
        <f t="shared" si="26"/>
        <v>34819654.75</v>
      </c>
      <c r="F209" s="101">
        <v>813900</v>
      </c>
      <c r="G209" s="101">
        <f>ROUND(F209*B2,2)</f>
        <v>33759513.93</v>
      </c>
      <c r="H209" s="101">
        <v>25222.38</v>
      </c>
      <c r="I209" s="101">
        <f>ROUND(H209*B2,2)</f>
        <v>1046191.53</v>
      </c>
      <c r="J209" s="101">
        <v>336.3</v>
      </c>
      <c r="K209" s="101">
        <f>ROUND(J209*B2,2)</f>
        <v>13949.29</v>
      </c>
      <c r="L209" s="101">
        <v>0</v>
      </c>
      <c r="M209" s="101">
        <v>0</v>
      </c>
      <c r="N209" s="101">
        <v>0</v>
      </c>
      <c r="O209" s="102">
        <v>0</v>
      </c>
      <c r="P209" s="101">
        <v>0</v>
      </c>
      <c r="Q209" s="87"/>
      <c r="R209" s="88"/>
      <c r="S209" s="14"/>
      <c r="T209" s="14"/>
      <c r="U209" s="14"/>
      <c r="V209" s="14"/>
      <c r="W209" s="14"/>
      <c r="X209" s="14"/>
      <c r="Y209" s="14"/>
      <c r="Z209" s="14"/>
      <c r="AA209" s="14"/>
    </row>
    <row r="210" spans="1:27" s="18" customFormat="1" ht="42.6" customHeight="1">
      <c r="A210" s="156">
        <v>72</v>
      </c>
      <c r="B210" s="39" t="s">
        <v>104</v>
      </c>
      <c r="C210" s="129" t="s">
        <v>0</v>
      </c>
      <c r="D210" s="101">
        <f>F210+H210+J210</f>
        <v>3917867.11</v>
      </c>
      <c r="E210" s="101">
        <f t="shared" si="26"/>
        <v>162508034.5</v>
      </c>
      <c r="F210" s="101">
        <v>2355018.34</v>
      </c>
      <c r="G210" s="101">
        <f>ROUND(F210*B2,2)</f>
        <v>97683099.219999999</v>
      </c>
      <c r="H210" s="101">
        <v>1562848.77</v>
      </c>
      <c r="I210" s="101">
        <f>ROUND(H210*B2,2)</f>
        <v>64824935.280000001</v>
      </c>
      <c r="J210" s="101">
        <v>0</v>
      </c>
      <c r="K210" s="101">
        <f>ROUND(J210*B2,2)</f>
        <v>0</v>
      </c>
      <c r="L210" s="101">
        <v>2134807</v>
      </c>
      <c r="M210" s="101">
        <v>0</v>
      </c>
      <c r="N210" s="101">
        <v>0</v>
      </c>
      <c r="O210" s="102">
        <v>3507211.8</v>
      </c>
      <c r="P210" s="101">
        <v>0</v>
      </c>
      <c r="Q210" s="87"/>
      <c r="R210" s="88"/>
      <c r="S210" s="14"/>
      <c r="T210" s="14"/>
      <c r="U210" s="14"/>
      <c r="V210" s="14"/>
      <c r="W210" s="14"/>
      <c r="X210" s="14"/>
      <c r="Y210" s="14"/>
      <c r="Z210" s="14"/>
      <c r="AA210" s="14"/>
    </row>
    <row r="211" spans="1:27" s="18" customFormat="1" ht="42.6" customHeight="1">
      <c r="A211" s="156"/>
      <c r="B211" s="39" t="s">
        <v>105</v>
      </c>
      <c r="C211" s="129" t="s">
        <v>0</v>
      </c>
      <c r="D211" s="101">
        <f>F211+H211+J211</f>
        <v>613768.99</v>
      </c>
      <c r="E211" s="101">
        <f t="shared" si="26"/>
        <v>25458339.800000001</v>
      </c>
      <c r="F211" s="101">
        <v>572289.5</v>
      </c>
      <c r="G211" s="101">
        <f>ROUND(F211*B2,2)</f>
        <v>23737824.48</v>
      </c>
      <c r="H211" s="101">
        <v>41479.49</v>
      </c>
      <c r="I211" s="101">
        <f>ROUND(H211*B2,2)</f>
        <v>1720515.32</v>
      </c>
      <c r="J211" s="101">
        <v>0</v>
      </c>
      <c r="K211" s="101">
        <f>ROUND(J211*B2,2)</f>
        <v>0</v>
      </c>
      <c r="L211" s="101">
        <v>0</v>
      </c>
      <c r="M211" s="101">
        <v>0</v>
      </c>
      <c r="N211" s="101">
        <v>0</v>
      </c>
      <c r="O211" s="102">
        <v>0</v>
      </c>
      <c r="P211" s="101">
        <v>0</v>
      </c>
      <c r="Q211" s="87"/>
      <c r="R211" s="88"/>
      <c r="S211" s="14"/>
      <c r="T211" s="14"/>
      <c r="U211" s="14"/>
      <c r="V211" s="14"/>
      <c r="W211" s="14"/>
      <c r="X211" s="14"/>
      <c r="Y211" s="14"/>
      <c r="Z211" s="14"/>
      <c r="AA211" s="14"/>
    </row>
    <row r="212" spans="1:27" s="18" customFormat="1" ht="42.6" customHeight="1">
      <c r="A212" s="156"/>
      <c r="B212" s="103" t="s">
        <v>248</v>
      </c>
      <c r="C212" s="129" t="s">
        <v>0</v>
      </c>
      <c r="D212" s="101">
        <f t="shared" ref="D212:D214" si="30">F212+H212+J212</f>
        <v>0</v>
      </c>
      <c r="E212" s="101">
        <f t="shared" si="26"/>
        <v>0</v>
      </c>
      <c r="F212" s="101">
        <v>0</v>
      </c>
      <c r="G212" s="101">
        <v>0</v>
      </c>
      <c r="H212" s="101">
        <v>0</v>
      </c>
      <c r="I212" s="101">
        <v>0</v>
      </c>
      <c r="J212" s="101">
        <v>0</v>
      </c>
      <c r="K212" s="101">
        <v>0</v>
      </c>
      <c r="L212" s="101">
        <v>0</v>
      </c>
      <c r="M212" s="101">
        <v>0</v>
      </c>
      <c r="N212" s="101">
        <v>0</v>
      </c>
      <c r="O212" s="102">
        <v>0</v>
      </c>
      <c r="P212" s="101">
        <v>0</v>
      </c>
      <c r="Q212" s="87"/>
      <c r="R212" s="88"/>
      <c r="S212" s="14"/>
      <c r="T212" s="14"/>
      <c r="U212" s="14"/>
      <c r="V212" s="14"/>
      <c r="W212" s="14"/>
      <c r="X212" s="14"/>
      <c r="Y212" s="14"/>
      <c r="Z212" s="14"/>
      <c r="AA212" s="14"/>
    </row>
    <row r="213" spans="1:27" s="18" customFormat="1" ht="42.6" customHeight="1">
      <c r="A213" s="156">
        <v>73</v>
      </c>
      <c r="B213" s="39" t="s">
        <v>106</v>
      </c>
      <c r="C213" s="129" t="s">
        <v>0</v>
      </c>
      <c r="D213" s="101">
        <f t="shared" si="30"/>
        <v>0</v>
      </c>
      <c r="E213" s="101">
        <f t="shared" si="26"/>
        <v>0</v>
      </c>
      <c r="F213" s="101">
        <v>0</v>
      </c>
      <c r="G213" s="101">
        <v>0</v>
      </c>
      <c r="H213" s="101">
        <v>0</v>
      </c>
      <c r="I213" s="101">
        <v>0</v>
      </c>
      <c r="J213" s="101">
        <v>0</v>
      </c>
      <c r="K213" s="101">
        <v>0</v>
      </c>
      <c r="L213" s="101">
        <v>0</v>
      </c>
      <c r="M213" s="101">
        <v>0</v>
      </c>
      <c r="N213" s="101">
        <v>0</v>
      </c>
      <c r="O213" s="102">
        <v>0</v>
      </c>
      <c r="P213" s="101">
        <v>0</v>
      </c>
      <c r="Q213" s="87"/>
      <c r="R213" s="88"/>
      <c r="S213" s="14"/>
      <c r="T213" s="14"/>
      <c r="U213" s="14"/>
      <c r="V213" s="14"/>
      <c r="W213" s="14"/>
      <c r="X213" s="14"/>
      <c r="Y213" s="14"/>
      <c r="Z213" s="14"/>
      <c r="AA213" s="14"/>
    </row>
    <row r="214" spans="1:27" s="18" customFormat="1" ht="42.6" customHeight="1">
      <c r="A214" s="156"/>
      <c r="B214" s="39" t="s">
        <v>107</v>
      </c>
      <c r="C214" s="129" t="s">
        <v>0</v>
      </c>
      <c r="D214" s="101">
        <f t="shared" si="30"/>
        <v>0</v>
      </c>
      <c r="E214" s="101">
        <f t="shared" si="26"/>
        <v>0</v>
      </c>
      <c r="F214" s="101">
        <v>0</v>
      </c>
      <c r="G214" s="101">
        <v>0</v>
      </c>
      <c r="H214" s="101">
        <v>0</v>
      </c>
      <c r="I214" s="101">
        <v>0</v>
      </c>
      <c r="J214" s="101">
        <v>0</v>
      </c>
      <c r="K214" s="101">
        <v>0</v>
      </c>
      <c r="L214" s="101">
        <v>0</v>
      </c>
      <c r="M214" s="101">
        <v>0</v>
      </c>
      <c r="N214" s="101">
        <v>0</v>
      </c>
      <c r="O214" s="102">
        <v>0</v>
      </c>
      <c r="P214" s="101">
        <v>0</v>
      </c>
      <c r="Q214" s="87"/>
      <c r="R214" s="88"/>
      <c r="S214" s="14"/>
      <c r="T214" s="14"/>
      <c r="U214" s="14"/>
      <c r="V214" s="14"/>
      <c r="W214" s="14"/>
      <c r="X214" s="14"/>
      <c r="Y214" s="14"/>
      <c r="Z214" s="14"/>
      <c r="AA214" s="14"/>
    </row>
    <row r="215" spans="1:27" s="18" customFormat="1" ht="42.6" customHeight="1">
      <c r="A215" s="156">
        <v>74</v>
      </c>
      <c r="B215" s="39" t="s">
        <v>192</v>
      </c>
      <c r="C215" s="129" t="s">
        <v>0</v>
      </c>
      <c r="D215" s="101">
        <f t="shared" ref="D215:D220" si="31">F215+H215+J215</f>
        <v>15562152.899999999</v>
      </c>
      <c r="E215" s="101">
        <f t="shared" si="26"/>
        <v>645497871.50000012</v>
      </c>
      <c r="F215" s="101">
        <v>10510555.77</v>
      </c>
      <c r="G215" s="101">
        <f>ROUND(F215*B2,2)</f>
        <v>435964189.62</v>
      </c>
      <c r="H215" s="101">
        <v>5041036.72</v>
      </c>
      <c r="I215" s="101">
        <f>ROUND(H215*B2,2)</f>
        <v>209095649.80000001</v>
      </c>
      <c r="J215" s="101">
        <v>10560.41</v>
      </c>
      <c r="K215" s="101">
        <f>ROUND(J215*B2,2)</f>
        <v>438032.08</v>
      </c>
      <c r="L215" s="101">
        <v>0</v>
      </c>
      <c r="M215" s="101">
        <v>0</v>
      </c>
      <c r="N215" s="101">
        <v>0</v>
      </c>
      <c r="O215" s="102">
        <v>2192358.21</v>
      </c>
      <c r="P215" s="101">
        <v>0</v>
      </c>
      <c r="Q215" s="87"/>
      <c r="R215" s="88"/>
      <c r="S215" s="14"/>
      <c r="T215" s="14"/>
      <c r="U215" s="14"/>
      <c r="V215" s="14"/>
      <c r="W215" s="14"/>
      <c r="X215" s="14"/>
      <c r="Y215" s="14"/>
      <c r="Z215" s="14"/>
      <c r="AA215" s="14"/>
    </row>
    <row r="216" spans="1:27" s="18" customFormat="1" ht="42.6" customHeight="1">
      <c r="A216" s="156"/>
      <c r="B216" s="39" t="s">
        <v>193</v>
      </c>
      <c r="C216" s="129" t="s">
        <v>0</v>
      </c>
      <c r="D216" s="101">
        <f t="shared" si="31"/>
        <v>1016015</v>
      </c>
      <c r="E216" s="101">
        <f t="shared" si="26"/>
        <v>42142981.380000003</v>
      </c>
      <c r="F216" s="101">
        <v>852462.98</v>
      </c>
      <c r="G216" s="101">
        <f>ROUND(F216*B2,2)</f>
        <v>35359056.210000001</v>
      </c>
      <c r="H216" s="101">
        <v>161444.21</v>
      </c>
      <c r="I216" s="101">
        <f>ROUND(H216*B2,2)</f>
        <v>6696495.9500000002</v>
      </c>
      <c r="J216" s="101">
        <v>2107.81</v>
      </c>
      <c r="K216" s="101">
        <f>ROUND(J216*B2,2)</f>
        <v>87429.22</v>
      </c>
      <c r="L216" s="101">
        <v>0</v>
      </c>
      <c r="M216" s="101">
        <v>0</v>
      </c>
      <c r="N216" s="101">
        <v>0</v>
      </c>
      <c r="O216" s="102">
        <v>13388.31</v>
      </c>
      <c r="P216" s="101">
        <v>0</v>
      </c>
      <c r="Q216" s="87"/>
      <c r="R216" s="88"/>
      <c r="S216" s="14"/>
      <c r="T216" s="14"/>
      <c r="U216" s="14"/>
      <c r="V216" s="14"/>
      <c r="W216" s="14"/>
      <c r="X216" s="14"/>
      <c r="Y216" s="14"/>
      <c r="Z216" s="14"/>
      <c r="AA216" s="14"/>
    </row>
    <row r="217" spans="1:27" s="18" customFormat="1" ht="42.6" customHeight="1">
      <c r="A217" s="156">
        <v>75</v>
      </c>
      <c r="B217" s="39" t="s">
        <v>108</v>
      </c>
      <c r="C217" s="129" t="s">
        <v>0</v>
      </c>
      <c r="D217" s="101">
        <f t="shared" si="31"/>
        <v>2032290.02</v>
      </c>
      <c r="E217" s="101">
        <f t="shared" si="26"/>
        <v>84296748.039999992</v>
      </c>
      <c r="F217" s="101">
        <v>1375340.2</v>
      </c>
      <c r="G217" s="101">
        <f>ROUND(F217*B2,2)</f>
        <v>57047323.549999997</v>
      </c>
      <c r="H217" s="101">
        <v>656073.73</v>
      </c>
      <c r="I217" s="101">
        <f>ROUND(H217*B2,2)</f>
        <v>27213085.420000002</v>
      </c>
      <c r="J217" s="101">
        <v>876.09</v>
      </c>
      <c r="K217" s="101">
        <f>ROUND(J217*B2,2)</f>
        <v>36339.07</v>
      </c>
      <c r="L217" s="101">
        <v>0</v>
      </c>
      <c r="M217" s="101">
        <v>0</v>
      </c>
      <c r="N217" s="101">
        <v>0</v>
      </c>
      <c r="O217" s="102">
        <v>2063103.63</v>
      </c>
      <c r="P217" s="101">
        <v>0</v>
      </c>
      <c r="Q217" s="87"/>
      <c r="R217" s="88"/>
      <c r="S217" s="14"/>
      <c r="T217" s="14"/>
      <c r="U217" s="14"/>
      <c r="V217" s="14"/>
      <c r="W217" s="14"/>
      <c r="X217" s="14"/>
      <c r="Y217" s="14"/>
      <c r="Z217" s="14"/>
      <c r="AA217" s="14"/>
    </row>
    <row r="218" spans="1:27" s="18" customFormat="1" ht="42.6" customHeight="1">
      <c r="A218" s="156"/>
      <c r="B218" s="39" t="s">
        <v>109</v>
      </c>
      <c r="C218" s="129" t="s">
        <v>0</v>
      </c>
      <c r="D218" s="101">
        <f t="shared" si="31"/>
        <v>169341.03999999998</v>
      </c>
      <c r="E218" s="101">
        <f t="shared" si="26"/>
        <v>7024046.1999999993</v>
      </c>
      <c r="F218" s="101">
        <v>164700</v>
      </c>
      <c r="G218" s="101">
        <f>ROUND(F218*B2,2)</f>
        <v>6831541.8899999997</v>
      </c>
      <c r="H218" s="101">
        <v>4579.96</v>
      </c>
      <c r="I218" s="101">
        <f>ROUND(H218*B2,2)</f>
        <v>189970.79</v>
      </c>
      <c r="J218" s="101">
        <v>61.08</v>
      </c>
      <c r="K218" s="101">
        <f>ROUND(J218*B2,2)</f>
        <v>2533.52</v>
      </c>
      <c r="L218" s="101">
        <v>0</v>
      </c>
      <c r="M218" s="101">
        <v>0</v>
      </c>
      <c r="N218" s="101">
        <v>0</v>
      </c>
      <c r="O218" s="102">
        <v>0</v>
      </c>
      <c r="P218" s="101">
        <v>0</v>
      </c>
      <c r="Q218" s="87"/>
      <c r="R218" s="88"/>
      <c r="S218" s="14"/>
      <c r="T218" s="14"/>
      <c r="U218" s="14"/>
      <c r="V218" s="14"/>
      <c r="W218" s="14"/>
      <c r="X218" s="14"/>
      <c r="Y218" s="14"/>
      <c r="Z218" s="14"/>
      <c r="AA218" s="14"/>
    </row>
    <row r="219" spans="1:27" s="18" customFormat="1" ht="42.6" customHeight="1">
      <c r="A219" s="156">
        <v>76</v>
      </c>
      <c r="B219" s="39" t="s">
        <v>249</v>
      </c>
      <c r="C219" s="129" t="s">
        <v>0</v>
      </c>
      <c r="D219" s="101">
        <f t="shared" si="31"/>
        <v>8493689.5299999993</v>
      </c>
      <c r="E219" s="101">
        <f t="shared" si="26"/>
        <v>352307199.89999998</v>
      </c>
      <c r="F219" s="101">
        <v>5838022.04</v>
      </c>
      <c r="G219" s="101">
        <f>ROUND(F219*B2,2)</f>
        <v>242153564.78999999</v>
      </c>
      <c r="H219" s="101">
        <v>2652143.71</v>
      </c>
      <c r="I219" s="101">
        <f>ROUND(H219*B2,2)</f>
        <v>110007473.3</v>
      </c>
      <c r="J219" s="101">
        <v>3523.78</v>
      </c>
      <c r="K219" s="101">
        <f>ROUND(J219*B2,2)</f>
        <v>146161.81</v>
      </c>
      <c r="L219" s="101">
        <f>3000000+1750000</f>
        <v>4750000</v>
      </c>
      <c r="M219" s="101">
        <v>0</v>
      </c>
      <c r="N219" s="101">
        <v>0</v>
      </c>
      <c r="O219" s="102">
        <v>93293255.849999994</v>
      </c>
      <c r="P219" s="101">
        <v>0</v>
      </c>
      <c r="Q219" s="87"/>
      <c r="R219" s="88"/>
      <c r="S219" s="14"/>
      <c r="T219" s="14"/>
      <c r="U219" s="14"/>
      <c r="V219" s="14"/>
      <c r="W219" s="14"/>
      <c r="X219" s="14"/>
      <c r="Y219" s="14"/>
      <c r="Z219" s="14"/>
      <c r="AA219" s="14"/>
    </row>
    <row r="220" spans="1:27" s="18" customFormat="1" ht="42.6" customHeight="1">
      <c r="A220" s="156"/>
      <c r="B220" s="39" t="s">
        <v>250</v>
      </c>
      <c r="C220" s="129" t="s">
        <v>0</v>
      </c>
      <c r="D220" s="101">
        <f t="shared" si="31"/>
        <v>206603.88</v>
      </c>
      <c r="E220" s="101">
        <f t="shared" si="26"/>
        <v>8569660.3600000013</v>
      </c>
      <c r="F220" s="101">
        <v>195066.15</v>
      </c>
      <c r="G220" s="101">
        <f>ROUND(F220*B2,2)</f>
        <v>8091090.3200000003</v>
      </c>
      <c r="H220" s="101">
        <v>11385.92</v>
      </c>
      <c r="I220" s="101">
        <f>ROUND(H220*B2,2)</f>
        <v>472273.16</v>
      </c>
      <c r="J220" s="101">
        <v>151.81</v>
      </c>
      <c r="K220" s="101">
        <f>ROUND(J220*B2,2)</f>
        <v>6296.88</v>
      </c>
      <c r="L220" s="101">
        <v>64000</v>
      </c>
      <c r="M220" s="101">
        <v>0</v>
      </c>
      <c r="N220" s="101">
        <v>0</v>
      </c>
      <c r="O220" s="102">
        <v>0</v>
      </c>
      <c r="P220" s="101">
        <v>0</v>
      </c>
      <c r="Q220" s="87"/>
      <c r="R220" s="88"/>
      <c r="S220" s="14"/>
      <c r="T220" s="14"/>
      <c r="U220" s="14"/>
      <c r="V220" s="14"/>
      <c r="W220" s="14"/>
      <c r="X220" s="14"/>
      <c r="Y220" s="14"/>
      <c r="Z220" s="14"/>
      <c r="AA220" s="14"/>
    </row>
    <row r="221" spans="1:27" s="18" customFormat="1" ht="42.6" customHeight="1">
      <c r="A221" s="156">
        <v>77</v>
      </c>
      <c r="B221" s="39" t="s">
        <v>110</v>
      </c>
      <c r="C221" s="129" t="s">
        <v>0</v>
      </c>
      <c r="D221" s="101">
        <f t="shared" ref="D221:D279" si="32">F221+H221+J221</f>
        <v>535535.46</v>
      </c>
      <c r="E221" s="101">
        <f t="shared" si="26"/>
        <v>22213314.68</v>
      </c>
      <c r="F221" s="101">
        <v>357482.25</v>
      </c>
      <c r="G221" s="101">
        <f>ROUND(F221*B2,2)</f>
        <v>14827899</v>
      </c>
      <c r="H221" s="101">
        <v>178053.21</v>
      </c>
      <c r="I221" s="101">
        <f>ROUND(H221*B2,2)</f>
        <v>7385415.6799999997</v>
      </c>
      <c r="J221" s="101">
        <v>0</v>
      </c>
      <c r="K221" s="101">
        <f>ROUND(J221*B2,2)</f>
        <v>0</v>
      </c>
      <c r="L221" s="101">
        <v>0</v>
      </c>
      <c r="M221" s="101">
        <v>158075.32999999999</v>
      </c>
      <c r="N221" s="101">
        <v>12267.33</v>
      </c>
      <c r="O221" s="101">
        <v>0</v>
      </c>
      <c r="P221" s="101">
        <v>0</v>
      </c>
      <c r="Q221" s="87"/>
      <c r="R221" s="88"/>
      <c r="S221" s="14"/>
      <c r="T221" s="14"/>
      <c r="U221" s="14"/>
      <c r="V221" s="14"/>
      <c r="W221" s="14"/>
      <c r="X221" s="14"/>
      <c r="Y221" s="14"/>
      <c r="Z221" s="14"/>
      <c r="AA221" s="14"/>
    </row>
    <row r="222" spans="1:27" s="18" customFormat="1" ht="42.6" customHeight="1">
      <c r="A222" s="156"/>
      <c r="B222" s="39" t="s">
        <v>111</v>
      </c>
      <c r="C222" s="129" t="s">
        <v>0</v>
      </c>
      <c r="D222" s="101">
        <f>F222+H222+J222</f>
        <v>105623.18</v>
      </c>
      <c r="E222" s="101">
        <f t="shared" si="26"/>
        <v>4381112.2</v>
      </c>
      <c r="F222" s="101">
        <v>105623.18</v>
      </c>
      <c r="G222" s="101">
        <f>ROUND(F222*B2,2)</f>
        <v>4381112.2</v>
      </c>
      <c r="H222" s="101">
        <v>0</v>
      </c>
      <c r="I222" s="101">
        <f>ROUND(H222*B2,2)</f>
        <v>0</v>
      </c>
      <c r="J222" s="101">
        <v>0</v>
      </c>
      <c r="K222" s="101">
        <f>ROUND(J222*B2,2)</f>
        <v>0</v>
      </c>
      <c r="L222" s="101">
        <v>0</v>
      </c>
      <c r="M222" s="101">
        <v>325344.40999999997</v>
      </c>
      <c r="N222" s="101">
        <v>4338.26</v>
      </c>
      <c r="O222" s="101">
        <v>0</v>
      </c>
      <c r="P222" s="101">
        <v>0</v>
      </c>
      <c r="Q222" s="87"/>
      <c r="R222" s="88"/>
      <c r="S222" s="14"/>
      <c r="T222" s="14"/>
      <c r="U222" s="14"/>
      <c r="V222" s="14"/>
      <c r="W222" s="14"/>
      <c r="X222" s="14"/>
      <c r="Y222" s="14"/>
      <c r="Z222" s="14"/>
      <c r="AA222" s="14"/>
    </row>
    <row r="223" spans="1:27" s="18" customFormat="1" ht="42.6" customHeight="1">
      <c r="A223" s="38">
        <v>78</v>
      </c>
      <c r="B223" s="39" t="s">
        <v>251</v>
      </c>
      <c r="C223" s="129" t="s">
        <v>0</v>
      </c>
      <c r="D223" s="101">
        <f t="shared" si="32"/>
        <v>0</v>
      </c>
      <c r="E223" s="101">
        <f t="shared" si="26"/>
        <v>0</v>
      </c>
      <c r="F223" s="101">
        <v>0</v>
      </c>
      <c r="G223" s="101">
        <v>0</v>
      </c>
      <c r="H223" s="101">
        <v>0</v>
      </c>
      <c r="I223" s="101">
        <v>0</v>
      </c>
      <c r="J223" s="101">
        <v>0</v>
      </c>
      <c r="K223" s="101">
        <v>0</v>
      </c>
      <c r="L223" s="101">
        <v>0</v>
      </c>
      <c r="M223" s="101">
        <v>0</v>
      </c>
      <c r="N223" s="101">
        <v>0</v>
      </c>
      <c r="O223" s="101">
        <v>0</v>
      </c>
      <c r="P223" s="101">
        <v>0</v>
      </c>
      <c r="Q223" s="87"/>
      <c r="R223" s="88"/>
      <c r="S223" s="14"/>
      <c r="T223" s="14"/>
      <c r="U223" s="14"/>
      <c r="V223" s="14"/>
      <c r="W223" s="14"/>
      <c r="X223" s="14"/>
      <c r="Y223" s="14"/>
      <c r="Z223" s="14"/>
      <c r="AA223" s="14"/>
    </row>
    <row r="224" spans="1:27" s="18" customFormat="1" ht="42.6" customHeight="1">
      <c r="A224" s="156">
        <v>79</v>
      </c>
      <c r="B224" s="39" t="s">
        <v>252</v>
      </c>
      <c r="C224" s="129" t="s">
        <v>0</v>
      </c>
      <c r="D224" s="101">
        <f>F224+H224+J224</f>
        <v>2158162.12</v>
      </c>
      <c r="E224" s="101">
        <f t="shared" si="26"/>
        <v>89517759.120000005</v>
      </c>
      <c r="F224" s="101">
        <v>1226355.07</v>
      </c>
      <c r="G224" s="101">
        <f>ROUND(F224*B2,2)</f>
        <v>50867614.039999999</v>
      </c>
      <c r="H224" s="101">
        <v>930261.92</v>
      </c>
      <c r="I224" s="101">
        <f>ROUND(H224*B2,2)</f>
        <v>38586055.100000001</v>
      </c>
      <c r="J224" s="101">
        <v>1545.13</v>
      </c>
      <c r="K224" s="101">
        <f>ROUND(J224*B2,2)</f>
        <v>64089.98</v>
      </c>
      <c r="L224" s="101">
        <v>1040975</v>
      </c>
      <c r="M224" s="101">
        <v>0</v>
      </c>
      <c r="N224" s="101">
        <v>0</v>
      </c>
      <c r="O224" s="101">
        <v>3164583.26</v>
      </c>
      <c r="P224" s="101">
        <v>0</v>
      </c>
      <c r="Q224" s="87"/>
      <c r="R224" s="88"/>
      <c r="S224" s="14"/>
      <c r="T224" s="14"/>
      <c r="U224" s="14"/>
      <c r="V224" s="14"/>
      <c r="W224" s="14"/>
      <c r="X224" s="14"/>
      <c r="Y224" s="14"/>
      <c r="Z224" s="14"/>
      <c r="AA224" s="14"/>
    </row>
    <row r="225" spans="1:27" s="18" customFormat="1" ht="42.6" customHeight="1">
      <c r="A225" s="156"/>
      <c r="B225" s="39" t="s">
        <v>253</v>
      </c>
      <c r="C225" s="129" t="s">
        <v>0</v>
      </c>
      <c r="D225" s="101">
        <f t="shared" si="32"/>
        <v>0</v>
      </c>
      <c r="E225" s="101">
        <f t="shared" si="26"/>
        <v>0</v>
      </c>
      <c r="F225" s="101">
        <v>0</v>
      </c>
      <c r="G225" s="101">
        <f>ROUND(F225*B2,2)</f>
        <v>0</v>
      </c>
      <c r="H225" s="101">
        <v>0</v>
      </c>
      <c r="I225" s="101">
        <f>ROUND(H225*B2,2)</f>
        <v>0</v>
      </c>
      <c r="J225" s="101">
        <v>0</v>
      </c>
      <c r="K225" s="101">
        <f>ROUND(J225*B2,2)</f>
        <v>0</v>
      </c>
      <c r="L225" s="101">
        <v>0</v>
      </c>
      <c r="M225" s="101">
        <v>0</v>
      </c>
      <c r="N225" s="101">
        <v>0</v>
      </c>
      <c r="O225" s="101">
        <v>0</v>
      </c>
      <c r="P225" s="101">
        <v>0</v>
      </c>
      <c r="Q225" s="87"/>
      <c r="R225" s="88"/>
      <c r="S225" s="14"/>
      <c r="T225" s="14"/>
      <c r="U225" s="14"/>
      <c r="V225" s="14"/>
      <c r="W225" s="14"/>
      <c r="X225" s="14"/>
      <c r="Y225" s="14"/>
      <c r="Z225" s="14"/>
      <c r="AA225" s="14"/>
    </row>
    <row r="226" spans="1:27" s="18" customFormat="1" ht="42.6" customHeight="1">
      <c r="A226" s="38">
        <v>80</v>
      </c>
      <c r="B226" s="39" t="s">
        <v>254</v>
      </c>
      <c r="C226" s="129" t="s">
        <v>0</v>
      </c>
      <c r="D226" s="101">
        <f>F226+H226+J226</f>
        <v>1323593.29</v>
      </c>
      <c r="E226" s="101">
        <f t="shared" si="26"/>
        <v>54900928.990000002</v>
      </c>
      <c r="F226" s="101">
        <v>925442.56000000006</v>
      </c>
      <c r="G226" s="101">
        <f>ROUND(F226*B2,2)</f>
        <v>38386154.310000002</v>
      </c>
      <c r="H226" s="101">
        <v>398150.73</v>
      </c>
      <c r="I226" s="101">
        <f>ROUND(H226*B2,2)</f>
        <v>16514774.68</v>
      </c>
      <c r="J226" s="101">
        <v>0</v>
      </c>
      <c r="K226" s="101">
        <f>ROUND(J226*B2,2)</f>
        <v>0</v>
      </c>
      <c r="L226" s="101">
        <v>1679303</v>
      </c>
      <c r="M226" s="101">
        <v>3540946.72</v>
      </c>
      <c r="N226" s="101">
        <v>0</v>
      </c>
      <c r="O226" s="101">
        <v>1470566.41</v>
      </c>
      <c r="P226" s="101">
        <v>0</v>
      </c>
      <c r="Q226" s="87"/>
      <c r="R226" s="88"/>
      <c r="S226" s="14"/>
      <c r="T226" s="14"/>
      <c r="U226" s="14"/>
      <c r="V226" s="14"/>
      <c r="W226" s="14"/>
      <c r="X226" s="14"/>
      <c r="Y226" s="14"/>
      <c r="Z226" s="14"/>
      <c r="AA226" s="14"/>
    </row>
    <row r="227" spans="1:27" s="18" customFormat="1" ht="42.6" customHeight="1">
      <c r="A227" s="156">
        <v>81</v>
      </c>
      <c r="B227" s="39" t="s">
        <v>255</v>
      </c>
      <c r="C227" s="129" t="s">
        <v>0</v>
      </c>
      <c r="D227" s="101">
        <f t="shared" si="32"/>
        <v>513662.38999999996</v>
      </c>
      <c r="E227" s="101">
        <f t="shared" si="26"/>
        <v>21306048.169999998</v>
      </c>
      <c r="F227" s="101">
        <v>335974.75</v>
      </c>
      <c r="G227" s="101">
        <f>ROUND(F227*B2,2)</f>
        <v>13935795.859999999</v>
      </c>
      <c r="H227" s="101">
        <v>177399.83</v>
      </c>
      <c r="I227" s="101">
        <f>ROUND(H227*B2,2)</f>
        <v>7358314.3300000001</v>
      </c>
      <c r="J227" s="101">
        <v>287.81</v>
      </c>
      <c r="K227" s="101">
        <f>ROUND(J227*B2,2)</f>
        <v>11937.98</v>
      </c>
      <c r="L227" s="101">
        <v>0</v>
      </c>
      <c r="M227" s="101">
        <v>0</v>
      </c>
      <c r="N227" s="101">
        <v>0</v>
      </c>
      <c r="O227" s="101">
        <v>2806524.69</v>
      </c>
      <c r="P227" s="101">
        <v>0</v>
      </c>
      <c r="Q227" s="87"/>
      <c r="R227" s="88"/>
      <c r="S227" s="14"/>
      <c r="T227" s="14"/>
      <c r="U227" s="14"/>
      <c r="V227" s="14"/>
      <c r="W227" s="14"/>
      <c r="X227" s="14"/>
      <c r="Y227" s="14"/>
      <c r="Z227" s="14"/>
      <c r="AA227" s="14"/>
    </row>
    <row r="228" spans="1:27" s="18" customFormat="1" ht="42.6" customHeight="1">
      <c r="A228" s="156"/>
      <c r="B228" s="39" t="s">
        <v>256</v>
      </c>
      <c r="C228" s="129" t="s">
        <v>0</v>
      </c>
      <c r="D228" s="101">
        <f>F228+H228+J228</f>
        <v>496081.83999999997</v>
      </c>
      <c r="E228" s="101">
        <f t="shared" si="26"/>
        <v>20576829.809999999</v>
      </c>
      <c r="F228" s="101">
        <v>334118.81</v>
      </c>
      <c r="G228" s="101">
        <f>ROUND(F228*B2,2)</f>
        <v>13858813.880000001</v>
      </c>
      <c r="H228" s="101">
        <v>161577.28</v>
      </c>
      <c r="I228" s="101">
        <f>ROUND(H228*B2,2)</f>
        <v>6702015.5199999996</v>
      </c>
      <c r="J228" s="101">
        <v>385.75</v>
      </c>
      <c r="K228" s="101">
        <f>ROUND(J228*B2,2)</f>
        <v>16000.41</v>
      </c>
      <c r="L228" s="101">
        <v>0</v>
      </c>
      <c r="M228" s="101">
        <v>0</v>
      </c>
      <c r="N228" s="101">
        <v>0</v>
      </c>
      <c r="O228" s="101">
        <v>6703123.4500000002</v>
      </c>
      <c r="P228" s="101">
        <v>0</v>
      </c>
      <c r="Q228" s="87"/>
      <c r="R228" s="88"/>
      <c r="S228" s="14"/>
      <c r="T228" s="14"/>
      <c r="U228" s="14"/>
      <c r="V228" s="14"/>
      <c r="W228" s="14"/>
      <c r="X228" s="14"/>
      <c r="Y228" s="14"/>
      <c r="Z228" s="14"/>
      <c r="AA228" s="14"/>
    </row>
    <row r="229" spans="1:27" s="18" customFormat="1" ht="42.6" customHeight="1">
      <c r="A229" s="156">
        <v>82</v>
      </c>
      <c r="B229" s="39" t="s">
        <v>257</v>
      </c>
      <c r="C229" s="129" t="s">
        <v>0</v>
      </c>
      <c r="D229" s="101">
        <f t="shared" si="32"/>
        <v>2043685.5499999998</v>
      </c>
      <c r="E229" s="101">
        <f t="shared" si="26"/>
        <v>84769419.829999998</v>
      </c>
      <c r="F229" s="101">
        <v>1209585.6399999999</v>
      </c>
      <c r="G229" s="101">
        <f>ROUND(F229*B2,2)</f>
        <v>50172039.890000001</v>
      </c>
      <c r="H229" s="101">
        <v>834099.91</v>
      </c>
      <c r="I229" s="101">
        <f>ROUND(H229*B2,2)</f>
        <v>34597379.939999998</v>
      </c>
      <c r="J229" s="101">
        <v>0</v>
      </c>
      <c r="K229" s="101">
        <f>ROUND(J229*B2,2)</f>
        <v>0</v>
      </c>
      <c r="L229" s="101">
        <v>0</v>
      </c>
      <c r="M229" s="101">
        <v>0</v>
      </c>
      <c r="N229" s="101">
        <v>0</v>
      </c>
      <c r="O229" s="101">
        <v>121272.02</v>
      </c>
      <c r="P229" s="101">
        <v>0</v>
      </c>
      <c r="Q229" s="87"/>
      <c r="R229" s="88"/>
      <c r="S229" s="14"/>
      <c r="T229" s="14"/>
      <c r="U229" s="14"/>
      <c r="V229" s="14"/>
      <c r="W229" s="14"/>
      <c r="X229" s="14"/>
      <c r="Y229" s="14"/>
      <c r="Z229" s="14"/>
      <c r="AA229" s="14"/>
    </row>
    <row r="230" spans="1:27" s="18" customFormat="1" ht="42.6" customHeight="1">
      <c r="A230" s="156"/>
      <c r="B230" s="39" t="s">
        <v>258</v>
      </c>
      <c r="C230" s="129" t="s">
        <v>0</v>
      </c>
      <c r="D230" s="101">
        <f t="shared" si="32"/>
        <v>0</v>
      </c>
      <c r="E230" s="101">
        <f t="shared" si="26"/>
        <v>0</v>
      </c>
      <c r="F230" s="101">
        <v>0</v>
      </c>
      <c r="G230" s="101">
        <f>ROUND(F230*B2,2)</f>
        <v>0</v>
      </c>
      <c r="H230" s="101">
        <v>0</v>
      </c>
      <c r="I230" s="101">
        <f>ROUND(H230*B2,2)</f>
        <v>0</v>
      </c>
      <c r="J230" s="101">
        <v>0</v>
      </c>
      <c r="K230" s="101">
        <v>0</v>
      </c>
      <c r="L230" s="101">
        <v>0</v>
      </c>
      <c r="M230" s="101">
        <v>0</v>
      </c>
      <c r="N230" s="101">
        <v>0</v>
      </c>
      <c r="O230" s="101">
        <v>0</v>
      </c>
      <c r="P230" s="101">
        <v>0</v>
      </c>
      <c r="Q230" s="87"/>
      <c r="R230" s="88"/>
      <c r="S230" s="14"/>
      <c r="T230" s="14"/>
      <c r="U230" s="14"/>
      <c r="V230" s="14"/>
      <c r="W230" s="14"/>
      <c r="X230" s="14"/>
      <c r="Y230" s="14"/>
      <c r="Z230" s="14"/>
      <c r="AA230" s="14"/>
    </row>
    <row r="231" spans="1:27" s="18" customFormat="1" ht="42.6" customHeight="1">
      <c r="A231" s="38">
        <v>83</v>
      </c>
      <c r="B231" s="39" t="s">
        <v>259</v>
      </c>
      <c r="C231" s="129" t="s">
        <v>0</v>
      </c>
      <c r="D231" s="101">
        <f t="shared" si="32"/>
        <v>3854540.4800000004</v>
      </c>
      <c r="E231" s="101">
        <f t="shared" si="26"/>
        <v>159881328.20999998</v>
      </c>
      <c r="F231" s="101">
        <v>3055004.87</v>
      </c>
      <c r="G231" s="101">
        <f>ROUND(F231*B2,2)</f>
        <v>126717630.5</v>
      </c>
      <c r="H231" s="101">
        <v>796036.78</v>
      </c>
      <c r="I231" s="101">
        <f>ROUND(H231*B2,2)</f>
        <v>33018570.789999999</v>
      </c>
      <c r="J231" s="101">
        <v>3498.83</v>
      </c>
      <c r="K231" s="101">
        <f>ROUND(J231*B2,2)</f>
        <v>145126.92000000001</v>
      </c>
      <c r="L231" s="101">
        <v>0</v>
      </c>
      <c r="M231" s="101">
        <v>0</v>
      </c>
      <c r="N231" s="101">
        <v>0</v>
      </c>
      <c r="O231" s="101">
        <v>80430486.159999996</v>
      </c>
      <c r="P231" s="101">
        <v>0</v>
      </c>
      <c r="Q231" s="87"/>
      <c r="R231" s="88"/>
      <c r="S231" s="14"/>
      <c r="T231" s="14"/>
      <c r="U231" s="14"/>
      <c r="V231" s="14"/>
      <c r="W231" s="14"/>
      <c r="X231" s="14"/>
      <c r="Y231" s="14"/>
      <c r="Z231" s="14"/>
      <c r="AA231" s="14"/>
    </row>
    <row r="232" spans="1:27" s="18" customFormat="1" ht="42.6" customHeight="1">
      <c r="A232" s="150">
        <v>84</v>
      </c>
      <c r="B232" s="39" t="s">
        <v>260</v>
      </c>
      <c r="C232" s="129" t="s">
        <v>0</v>
      </c>
      <c r="D232" s="101">
        <f t="shared" si="32"/>
        <v>1058831.98</v>
      </c>
      <c r="E232" s="101">
        <f t="shared" si="26"/>
        <v>43918974.039999999</v>
      </c>
      <c r="F232" s="101">
        <v>686534.37</v>
      </c>
      <c r="G232" s="101">
        <f>ROUND(F232*B2,2)</f>
        <v>28476553.170000002</v>
      </c>
      <c r="H232" s="101">
        <v>370651.35</v>
      </c>
      <c r="I232" s="101">
        <f>ROUND(H232*B2,2)</f>
        <v>15374136.15</v>
      </c>
      <c r="J232" s="101">
        <v>1646.26</v>
      </c>
      <c r="K232" s="101">
        <f>ROUND(J232*B2,2)</f>
        <v>68284.72</v>
      </c>
      <c r="L232" s="101">
        <v>0</v>
      </c>
      <c r="M232" s="101">
        <v>0</v>
      </c>
      <c r="N232" s="101">
        <v>0</v>
      </c>
      <c r="O232" s="101">
        <v>24598769.969999999</v>
      </c>
      <c r="P232" s="101">
        <v>0</v>
      </c>
      <c r="Q232" s="87"/>
      <c r="R232" s="88"/>
      <c r="S232" s="14"/>
      <c r="T232" s="14"/>
      <c r="U232" s="14"/>
      <c r="V232" s="14"/>
      <c r="W232" s="14"/>
      <c r="X232" s="14"/>
      <c r="Y232" s="14"/>
      <c r="Z232" s="14"/>
      <c r="AA232" s="14"/>
    </row>
    <row r="233" spans="1:27" s="18" customFormat="1" ht="42.6" customHeight="1">
      <c r="A233" s="152"/>
      <c r="B233" s="39" t="s">
        <v>261</v>
      </c>
      <c r="C233" s="129" t="s">
        <v>29</v>
      </c>
      <c r="D233" s="101">
        <f t="shared" si="32"/>
        <v>0</v>
      </c>
      <c r="E233" s="101">
        <f t="shared" si="26"/>
        <v>0</v>
      </c>
      <c r="F233" s="101">
        <v>0</v>
      </c>
      <c r="G233" s="101">
        <f>ROUND(F233*B2,2)</f>
        <v>0</v>
      </c>
      <c r="H233" s="101">
        <v>0</v>
      </c>
      <c r="I233" s="101">
        <f>ROUND(H233*B2,2)</f>
        <v>0</v>
      </c>
      <c r="J233" s="101">
        <v>0</v>
      </c>
      <c r="K233" s="101">
        <f>ROUND(J233*B2,2)</f>
        <v>0</v>
      </c>
      <c r="L233" s="101">
        <v>0</v>
      </c>
      <c r="M233" s="101">
        <v>0</v>
      </c>
      <c r="N233" s="101">
        <v>0</v>
      </c>
      <c r="O233" s="101">
        <v>57423.96</v>
      </c>
      <c r="P233" s="101">
        <v>0</v>
      </c>
      <c r="Q233" s="87"/>
      <c r="R233" s="88"/>
      <c r="S233" s="14"/>
      <c r="T233" s="14"/>
      <c r="U233" s="14"/>
      <c r="V233" s="14"/>
      <c r="W233" s="14"/>
      <c r="X233" s="14"/>
      <c r="Y233" s="14"/>
      <c r="Z233" s="14"/>
      <c r="AA233" s="14"/>
    </row>
    <row r="234" spans="1:27" s="18" customFormat="1" ht="42.6" customHeight="1">
      <c r="A234" s="156">
        <v>85</v>
      </c>
      <c r="B234" s="39" t="s">
        <v>262</v>
      </c>
      <c r="C234" s="129" t="s">
        <v>0</v>
      </c>
      <c r="D234" s="101">
        <f t="shared" si="32"/>
        <v>1593929.5</v>
      </c>
      <c r="E234" s="101">
        <f t="shared" si="26"/>
        <v>66114123.550000004</v>
      </c>
      <c r="F234" s="101">
        <v>1520268.4</v>
      </c>
      <c r="G234" s="101">
        <f>ROUND(F234*B2,2)</f>
        <v>63058756.880000003</v>
      </c>
      <c r="H234" s="101">
        <v>73661.100000000006</v>
      </c>
      <c r="I234" s="101">
        <f>ROUND(H234*B2,2)</f>
        <v>3055366.67</v>
      </c>
      <c r="J234" s="101">
        <v>0</v>
      </c>
      <c r="K234" s="101">
        <f>ROUND(J234*B2,2)</f>
        <v>0</v>
      </c>
      <c r="L234" s="101">
        <v>0</v>
      </c>
      <c r="M234" s="101">
        <v>1790998.5</v>
      </c>
      <c r="N234" s="101">
        <v>0</v>
      </c>
      <c r="O234" s="101">
        <v>12704024.619999999</v>
      </c>
      <c r="P234" s="101">
        <v>0</v>
      </c>
      <c r="Q234" s="87"/>
      <c r="R234" s="88"/>
      <c r="S234" s="14"/>
      <c r="T234" s="14"/>
      <c r="U234" s="14"/>
      <c r="V234" s="14"/>
      <c r="W234" s="14"/>
      <c r="X234" s="14"/>
      <c r="Y234" s="14"/>
      <c r="Z234" s="14"/>
      <c r="AA234" s="14"/>
    </row>
    <row r="235" spans="1:27" s="18" customFormat="1" ht="42.6" customHeight="1">
      <c r="A235" s="156"/>
      <c r="B235" s="39" t="s">
        <v>263</v>
      </c>
      <c r="C235" s="129" t="s">
        <v>0</v>
      </c>
      <c r="D235" s="101">
        <f t="shared" si="32"/>
        <v>757993.18</v>
      </c>
      <c r="E235" s="101">
        <f t="shared" si="26"/>
        <v>31440571.719999999</v>
      </c>
      <c r="F235" s="101">
        <v>757993.18</v>
      </c>
      <c r="G235" s="101">
        <f>ROUND(F235*B2,2)</f>
        <v>31440571.719999999</v>
      </c>
      <c r="H235" s="101">
        <v>0</v>
      </c>
      <c r="I235" s="101">
        <f>ROUND(H235*B2,2)</f>
        <v>0</v>
      </c>
      <c r="J235" s="101">
        <v>0</v>
      </c>
      <c r="K235" s="101">
        <f>ROUND(J235*B3,2)</f>
        <v>0</v>
      </c>
      <c r="L235" s="101">
        <v>2220045.16</v>
      </c>
      <c r="M235" s="101">
        <v>1895946.6</v>
      </c>
      <c r="N235" s="101">
        <v>0</v>
      </c>
      <c r="O235" s="101">
        <v>9924256.0999999996</v>
      </c>
      <c r="P235" s="101">
        <v>0</v>
      </c>
      <c r="Q235" s="87"/>
      <c r="R235" s="88"/>
      <c r="S235" s="14"/>
      <c r="T235" s="14"/>
      <c r="U235" s="14"/>
      <c r="V235" s="14"/>
      <c r="W235" s="14"/>
      <c r="X235" s="14"/>
      <c r="Y235" s="14"/>
      <c r="Z235" s="14"/>
      <c r="AA235" s="14"/>
    </row>
    <row r="236" spans="1:27" s="18" customFormat="1" ht="42.6" customHeight="1">
      <c r="A236" s="38">
        <v>86</v>
      </c>
      <c r="B236" s="39" t="s">
        <v>264</v>
      </c>
      <c r="C236" s="129" t="s">
        <v>0</v>
      </c>
      <c r="D236" s="101">
        <f>F236+H236+J236</f>
        <v>5205848.3900000006</v>
      </c>
      <c r="E236" s="101">
        <f>G236+I236+K236</f>
        <v>215931823.61999997</v>
      </c>
      <c r="F236" s="101">
        <v>4302390.08</v>
      </c>
      <c r="G236" s="101">
        <f>ROUND(F236*B2,2)</f>
        <v>178457547.41</v>
      </c>
      <c r="H236" s="101">
        <v>897976.91</v>
      </c>
      <c r="I236" s="101">
        <f>ROUND(H236*B2,2)</f>
        <v>37246914.859999999</v>
      </c>
      <c r="J236" s="101">
        <v>5481.4</v>
      </c>
      <c r="K236" s="101">
        <f>ROUND(J236*B2,2)</f>
        <v>227361.35</v>
      </c>
      <c r="L236" s="101">
        <f>6539.25+2708.36</f>
        <v>9247.61</v>
      </c>
      <c r="M236" s="101">
        <v>0</v>
      </c>
      <c r="N236" s="101">
        <v>0</v>
      </c>
      <c r="O236" s="101">
        <v>103105072.94</v>
      </c>
      <c r="P236" s="101">
        <v>0</v>
      </c>
      <c r="Q236" s="87"/>
      <c r="R236" s="88"/>
      <c r="S236" s="14"/>
      <c r="T236" s="14"/>
      <c r="U236" s="14"/>
      <c r="V236" s="14"/>
      <c r="W236" s="14"/>
      <c r="X236" s="14"/>
      <c r="Y236" s="14"/>
      <c r="Z236" s="14"/>
      <c r="AA236" s="14"/>
    </row>
    <row r="237" spans="1:27" s="18" customFormat="1" ht="42.6" customHeight="1">
      <c r="A237" s="38">
        <v>87</v>
      </c>
      <c r="B237" s="39" t="s">
        <v>265</v>
      </c>
      <c r="C237" s="129" t="s">
        <v>0</v>
      </c>
      <c r="D237" s="101">
        <f t="shared" si="32"/>
        <v>0</v>
      </c>
      <c r="E237" s="101">
        <f t="shared" si="26"/>
        <v>0</v>
      </c>
      <c r="F237" s="101">
        <v>0</v>
      </c>
      <c r="G237" s="101">
        <v>0</v>
      </c>
      <c r="H237" s="101">
        <v>0</v>
      </c>
      <c r="I237" s="101">
        <v>0</v>
      </c>
      <c r="J237" s="101">
        <v>0</v>
      </c>
      <c r="K237" s="101">
        <v>0</v>
      </c>
      <c r="L237" s="101">
        <v>2076385</v>
      </c>
      <c r="M237" s="101">
        <v>0</v>
      </c>
      <c r="N237" s="101">
        <v>0</v>
      </c>
      <c r="O237" s="101">
        <v>0</v>
      </c>
      <c r="P237" s="101">
        <v>0</v>
      </c>
      <c r="Q237" s="87"/>
      <c r="R237" s="88"/>
      <c r="S237" s="14"/>
      <c r="T237" s="14"/>
      <c r="U237" s="14"/>
      <c r="V237" s="14"/>
      <c r="W237" s="14"/>
      <c r="X237" s="14"/>
      <c r="Y237" s="14"/>
      <c r="Z237" s="14"/>
      <c r="AA237" s="14"/>
    </row>
    <row r="238" spans="1:27" s="18" customFormat="1" ht="45" customHeight="1">
      <c r="A238" s="38">
        <v>88</v>
      </c>
      <c r="B238" s="39" t="s">
        <v>266</v>
      </c>
      <c r="C238" s="129" t="s">
        <v>0</v>
      </c>
      <c r="D238" s="101">
        <f t="shared" si="32"/>
        <v>0</v>
      </c>
      <c r="E238" s="101">
        <f t="shared" si="26"/>
        <v>0</v>
      </c>
      <c r="F238" s="101">
        <v>0</v>
      </c>
      <c r="G238" s="101">
        <v>0</v>
      </c>
      <c r="H238" s="101">
        <v>0</v>
      </c>
      <c r="I238" s="101">
        <v>0</v>
      </c>
      <c r="J238" s="101">
        <v>0</v>
      </c>
      <c r="K238" s="101">
        <v>0</v>
      </c>
      <c r="L238" s="101">
        <v>0</v>
      </c>
      <c r="M238" s="101">
        <v>0</v>
      </c>
      <c r="N238" s="101">
        <v>0</v>
      </c>
      <c r="O238" s="101">
        <v>0</v>
      </c>
      <c r="P238" s="101">
        <v>0</v>
      </c>
      <c r="Q238" s="87"/>
      <c r="R238" s="88"/>
      <c r="S238" s="14"/>
      <c r="T238" s="14"/>
      <c r="U238" s="14"/>
      <c r="V238" s="14"/>
      <c r="W238" s="14"/>
      <c r="X238" s="14"/>
      <c r="Y238" s="14"/>
      <c r="Z238" s="14"/>
      <c r="AA238" s="14"/>
    </row>
    <row r="239" spans="1:27" s="18" customFormat="1" ht="42.6" customHeight="1">
      <c r="A239" s="38">
        <v>89</v>
      </c>
      <c r="B239" s="39" t="s">
        <v>267</v>
      </c>
      <c r="C239" s="129" t="s">
        <v>0</v>
      </c>
      <c r="D239" s="101">
        <f>F239+H239+J239</f>
        <v>543753.78</v>
      </c>
      <c r="E239" s="101">
        <f t="shared" si="26"/>
        <v>22554199.920000002</v>
      </c>
      <c r="F239" s="101">
        <v>464469.64</v>
      </c>
      <c r="G239" s="101">
        <f>ROUND(F239*B2,2)</f>
        <v>19265596.859999999</v>
      </c>
      <c r="H239" s="101">
        <v>79128.149999999994</v>
      </c>
      <c r="I239" s="101">
        <f>ROUND(H239*B2,2)</f>
        <v>3282132.8</v>
      </c>
      <c r="J239" s="101">
        <v>155.99</v>
      </c>
      <c r="K239" s="101">
        <f>ROUND(J239*B2,2)</f>
        <v>6470.26</v>
      </c>
      <c r="L239" s="101">
        <v>0</v>
      </c>
      <c r="M239" s="101">
        <v>0</v>
      </c>
      <c r="N239" s="101">
        <v>0</v>
      </c>
      <c r="O239" s="101">
        <v>0</v>
      </c>
      <c r="P239" s="101">
        <v>0</v>
      </c>
      <c r="Q239" s="87"/>
      <c r="R239" s="88"/>
      <c r="S239" s="14"/>
      <c r="T239" s="14"/>
      <c r="U239" s="14"/>
      <c r="V239" s="14"/>
      <c r="W239" s="14"/>
      <c r="X239" s="14"/>
      <c r="Y239" s="14"/>
      <c r="Z239" s="14"/>
      <c r="AA239" s="14"/>
    </row>
    <row r="240" spans="1:27" s="18" customFormat="1" ht="42.6" customHeight="1">
      <c r="A240" s="38">
        <v>90</v>
      </c>
      <c r="B240" s="39" t="s">
        <v>268</v>
      </c>
      <c r="C240" s="129" t="s">
        <v>0</v>
      </c>
      <c r="D240" s="101">
        <f t="shared" si="32"/>
        <v>3607152.67</v>
      </c>
      <c r="E240" s="101">
        <f t="shared" si="26"/>
        <v>149620003.44999999</v>
      </c>
      <c r="F240" s="101">
        <v>2769693.4</v>
      </c>
      <c r="G240" s="101">
        <f>ROUND(F240*B2,2)</f>
        <v>114883281.63</v>
      </c>
      <c r="H240" s="101">
        <v>834281.56</v>
      </c>
      <c r="I240" s="101">
        <f>ROUND(H240*B2,2)</f>
        <v>34604914.539999999</v>
      </c>
      <c r="J240" s="101">
        <v>3177.71</v>
      </c>
      <c r="K240" s="101">
        <f>ROUND(J240*B2,2)</f>
        <v>131807.28</v>
      </c>
      <c r="L240" s="101">
        <v>0</v>
      </c>
      <c r="M240" s="101">
        <v>0</v>
      </c>
      <c r="N240" s="101">
        <v>0</v>
      </c>
      <c r="O240" s="101">
        <v>66093665.020000003</v>
      </c>
      <c r="P240" s="101">
        <v>0</v>
      </c>
      <c r="Q240" s="87"/>
      <c r="R240" s="88"/>
      <c r="S240" s="14"/>
      <c r="T240" s="14"/>
      <c r="U240" s="14"/>
      <c r="V240" s="14"/>
      <c r="W240" s="14"/>
      <c r="X240" s="14"/>
      <c r="Y240" s="14"/>
      <c r="Z240" s="14"/>
      <c r="AA240" s="14"/>
    </row>
    <row r="241" spans="1:27" s="18" customFormat="1" ht="42.6" customHeight="1">
      <c r="A241" s="156">
        <v>91</v>
      </c>
      <c r="B241" s="39" t="s">
        <v>269</v>
      </c>
      <c r="C241" s="129" t="s">
        <v>0</v>
      </c>
      <c r="D241" s="101">
        <f t="shared" si="32"/>
        <v>5510612.7199999997</v>
      </c>
      <c r="E241" s="101">
        <f t="shared" si="26"/>
        <v>228573051.81999999</v>
      </c>
      <c r="F241" s="101">
        <v>4166788.93</v>
      </c>
      <c r="G241" s="101">
        <f>ROUND(F241*B2,2)</f>
        <v>172832987.99000001</v>
      </c>
      <c r="H241" s="101">
        <v>1339304.52</v>
      </c>
      <c r="I241" s="101">
        <f>ROUND(H241*B2,2)</f>
        <v>55552610.390000001</v>
      </c>
      <c r="J241" s="101">
        <v>4519.2700000000004</v>
      </c>
      <c r="K241" s="101">
        <f>ROUND(J241*B2,2)</f>
        <v>187453.44</v>
      </c>
      <c r="L241" s="101">
        <v>5329137.2</v>
      </c>
      <c r="M241" s="101">
        <v>0</v>
      </c>
      <c r="N241" s="101">
        <v>0</v>
      </c>
      <c r="O241" s="101">
        <v>33055466.449999999</v>
      </c>
      <c r="P241" s="101">
        <v>0</v>
      </c>
      <c r="Q241" s="87"/>
      <c r="R241" s="88"/>
      <c r="S241" s="14"/>
      <c r="T241" s="14"/>
      <c r="U241" s="14"/>
      <c r="V241" s="14"/>
      <c r="W241" s="14"/>
      <c r="X241" s="14"/>
      <c r="Y241" s="14"/>
      <c r="Z241" s="14"/>
      <c r="AA241" s="14"/>
    </row>
    <row r="242" spans="1:27" s="18" customFormat="1" ht="42.6" customHeight="1">
      <c r="A242" s="156"/>
      <c r="B242" s="39" t="s">
        <v>270</v>
      </c>
      <c r="C242" s="129" t="s">
        <v>0</v>
      </c>
      <c r="D242" s="101">
        <f t="shared" si="32"/>
        <v>2436390.02</v>
      </c>
      <c r="E242" s="101">
        <f t="shared" si="26"/>
        <v>101058290.72</v>
      </c>
      <c r="F242" s="101">
        <v>1866669</v>
      </c>
      <c r="G242" s="101">
        <f>ROUND(F242*B2,2)</f>
        <v>77427003.450000003</v>
      </c>
      <c r="H242" s="101">
        <v>567783.12</v>
      </c>
      <c r="I242" s="101">
        <f>ROUND(H242*B2,2)</f>
        <v>23550905.699999999</v>
      </c>
      <c r="J242" s="101">
        <v>1937.9</v>
      </c>
      <c r="K242" s="101">
        <f>ROUND(J242*B2,2)</f>
        <v>80381.570000000007</v>
      </c>
      <c r="L242" s="101">
        <v>0</v>
      </c>
      <c r="M242" s="101">
        <v>0</v>
      </c>
      <c r="N242" s="101">
        <v>0</v>
      </c>
      <c r="O242" s="101">
        <v>12549355.689999999</v>
      </c>
      <c r="P242" s="101">
        <v>0</v>
      </c>
      <c r="Q242" s="87"/>
      <c r="R242" s="88"/>
      <c r="S242" s="14"/>
      <c r="T242" s="14"/>
      <c r="U242" s="14"/>
      <c r="V242" s="14"/>
      <c r="W242" s="14"/>
      <c r="X242" s="14"/>
      <c r="Y242" s="14"/>
      <c r="Z242" s="14"/>
      <c r="AA242" s="14"/>
    </row>
    <row r="243" spans="1:27" s="18" customFormat="1" ht="42.6" customHeight="1">
      <c r="A243" s="38">
        <v>92</v>
      </c>
      <c r="B243" s="39" t="s">
        <v>271</v>
      </c>
      <c r="C243" s="129" t="s">
        <v>0</v>
      </c>
      <c r="D243" s="101">
        <f t="shared" si="32"/>
        <v>0</v>
      </c>
      <c r="E243" s="101">
        <f t="shared" si="26"/>
        <v>0</v>
      </c>
      <c r="F243" s="101">
        <v>0</v>
      </c>
      <c r="G243" s="101">
        <f>ROUND(F243*B2,2)</f>
        <v>0</v>
      </c>
      <c r="H243" s="101">
        <v>0</v>
      </c>
      <c r="I243" s="101">
        <f>ROUND(H243*B2,2)</f>
        <v>0</v>
      </c>
      <c r="J243" s="101">
        <v>0</v>
      </c>
      <c r="K243" s="101">
        <f>ROUND(J243*B2,2)</f>
        <v>0</v>
      </c>
      <c r="L243" s="101">
        <f>2500000+2500000+1613732</f>
        <v>6613732</v>
      </c>
      <c r="M243" s="101">
        <v>0</v>
      </c>
      <c r="N243" s="101">
        <v>0</v>
      </c>
      <c r="O243" s="101">
        <v>0</v>
      </c>
      <c r="P243" s="101">
        <v>0</v>
      </c>
      <c r="Q243" s="87"/>
      <c r="R243" s="88"/>
      <c r="S243" s="14"/>
      <c r="T243" s="14"/>
      <c r="U243" s="14"/>
      <c r="V243" s="14"/>
      <c r="W243" s="14"/>
      <c r="X243" s="14"/>
      <c r="Y243" s="14"/>
      <c r="Z243" s="14"/>
      <c r="AA243" s="14"/>
    </row>
    <row r="244" spans="1:27" s="18" customFormat="1" ht="42.6" customHeight="1">
      <c r="A244" s="156">
        <v>93</v>
      </c>
      <c r="B244" s="39" t="s">
        <v>112</v>
      </c>
      <c r="C244" s="129" t="s">
        <v>0</v>
      </c>
      <c r="D244" s="101">
        <f>F244+H244+J244</f>
        <v>6064</v>
      </c>
      <c r="E244" s="101">
        <f>G244+I244+K244</f>
        <v>251526.83</v>
      </c>
      <c r="F244" s="101">
        <v>6002.24</v>
      </c>
      <c r="G244" s="101">
        <f>ROUND(F244*B2,2)</f>
        <v>248965.11</v>
      </c>
      <c r="H244" s="101">
        <v>60.54</v>
      </c>
      <c r="I244" s="101">
        <f>ROUND(H244*B2,2)</f>
        <v>2511.12</v>
      </c>
      <c r="J244" s="101">
        <v>1.22</v>
      </c>
      <c r="K244" s="101">
        <f>ROUND(J244*B2,2)</f>
        <v>50.6</v>
      </c>
      <c r="L244" s="101">
        <v>0</v>
      </c>
      <c r="M244" s="101">
        <v>0</v>
      </c>
      <c r="N244" s="101">
        <v>0</v>
      </c>
      <c r="O244" s="101">
        <v>0</v>
      </c>
      <c r="P244" s="101">
        <v>0</v>
      </c>
      <c r="Q244" s="87"/>
      <c r="R244" s="88"/>
      <c r="S244" s="14"/>
      <c r="T244" s="14"/>
      <c r="U244" s="14"/>
      <c r="V244" s="14"/>
      <c r="W244" s="14"/>
      <c r="X244" s="14"/>
      <c r="Y244" s="14"/>
      <c r="Z244" s="14"/>
      <c r="AA244" s="14"/>
    </row>
    <row r="245" spans="1:27" s="18" customFormat="1" ht="42.6" customHeight="1">
      <c r="A245" s="156"/>
      <c r="B245" s="39" t="s">
        <v>272</v>
      </c>
      <c r="C245" s="129" t="s">
        <v>29</v>
      </c>
      <c r="D245" s="101">
        <f t="shared" si="32"/>
        <v>0</v>
      </c>
      <c r="E245" s="101">
        <f t="shared" si="26"/>
        <v>0</v>
      </c>
      <c r="F245" s="101">
        <v>0</v>
      </c>
      <c r="G245" s="101">
        <v>0</v>
      </c>
      <c r="H245" s="101">
        <v>0</v>
      </c>
      <c r="I245" s="101">
        <v>0</v>
      </c>
      <c r="J245" s="101">
        <v>0</v>
      </c>
      <c r="K245" s="101">
        <v>0</v>
      </c>
      <c r="L245" s="101">
        <v>0</v>
      </c>
      <c r="M245" s="101">
        <v>0</v>
      </c>
      <c r="N245" s="101">
        <v>0</v>
      </c>
      <c r="O245" s="101">
        <v>10536.88</v>
      </c>
      <c r="P245" s="101">
        <v>0</v>
      </c>
      <c r="Q245" s="87"/>
      <c r="R245" s="88"/>
      <c r="S245" s="14"/>
      <c r="T245" s="14"/>
      <c r="U245" s="14"/>
      <c r="V245" s="14"/>
      <c r="W245" s="14"/>
      <c r="X245" s="14"/>
      <c r="Y245" s="14"/>
      <c r="Z245" s="14"/>
      <c r="AA245" s="14"/>
    </row>
    <row r="246" spans="1:27" s="18" customFormat="1" ht="42.6" customHeight="1">
      <c r="A246" s="156">
        <v>94</v>
      </c>
      <c r="B246" s="39" t="s">
        <v>273</v>
      </c>
      <c r="C246" s="129" t="s">
        <v>0</v>
      </c>
      <c r="D246" s="101">
        <f t="shared" si="32"/>
        <v>0</v>
      </c>
      <c r="E246" s="101">
        <f t="shared" si="26"/>
        <v>0</v>
      </c>
      <c r="F246" s="101">
        <v>0</v>
      </c>
      <c r="G246" s="101">
        <v>0</v>
      </c>
      <c r="H246" s="101">
        <v>0</v>
      </c>
      <c r="I246" s="101">
        <v>0</v>
      </c>
      <c r="J246" s="101">
        <v>0</v>
      </c>
      <c r="K246" s="101">
        <v>0</v>
      </c>
      <c r="L246" s="101">
        <v>0</v>
      </c>
      <c r="M246" s="101">
        <v>0</v>
      </c>
      <c r="N246" s="101">
        <v>0</v>
      </c>
      <c r="O246" s="101">
        <v>0</v>
      </c>
      <c r="P246" s="101">
        <v>0</v>
      </c>
      <c r="Q246" s="87"/>
      <c r="R246" s="88"/>
      <c r="S246" s="14"/>
      <c r="T246" s="14"/>
      <c r="U246" s="14"/>
      <c r="V246" s="14"/>
      <c r="W246" s="14"/>
      <c r="X246" s="14"/>
      <c r="Y246" s="14"/>
      <c r="Z246" s="14"/>
      <c r="AA246" s="14"/>
    </row>
    <row r="247" spans="1:27" s="18" customFormat="1" ht="42.6" customHeight="1">
      <c r="A247" s="156"/>
      <c r="B247" s="39" t="s">
        <v>274</v>
      </c>
      <c r="C247" s="129" t="s">
        <v>0</v>
      </c>
      <c r="D247" s="101">
        <f t="shared" si="32"/>
        <v>0</v>
      </c>
      <c r="E247" s="101">
        <f t="shared" si="26"/>
        <v>0</v>
      </c>
      <c r="F247" s="101">
        <v>0</v>
      </c>
      <c r="G247" s="101">
        <v>0</v>
      </c>
      <c r="H247" s="101">
        <v>0</v>
      </c>
      <c r="I247" s="101">
        <v>0</v>
      </c>
      <c r="J247" s="101">
        <v>0</v>
      </c>
      <c r="K247" s="101">
        <v>0</v>
      </c>
      <c r="L247" s="101">
        <v>0</v>
      </c>
      <c r="M247" s="101">
        <v>0</v>
      </c>
      <c r="N247" s="101">
        <v>0</v>
      </c>
      <c r="O247" s="101">
        <v>0</v>
      </c>
      <c r="P247" s="101">
        <v>0</v>
      </c>
      <c r="Q247" s="87"/>
      <c r="R247" s="88"/>
      <c r="S247" s="14"/>
      <c r="T247" s="14"/>
      <c r="U247" s="14"/>
      <c r="V247" s="14"/>
      <c r="W247" s="14"/>
      <c r="X247" s="14"/>
      <c r="Y247" s="14"/>
      <c r="Z247" s="14"/>
      <c r="AA247" s="14"/>
    </row>
    <row r="248" spans="1:27" s="18" customFormat="1" ht="42.6" customHeight="1">
      <c r="A248" s="38">
        <v>95</v>
      </c>
      <c r="B248" s="39" t="s">
        <v>275</v>
      </c>
      <c r="C248" s="129" t="s">
        <v>0</v>
      </c>
      <c r="D248" s="101">
        <f>F248+H248+J248</f>
        <v>41466.71</v>
      </c>
      <c r="E248" s="101">
        <f t="shared" si="26"/>
        <v>1719985.22</v>
      </c>
      <c r="F248" s="101">
        <v>39181.18</v>
      </c>
      <c r="G248" s="101">
        <f>ROUND(F248*B2,2)</f>
        <v>1625184.41</v>
      </c>
      <c r="H248" s="101">
        <v>483.06</v>
      </c>
      <c r="I248" s="101">
        <f>ROUND(H248*B2,2)</f>
        <v>20036.7</v>
      </c>
      <c r="J248" s="101">
        <v>1802.47</v>
      </c>
      <c r="K248" s="101">
        <f>ROUND(J248*B2,2)</f>
        <v>74764.11</v>
      </c>
      <c r="L248" s="101">
        <v>0</v>
      </c>
      <c r="M248" s="101">
        <v>0</v>
      </c>
      <c r="N248" s="101">
        <v>0</v>
      </c>
      <c r="O248" s="101">
        <v>0</v>
      </c>
      <c r="P248" s="101">
        <v>0</v>
      </c>
      <c r="Q248" s="87"/>
      <c r="R248" s="88"/>
      <c r="S248" s="14"/>
      <c r="T248" s="14"/>
      <c r="U248" s="14"/>
      <c r="V248" s="14"/>
      <c r="W248" s="14"/>
      <c r="X248" s="14"/>
      <c r="Y248" s="14"/>
      <c r="Z248" s="14"/>
      <c r="AA248" s="14"/>
    </row>
    <row r="249" spans="1:27" s="18" customFormat="1" ht="42.6" customHeight="1">
      <c r="A249" s="38">
        <v>96</v>
      </c>
      <c r="B249" s="39" t="s">
        <v>113</v>
      </c>
      <c r="C249" s="129" t="s">
        <v>29</v>
      </c>
      <c r="D249" s="101">
        <f t="shared" si="32"/>
        <v>0</v>
      </c>
      <c r="E249" s="101">
        <f t="shared" si="26"/>
        <v>0</v>
      </c>
      <c r="F249" s="101">
        <v>0</v>
      </c>
      <c r="G249" s="101">
        <v>0</v>
      </c>
      <c r="H249" s="101">
        <v>0</v>
      </c>
      <c r="I249" s="101">
        <v>0</v>
      </c>
      <c r="J249" s="101">
        <v>0</v>
      </c>
      <c r="K249" s="101">
        <v>0</v>
      </c>
      <c r="L249" s="101">
        <v>0</v>
      </c>
      <c r="M249" s="101">
        <v>0</v>
      </c>
      <c r="N249" s="101">
        <v>0</v>
      </c>
      <c r="O249" s="101">
        <v>8644.24</v>
      </c>
      <c r="P249" s="101">
        <v>0</v>
      </c>
      <c r="Q249" s="87"/>
      <c r="R249" s="88"/>
      <c r="S249" s="14"/>
      <c r="T249" s="14"/>
      <c r="U249" s="14"/>
      <c r="V249" s="14"/>
      <c r="W249" s="14"/>
      <c r="X249" s="14"/>
      <c r="Y249" s="14"/>
      <c r="Z249" s="14"/>
      <c r="AA249" s="14"/>
    </row>
    <row r="250" spans="1:27" s="18" customFormat="1" ht="46.15" customHeight="1">
      <c r="A250" s="150">
        <v>97</v>
      </c>
      <c r="B250" s="39" t="s">
        <v>276</v>
      </c>
      <c r="C250" s="129" t="s">
        <v>0</v>
      </c>
      <c r="D250" s="101">
        <f t="shared" si="32"/>
        <v>0</v>
      </c>
      <c r="E250" s="101">
        <f t="shared" si="26"/>
        <v>0</v>
      </c>
      <c r="F250" s="101">
        <v>0</v>
      </c>
      <c r="G250" s="101">
        <v>0</v>
      </c>
      <c r="H250" s="101">
        <v>0</v>
      </c>
      <c r="I250" s="101">
        <v>0</v>
      </c>
      <c r="J250" s="101">
        <v>0</v>
      </c>
      <c r="K250" s="101">
        <v>0</v>
      </c>
      <c r="L250" s="101">
        <v>0</v>
      </c>
      <c r="M250" s="101">
        <v>0</v>
      </c>
      <c r="N250" s="101">
        <v>0</v>
      </c>
      <c r="O250" s="101">
        <v>0</v>
      </c>
      <c r="P250" s="101">
        <v>0</v>
      </c>
      <c r="Q250" s="87"/>
      <c r="R250" s="88"/>
      <c r="S250" s="14"/>
      <c r="T250" s="14"/>
      <c r="U250" s="14"/>
      <c r="V250" s="14"/>
      <c r="W250" s="14"/>
      <c r="X250" s="14"/>
      <c r="Y250" s="14"/>
      <c r="Z250" s="14"/>
      <c r="AA250" s="14"/>
    </row>
    <row r="251" spans="1:27" s="18" customFormat="1" ht="46.15" customHeight="1">
      <c r="A251" s="151"/>
      <c r="B251" s="86" t="s">
        <v>333</v>
      </c>
      <c r="C251" s="129" t="s">
        <v>0</v>
      </c>
      <c r="D251" s="101">
        <f t="shared" ref="D251" si="33">F251+H251+J251</f>
        <v>0</v>
      </c>
      <c r="E251" s="101">
        <f t="shared" ref="E251" si="34">G251+I251+K251</f>
        <v>0</v>
      </c>
      <c r="F251" s="101">
        <v>0</v>
      </c>
      <c r="G251" s="101">
        <v>0</v>
      </c>
      <c r="H251" s="101">
        <v>0</v>
      </c>
      <c r="I251" s="101">
        <v>0</v>
      </c>
      <c r="J251" s="101">
        <v>0</v>
      </c>
      <c r="K251" s="101">
        <v>0</v>
      </c>
      <c r="L251" s="101">
        <v>0</v>
      </c>
      <c r="M251" s="101">
        <v>0</v>
      </c>
      <c r="N251" s="101">
        <v>28228.06</v>
      </c>
      <c r="O251" s="101">
        <v>0</v>
      </c>
      <c r="P251" s="101">
        <v>0</v>
      </c>
      <c r="Q251" s="87"/>
      <c r="R251" s="88"/>
      <c r="S251" s="14"/>
      <c r="T251" s="14"/>
      <c r="U251" s="14"/>
      <c r="V251" s="14"/>
      <c r="W251" s="14"/>
      <c r="X251" s="14"/>
      <c r="Y251" s="14"/>
      <c r="Z251" s="14"/>
      <c r="AA251" s="14"/>
    </row>
    <row r="252" spans="1:27" s="18" customFormat="1" ht="42.6" customHeight="1">
      <c r="A252" s="151"/>
      <c r="B252" s="39" t="s">
        <v>194</v>
      </c>
      <c r="C252" s="129" t="s">
        <v>0</v>
      </c>
      <c r="D252" s="101">
        <f t="shared" si="32"/>
        <v>0</v>
      </c>
      <c r="E252" s="101">
        <f t="shared" ref="E252:E315" si="35">G252+I252+K252</f>
        <v>0</v>
      </c>
      <c r="F252" s="101">
        <v>0</v>
      </c>
      <c r="G252" s="101">
        <v>0</v>
      </c>
      <c r="H252" s="101">
        <v>0</v>
      </c>
      <c r="I252" s="101">
        <v>0</v>
      </c>
      <c r="J252" s="101">
        <v>0</v>
      </c>
      <c r="K252" s="101">
        <v>0</v>
      </c>
      <c r="L252" s="101">
        <v>0</v>
      </c>
      <c r="M252" s="101">
        <v>0</v>
      </c>
      <c r="N252" s="101">
        <v>23012.91</v>
      </c>
      <c r="O252" s="101">
        <v>0</v>
      </c>
      <c r="P252" s="101">
        <v>0</v>
      </c>
      <c r="Q252" s="87"/>
      <c r="R252" s="88"/>
      <c r="S252" s="14"/>
      <c r="T252" s="14"/>
      <c r="U252" s="14"/>
      <c r="V252" s="14"/>
      <c r="W252" s="14"/>
      <c r="X252" s="14"/>
      <c r="Y252" s="14"/>
      <c r="Z252" s="14"/>
      <c r="AA252" s="14"/>
    </row>
    <row r="253" spans="1:27" s="18" customFormat="1" ht="42.6" customHeight="1">
      <c r="A253" s="151"/>
      <c r="B253" s="39" t="s">
        <v>114</v>
      </c>
      <c r="C253" s="129" t="s">
        <v>0</v>
      </c>
      <c r="D253" s="101">
        <f t="shared" si="32"/>
        <v>0</v>
      </c>
      <c r="E253" s="101">
        <f t="shared" si="35"/>
        <v>0</v>
      </c>
      <c r="F253" s="101">
        <v>0</v>
      </c>
      <c r="G253" s="101">
        <v>0</v>
      </c>
      <c r="H253" s="101">
        <v>0</v>
      </c>
      <c r="I253" s="101">
        <v>0</v>
      </c>
      <c r="J253" s="101">
        <v>0</v>
      </c>
      <c r="K253" s="101">
        <v>0</v>
      </c>
      <c r="L253" s="101">
        <v>0</v>
      </c>
      <c r="M253" s="101">
        <v>0</v>
      </c>
      <c r="N253" s="101">
        <v>655668.19999999995</v>
      </c>
      <c r="O253" s="101">
        <v>0</v>
      </c>
      <c r="P253" s="101">
        <v>0</v>
      </c>
      <c r="Q253" s="87"/>
      <c r="R253" s="88"/>
      <c r="S253" s="14"/>
      <c r="T253" s="14"/>
      <c r="U253" s="14"/>
      <c r="V253" s="14"/>
      <c r="W253" s="14"/>
      <c r="X253" s="14"/>
      <c r="Y253" s="14"/>
      <c r="Z253" s="14"/>
      <c r="AA253" s="14"/>
    </row>
    <row r="254" spans="1:27" s="18" customFormat="1" ht="42.6" customHeight="1">
      <c r="A254" s="151"/>
      <c r="B254" s="39" t="s">
        <v>115</v>
      </c>
      <c r="C254" s="129" t="s">
        <v>1</v>
      </c>
      <c r="D254" s="101">
        <f t="shared" si="32"/>
        <v>0</v>
      </c>
      <c r="E254" s="101">
        <f t="shared" si="35"/>
        <v>0</v>
      </c>
      <c r="F254" s="101">
        <v>0</v>
      </c>
      <c r="G254" s="101">
        <v>0</v>
      </c>
      <c r="H254" s="101">
        <v>0</v>
      </c>
      <c r="I254" s="101">
        <v>0</v>
      </c>
      <c r="J254" s="101">
        <v>0</v>
      </c>
      <c r="K254" s="101">
        <v>0</v>
      </c>
      <c r="L254" s="101">
        <v>43493314.979999997</v>
      </c>
      <c r="M254" s="101">
        <v>3707848.6</v>
      </c>
      <c r="N254" s="101">
        <v>1749397.82</v>
      </c>
      <c r="O254" s="101">
        <v>0</v>
      </c>
      <c r="P254" s="101">
        <v>0</v>
      </c>
      <c r="Q254" s="87"/>
      <c r="R254" s="88"/>
      <c r="S254" s="14"/>
      <c r="T254" s="14"/>
      <c r="U254" s="14"/>
      <c r="V254" s="14"/>
      <c r="W254" s="14"/>
      <c r="X254" s="14"/>
      <c r="Y254" s="14"/>
      <c r="Z254" s="14"/>
      <c r="AA254" s="14"/>
    </row>
    <row r="255" spans="1:27" s="18" customFormat="1" ht="42.6" customHeight="1">
      <c r="A255" s="151"/>
      <c r="B255" s="39" t="s">
        <v>116</v>
      </c>
      <c r="C255" s="129" t="s">
        <v>1</v>
      </c>
      <c r="D255" s="101">
        <f t="shared" si="32"/>
        <v>0</v>
      </c>
      <c r="E255" s="101">
        <f t="shared" si="35"/>
        <v>0</v>
      </c>
      <c r="F255" s="101">
        <v>0</v>
      </c>
      <c r="G255" s="101">
        <v>0</v>
      </c>
      <c r="H255" s="101">
        <v>0</v>
      </c>
      <c r="I255" s="101">
        <v>0</v>
      </c>
      <c r="J255" s="101">
        <v>0</v>
      </c>
      <c r="K255" s="101">
        <v>0</v>
      </c>
      <c r="L255" s="101">
        <v>0</v>
      </c>
      <c r="M255" s="101">
        <v>0</v>
      </c>
      <c r="N255" s="101">
        <v>8039400.0199999996</v>
      </c>
      <c r="O255" s="101">
        <v>0</v>
      </c>
      <c r="P255" s="101">
        <v>0</v>
      </c>
      <c r="Q255" s="87"/>
      <c r="R255" s="88"/>
      <c r="S255" s="14"/>
      <c r="T255" s="14"/>
      <c r="U255" s="14"/>
      <c r="V255" s="14"/>
      <c r="W255" s="14"/>
      <c r="X255" s="14"/>
      <c r="Y255" s="14"/>
      <c r="Z255" s="14"/>
      <c r="AA255" s="14"/>
    </row>
    <row r="256" spans="1:27" s="18" customFormat="1" ht="42.6" customHeight="1">
      <c r="A256" s="152"/>
      <c r="B256" s="39" t="s">
        <v>228</v>
      </c>
      <c r="C256" s="129" t="s">
        <v>1</v>
      </c>
      <c r="D256" s="101">
        <f t="shared" si="32"/>
        <v>0</v>
      </c>
      <c r="E256" s="101">
        <f t="shared" si="35"/>
        <v>0</v>
      </c>
      <c r="F256" s="101">
        <v>0</v>
      </c>
      <c r="G256" s="101">
        <v>0</v>
      </c>
      <c r="H256" s="101">
        <v>0</v>
      </c>
      <c r="I256" s="101">
        <v>0</v>
      </c>
      <c r="J256" s="101">
        <v>0</v>
      </c>
      <c r="K256" s="101">
        <v>0</v>
      </c>
      <c r="L256" s="101">
        <v>65601213.479999997</v>
      </c>
      <c r="M256" s="101">
        <v>112975622</v>
      </c>
      <c r="N256" s="101">
        <v>86981244.840000004</v>
      </c>
      <c r="O256" s="101">
        <v>0</v>
      </c>
      <c r="P256" s="101">
        <v>0</v>
      </c>
      <c r="Q256" s="87"/>
      <c r="R256" s="88"/>
      <c r="S256" s="14"/>
      <c r="T256" s="14"/>
      <c r="U256" s="14"/>
      <c r="V256" s="14"/>
      <c r="W256" s="14"/>
      <c r="X256" s="14"/>
      <c r="Y256" s="14"/>
      <c r="Z256" s="14"/>
      <c r="AA256" s="14"/>
    </row>
    <row r="257" spans="1:27" s="18" customFormat="1" ht="42.6" customHeight="1">
      <c r="A257" s="156">
        <v>98</v>
      </c>
      <c r="B257" s="39" t="s">
        <v>277</v>
      </c>
      <c r="C257" s="129" t="s">
        <v>0</v>
      </c>
      <c r="D257" s="101">
        <f t="shared" si="32"/>
        <v>0</v>
      </c>
      <c r="E257" s="101">
        <f t="shared" si="35"/>
        <v>0</v>
      </c>
      <c r="F257" s="101">
        <v>0</v>
      </c>
      <c r="G257" s="101">
        <v>0</v>
      </c>
      <c r="H257" s="101">
        <v>0</v>
      </c>
      <c r="I257" s="101">
        <v>0</v>
      </c>
      <c r="J257" s="101">
        <v>0</v>
      </c>
      <c r="K257" s="101">
        <v>0</v>
      </c>
      <c r="L257" s="101">
        <v>0</v>
      </c>
      <c r="M257" s="101">
        <v>0</v>
      </c>
      <c r="N257" s="101">
        <v>0</v>
      </c>
      <c r="O257" s="101">
        <v>1173792.5</v>
      </c>
      <c r="P257" s="101">
        <v>0</v>
      </c>
      <c r="Q257" s="87"/>
      <c r="R257" s="88"/>
      <c r="S257" s="14"/>
      <c r="T257" s="14"/>
      <c r="U257" s="14"/>
      <c r="V257" s="14"/>
      <c r="W257" s="14"/>
      <c r="X257" s="14"/>
      <c r="Y257" s="14"/>
      <c r="Z257" s="14"/>
      <c r="AA257" s="14"/>
    </row>
    <row r="258" spans="1:27" s="18" customFormat="1" ht="42.6" customHeight="1">
      <c r="A258" s="156"/>
      <c r="B258" s="39" t="s">
        <v>117</v>
      </c>
      <c r="C258" s="129" t="s">
        <v>0</v>
      </c>
      <c r="D258" s="101">
        <f t="shared" si="32"/>
        <v>0</v>
      </c>
      <c r="E258" s="101">
        <f t="shared" si="35"/>
        <v>0</v>
      </c>
      <c r="F258" s="101">
        <v>0</v>
      </c>
      <c r="G258" s="101">
        <v>0</v>
      </c>
      <c r="H258" s="101">
        <v>0</v>
      </c>
      <c r="I258" s="101">
        <v>0</v>
      </c>
      <c r="J258" s="101">
        <v>0</v>
      </c>
      <c r="K258" s="101">
        <v>0</v>
      </c>
      <c r="L258" s="101">
        <v>0</v>
      </c>
      <c r="M258" s="101">
        <v>0</v>
      </c>
      <c r="N258" s="101">
        <v>0</v>
      </c>
      <c r="O258" s="101">
        <v>798167.72</v>
      </c>
      <c r="P258" s="101">
        <v>0</v>
      </c>
      <c r="Q258" s="87"/>
      <c r="R258" s="88"/>
      <c r="S258" s="14"/>
      <c r="T258" s="14"/>
      <c r="U258" s="14"/>
      <c r="V258" s="14"/>
      <c r="W258" s="14"/>
      <c r="X258" s="14"/>
      <c r="Y258" s="14"/>
      <c r="Z258" s="14"/>
      <c r="AA258" s="14"/>
    </row>
    <row r="259" spans="1:27" s="18" customFormat="1" ht="42.6" customHeight="1">
      <c r="A259" s="38">
        <v>99</v>
      </c>
      <c r="B259" s="39" t="s">
        <v>278</v>
      </c>
      <c r="C259" s="129" t="s">
        <v>0</v>
      </c>
      <c r="D259" s="101">
        <f t="shared" si="32"/>
        <v>0</v>
      </c>
      <c r="E259" s="101">
        <f t="shared" si="35"/>
        <v>0</v>
      </c>
      <c r="F259" s="101">
        <v>0</v>
      </c>
      <c r="G259" s="101">
        <v>0</v>
      </c>
      <c r="H259" s="101">
        <v>0</v>
      </c>
      <c r="I259" s="101">
        <v>0</v>
      </c>
      <c r="J259" s="101">
        <v>0</v>
      </c>
      <c r="K259" s="101">
        <v>0</v>
      </c>
      <c r="L259" s="101">
        <v>0</v>
      </c>
      <c r="M259" s="101">
        <v>0</v>
      </c>
      <c r="N259" s="101">
        <v>0</v>
      </c>
      <c r="O259" s="101">
        <v>5093162.7</v>
      </c>
      <c r="P259" s="101">
        <v>0</v>
      </c>
      <c r="Q259" s="87"/>
      <c r="R259" s="88"/>
      <c r="S259" s="14"/>
      <c r="T259" s="14"/>
      <c r="U259" s="14"/>
      <c r="V259" s="14"/>
      <c r="W259" s="14"/>
      <c r="X259" s="14"/>
      <c r="Y259" s="14"/>
      <c r="Z259" s="14"/>
      <c r="AA259" s="14"/>
    </row>
    <row r="260" spans="1:27" s="18" customFormat="1" ht="42.6" customHeight="1">
      <c r="A260" s="156">
        <v>100</v>
      </c>
      <c r="B260" s="39" t="s">
        <v>279</v>
      </c>
      <c r="C260" s="129" t="s">
        <v>0</v>
      </c>
      <c r="D260" s="101">
        <f t="shared" si="32"/>
        <v>0</v>
      </c>
      <c r="E260" s="101">
        <f t="shared" si="35"/>
        <v>0</v>
      </c>
      <c r="F260" s="101">
        <v>0</v>
      </c>
      <c r="G260" s="101">
        <v>0</v>
      </c>
      <c r="H260" s="101">
        <v>0</v>
      </c>
      <c r="I260" s="101">
        <v>0</v>
      </c>
      <c r="J260" s="101">
        <v>0</v>
      </c>
      <c r="K260" s="101">
        <v>0</v>
      </c>
      <c r="L260" s="101">
        <v>0</v>
      </c>
      <c r="M260" s="101">
        <v>0</v>
      </c>
      <c r="N260" s="101">
        <v>0</v>
      </c>
      <c r="O260" s="101">
        <v>52423237.700000003</v>
      </c>
      <c r="P260" s="101">
        <v>0</v>
      </c>
      <c r="Q260" s="87"/>
      <c r="R260" s="88"/>
      <c r="S260" s="14"/>
      <c r="T260" s="14"/>
      <c r="U260" s="14"/>
      <c r="V260" s="14"/>
      <c r="W260" s="14"/>
      <c r="X260" s="14"/>
      <c r="Y260" s="14"/>
      <c r="Z260" s="14"/>
      <c r="AA260" s="14"/>
    </row>
    <row r="261" spans="1:27" s="18" customFormat="1" ht="42.6" customHeight="1">
      <c r="A261" s="156"/>
      <c r="B261" s="39" t="s">
        <v>280</v>
      </c>
      <c r="C261" s="129" t="s">
        <v>0</v>
      </c>
      <c r="D261" s="101">
        <f t="shared" si="32"/>
        <v>0</v>
      </c>
      <c r="E261" s="101">
        <f t="shared" si="35"/>
        <v>0</v>
      </c>
      <c r="F261" s="101">
        <v>0</v>
      </c>
      <c r="G261" s="101">
        <v>0</v>
      </c>
      <c r="H261" s="101">
        <v>0</v>
      </c>
      <c r="I261" s="101">
        <v>0</v>
      </c>
      <c r="J261" s="101">
        <v>0</v>
      </c>
      <c r="K261" s="101">
        <v>0</v>
      </c>
      <c r="L261" s="101">
        <v>0</v>
      </c>
      <c r="M261" s="101">
        <v>0</v>
      </c>
      <c r="N261" s="101">
        <v>0</v>
      </c>
      <c r="O261" s="101">
        <v>822086.42</v>
      </c>
      <c r="P261" s="101">
        <v>0</v>
      </c>
      <c r="Q261" s="87"/>
      <c r="R261" s="88"/>
      <c r="S261" s="14"/>
      <c r="T261" s="14"/>
      <c r="U261" s="14"/>
      <c r="V261" s="14"/>
      <c r="W261" s="14"/>
      <c r="X261" s="14"/>
      <c r="Y261" s="14"/>
      <c r="Z261" s="14"/>
      <c r="AA261" s="14"/>
    </row>
    <row r="262" spans="1:27" s="18" customFormat="1" ht="42.6" customHeight="1">
      <c r="A262" s="38">
        <v>101</v>
      </c>
      <c r="B262" s="39" t="s">
        <v>281</v>
      </c>
      <c r="C262" s="129" t="s">
        <v>0</v>
      </c>
      <c r="D262" s="101">
        <f t="shared" si="32"/>
        <v>0</v>
      </c>
      <c r="E262" s="101">
        <f t="shared" si="35"/>
        <v>0</v>
      </c>
      <c r="F262" s="101">
        <v>0</v>
      </c>
      <c r="G262" s="101">
        <v>0</v>
      </c>
      <c r="H262" s="101">
        <v>0</v>
      </c>
      <c r="I262" s="101">
        <v>0</v>
      </c>
      <c r="J262" s="101">
        <v>0</v>
      </c>
      <c r="K262" s="101">
        <v>0</v>
      </c>
      <c r="L262" s="101">
        <v>0</v>
      </c>
      <c r="M262" s="101">
        <v>0</v>
      </c>
      <c r="N262" s="101">
        <v>0</v>
      </c>
      <c r="O262" s="101">
        <f>1417261.71+16236146.04</f>
        <v>17653407.75</v>
      </c>
      <c r="P262" s="101">
        <v>0</v>
      </c>
      <c r="Q262" s="87"/>
      <c r="R262" s="88"/>
      <c r="S262" s="14"/>
      <c r="T262" s="14"/>
      <c r="U262" s="14"/>
      <c r="V262" s="14"/>
      <c r="W262" s="14"/>
      <c r="X262" s="14"/>
      <c r="Y262" s="14"/>
      <c r="Z262" s="14"/>
      <c r="AA262" s="14"/>
    </row>
    <row r="263" spans="1:27" s="18" customFormat="1" ht="42.6" customHeight="1">
      <c r="A263" s="127">
        <v>102</v>
      </c>
      <c r="B263" s="39" t="s">
        <v>206</v>
      </c>
      <c r="C263" s="129" t="s">
        <v>1</v>
      </c>
      <c r="D263" s="101">
        <f t="shared" si="32"/>
        <v>0</v>
      </c>
      <c r="E263" s="101">
        <f t="shared" si="35"/>
        <v>0</v>
      </c>
      <c r="F263" s="101">
        <v>0</v>
      </c>
      <c r="G263" s="101">
        <v>0</v>
      </c>
      <c r="H263" s="101">
        <v>0</v>
      </c>
      <c r="I263" s="101">
        <v>0</v>
      </c>
      <c r="J263" s="101">
        <v>0</v>
      </c>
      <c r="K263" s="101">
        <v>0</v>
      </c>
      <c r="L263" s="101">
        <v>0</v>
      </c>
      <c r="M263" s="101">
        <v>0</v>
      </c>
      <c r="N263" s="101">
        <v>0</v>
      </c>
      <c r="O263" s="101">
        <v>0</v>
      </c>
      <c r="P263" s="101">
        <v>0</v>
      </c>
      <c r="Q263" s="87"/>
      <c r="R263" s="88"/>
      <c r="S263" s="14"/>
      <c r="T263" s="14"/>
      <c r="U263" s="14"/>
      <c r="V263" s="14"/>
      <c r="W263" s="14"/>
      <c r="X263" s="14"/>
      <c r="Y263" s="14"/>
      <c r="Z263" s="14"/>
      <c r="AA263" s="14"/>
    </row>
    <row r="264" spans="1:27" s="18" customFormat="1" ht="42.6" customHeight="1">
      <c r="A264" s="125"/>
      <c r="B264" s="39" t="s">
        <v>118</v>
      </c>
      <c r="C264" s="129" t="s">
        <v>1</v>
      </c>
      <c r="D264" s="101">
        <f t="shared" si="32"/>
        <v>0</v>
      </c>
      <c r="E264" s="101">
        <f t="shared" si="35"/>
        <v>0</v>
      </c>
      <c r="F264" s="101">
        <v>0</v>
      </c>
      <c r="G264" s="101">
        <v>0</v>
      </c>
      <c r="H264" s="101">
        <v>0</v>
      </c>
      <c r="I264" s="101">
        <v>0</v>
      </c>
      <c r="J264" s="101">
        <v>0</v>
      </c>
      <c r="K264" s="101">
        <v>0</v>
      </c>
      <c r="L264" s="101">
        <v>0</v>
      </c>
      <c r="M264" s="101">
        <v>4110137.4</v>
      </c>
      <c r="N264" s="101">
        <v>0</v>
      </c>
      <c r="O264" s="101">
        <v>0</v>
      </c>
      <c r="P264" s="101">
        <v>0</v>
      </c>
      <c r="Q264" s="87"/>
      <c r="R264" s="88"/>
      <c r="S264" s="14"/>
      <c r="T264" s="14"/>
      <c r="U264" s="14"/>
      <c r="V264" s="14"/>
      <c r="W264" s="14"/>
      <c r="X264" s="14"/>
      <c r="Y264" s="14"/>
      <c r="Z264" s="14"/>
      <c r="AA264" s="14"/>
    </row>
    <row r="265" spans="1:27" s="18" customFormat="1" ht="42.6" customHeight="1">
      <c r="A265" s="38">
        <v>103</v>
      </c>
      <c r="B265" s="39" t="s">
        <v>119</v>
      </c>
      <c r="C265" s="129" t="s">
        <v>1</v>
      </c>
      <c r="D265" s="101">
        <f t="shared" si="32"/>
        <v>0</v>
      </c>
      <c r="E265" s="101">
        <f t="shared" si="35"/>
        <v>0</v>
      </c>
      <c r="F265" s="101">
        <v>0</v>
      </c>
      <c r="G265" s="101">
        <v>0</v>
      </c>
      <c r="H265" s="101">
        <v>0</v>
      </c>
      <c r="I265" s="101">
        <v>0</v>
      </c>
      <c r="J265" s="101">
        <v>0</v>
      </c>
      <c r="K265" s="101">
        <v>0</v>
      </c>
      <c r="L265" s="101">
        <v>0</v>
      </c>
      <c r="M265" s="101">
        <v>0</v>
      </c>
      <c r="N265" s="101">
        <v>0</v>
      </c>
      <c r="O265" s="101">
        <v>0</v>
      </c>
      <c r="P265" s="101">
        <v>0</v>
      </c>
      <c r="Q265" s="87"/>
      <c r="R265" s="88"/>
      <c r="S265" s="14"/>
      <c r="T265" s="14"/>
      <c r="U265" s="14"/>
      <c r="V265" s="14"/>
      <c r="W265" s="14"/>
      <c r="X265" s="14"/>
      <c r="Y265" s="14"/>
      <c r="Z265" s="14"/>
      <c r="AA265" s="14"/>
    </row>
    <row r="266" spans="1:27" s="18" customFormat="1" ht="42.6" customHeight="1">
      <c r="A266" s="156">
        <v>104</v>
      </c>
      <c r="B266" s="39" t="s">
        <v>198</v>
      </c>
      <c r="C266" s="129" t="s">
        <v>1</v>
      </c>
      <c r="D266" s="101">
        <f t="shared" ref="D266" si="36">F266+H266+J266</f>
        <v>0</v>
      </c>
      <c r="E266" s="101">
        <f t="shared" si="35"/>
        <v>0</v>
      </c>
      <c r="F266" s="101">
        <v>0</v>
      </c>
      <c r="G266" s="101">
        <v>0</v>
      </c>
      <c r="H266" s="101">
        <v>0</v>
      </c>
      <c r="I266" s="101">
        <v>0</v>
      </c>
      <c r="J266" s="101">
        <v>0</v>
      </c>
      <c r="K266" s="101">
        <v>0</v>
      </c>
      <c r="L266" s="101">
        <v>0</v>
      </c>
      <c r="M266" s="101">
        <v>0</v>
      </c>
      <c r="N266" s="101">
        <v>2008098.02</v>
      </c>
      <c r="O266" s="101">
        <v>0</v>
      </c>
      <c r="P266" s="101">
        <v>0</v>
      </c>
      <c r="Q266" s="87"/>
      <c r="R266" s="88"/>
      <c r="S266" s="14"/>
      <c r="T266" s="14"/>
      <c r="U266" s="14"/>
      <c r="V266" s="14"/>
      <c r="W266" s="14"/>
      <c r="X266" s="14"/>
      <c r="Y266" s="14"/>
      <c r="Z266" s="14"/>
      <c r="AA266" s="14"/>
    </row>
    <row r="267" spans="1:27" s="18" customFormat="1" ht="42.6" customHeight="1">
      <c r="A267" s="156"/>
      <c r="B267" s="39" t="s">
        <v>197</v>
      </c>
      <c r="C267" s="129" t="s">
        <v>1</v>
      </c>
      <c r="D267" s="101">
        <f t="shared" si="32"/>
        <v>0</v>
      </c>
      <c r="E267" s="101">
        <f t="shared" si="35"/>
        <v>0</v>
      </c>
      <c r="F267" s="101">
        <v>0</v>
      </c>
      <c r="G267" s="101">
        <v>0</v>
      </c>
      <c r="H267" s="101">
        <v>0</v>
      </c>
      <c r="I267" s="101">
        <v>0</v>
      </c>
      <c r="J267" s="101">
        <v>0</v>
      </c>
      <c r="K267" s="101">
        <v>0</v>
      </c>
      <c r="L267" s="101">
        <v>0</v>
      </c>
      <c r="M267" s="101">
        <v>81564393.810000002</v>
      </c>
      <c r="N267" s="101">
        <v>0</v>
      </c>
      <c r="O267" s="101">
        <v>0</v>
      </c>
      <c r="P267" s="101">
        <v>0</v>
      </c>
      <c r="Q267" s="87"/>
      <c r="R267" s="88"/>
      <c r="S267" s="14"/>
      <c r="T267" s="14"/>
      <c r="U267" s="14"/>
      <c r="V267" s="14"/>
      <c r="W267" s="14"/>
      <c r="X267" s="14"/>
      <c r="Y267" s="14"/>
      <c r="Z267" s="14"/>
      <c r="AA267" s="14"/>
    </row>
    <row r="268" spans="1:27" s="18" customFormat="1" ht="42.6" customHeight="1">
      <c r="A268" s="156"/>
      <c r="B268" s="39" t="s">
        <v>120</v>
      </c>
      <c r="C268" s="129" t="s">
        <v>1</v>
      </c>
      <c r="D268" s="101">
        <f t="shared" si="32"/>
        <v>0</v>
      </c>
      <c r="E268" s="101">
        <f t="shared" si="35"/>
        <v>0</v>
      </c>
      <c r="F268" s="101">
        <v>0</v>
      </c>
      <c r="G268" s="101">
        <v>0</v>
      </c>
      <c r="H268" s="101">
        <v>0</v>
      </c>
      <c r="I268" s="101">
        <v>0</v>
      </c>
      <c r="J268" s="101">
        <v>0</v>
      </c>
      <c r="K268" s="101">
        <v>0</v>
      </c>
      <c r="L268" s="101">
        <v>0</v>
      </c>
      <c r="M268" s="101">
        <v>0</v>
      </c>
      <c r="N268" s="101">
        <v>2381062.37</v>
      </c>
      <c r="O268" s="101">
        <v>0</v>
      </c>
      <c r="P268" s="101">
        <v>0</v>
      </c>
      <c r="Q268" s="87"/>
      <c r="R268" s="88"/>
      <c r="S268" s="14"/>
      <c r="T268" s="14"/>
      <c r="U268" s="14"/>
      <c r="V268" s="14"/>
      <c r="W268" s="14"/>
      <c r="X268" s="14"/>
      <c r="Y268" s="14"/>
      <c r="Z268" s="14"/>
      <c r="AA268" s="14"/>
    </row>
    <row r="269" spans="1:27" s="18" customFormat="1" ht="42.6" customHeight="1">
      <c r="A269" s="156"/>
      <c r="B269" s="39" t="s">
        <v>121</v>
      </c>
      <c r="C269" s="129" t="s">
        <v>1</v>
      </c>
      <c r="D269" s="101">
        <f t="shared" si="32"/>
        <v>0</v>
      </c>
      <c r="E269" s="101">
        <f t="shared" si="35"/>
        <v>0</v>
      </c>
      <c r="F269" s="101">
        <v>0</v>
      </c>
      <c r="G269" s="101">
        <v>0</v>
      </c>
      <c r="H269" s="101">
        <v>0</v>
      </c>
      <c r="I269" s="101">
        <v>0</v>
      </c>
      <c r="J269" s="101">
        <v>0</v>
      </c>
      <c r="K269" s="101">
        <v>0</v>
      </c>
      <c r="L269" s="101">
        <v>0</v>
      </c>
      <c r="M269" s="101">
        <v>0</v>
      </c>
      <c r="N269" s="101">
        <v>10780228.039999999</v>
      </c>
      <c r="O269" s="101">
        <v>0</v>
      </c>
      <c r="P269" s="101">
        <v>0</v>
      </c>
      <c r="Q269" s="87"/>
      <c r="R269" s="88"/>
      <c r="S269" s="14"/>
      <c r="T269" s="14"/>
      <c r="U269" s="14"/>
      <c r="V269" s="14"/>
      <c r="W269" s="14"/>
      <c r="X269" s="14"/>
      <c r="Y269" s="14"/>
      <c r="Z269" s="14"/>
      <c r="AA269" s="14"/>
    </row>
    <row r="270" spans="1:27" s="18" customFormat="1" ht="42.6" customHeight="1">
      <c r="A270" s="156">
        <v>105</v>
      </c>
      <c r="B270" s="39" t="s">
        <v>122</v>
      </c>
      <c r="C270" s="129" t="s">
        <v>1</v>
      </c>
      <c r="D270" s="101">
        <f t="shared" si="32"/>
        <v>0</v>
      </c>
      <c r="E270" s="101">
        <f t="shared" si="35"/>
        <v>0</v>
      </c>
      <c r="F270" s="101">
        <v>0</v>
      </c>
      <c r="G270" s="101">
        <v>0</v>
      </c>
      <c r="H270" s="101">
        <v>0</v>
      </c>
      <c r="I270" s="101">
        <v>0</v>
      </c>
      <c r="J270" s="101">
        <v>0</v>
      </c>
      <c r="K270" s="101">
        <v>0</v>
      </c>
      <c r="L270" s="101">
        <v>0</v>
      </c>
      <c r="M270" s="101">
        <v>0</v>
      </c>
      <c r="N270" s="101">
        <v>5029819.95</v>
      </c>
      <c r="O270" s="101">
        <v>0</v>
      </c>
      <c r="P270" s="101">
        <v>0</v>
      </c>
      <c r="Q270" s="87"/>
      <c r="R270" s="88"/>
      <c r="S270" s="14"/>
      <c r="T270" s="14"/>
      <c r="U270" s="14"/>
      <c r="V270" s="14"/>
      <c r="W270" s="14"/>
      <c r="X270" s="14"/>
      <c r="Y270" s="14"/>
      <c r="Z270" s="14"/>
      <c r="AA270" s="14"/>
    </row>
    <row r="271" spans="1:27" s="18" customFormat="1" ht="42.6" customHeight="1">
      <c r="A271" s="156"/>
      <c r="B271" s="39" t="s">
        <v>123</v>
      </c>
      <c r="C271" s="129" t="s">
        <v>1</v>
      </c>
      <c r="D271" s="101">
        <f t="shared" si="32"/>
        <v>0</v>
      </c>
      <c r="E271" s="101">
        <f t="shared" si="35"/>
        <v>0</v>
      </c>
      <c r="F271" s="101">
        <v>0</v>
      </c>
      <c r="G271" s="101">
        <v>0</v>
      </c>
      <c r="H271" s="101">
        <v>0</v>
      </c>
      <c r="I271" s="101">
        <v>0</v>
      </c>
      <c r="J271" s="101">
        <v>0</v>
      </c>
      <c r="K271" s="101">
        <v>0</v>
      </c>
      <c r="L271" s="101">
        <v>0</v>
      </c>
      <c r="M271" s="101">
        <v>0</v>
      </c>
      <c r="N271" s="101">
        <v>0</v>
      </c>
      <c r="O271" s="101">
        <v>0</v>
      </c>
      <c r="P271" s="101">
        <v>0</v>
      </c>
      <c r="Q271" s="87"/>
      <c r="R271" s="88"/>
      <c r="S271" s="14"/>
      <c r="T271" s="14"/>
      <c r="U271" s="14"/>
      <c r="V271" s="14"/>
      <c r="W271" s="14"/>
      <c r="X271" s="14"/>
      <c r="Y271" s="14"/>
      <c r="Z271" s="14"/>
      <c r="AA271" s="14"/>
    </row>
    <row r="272" spans="1:27" s="18" customFormat="1" ht="42.6" customHeight="1">
      <c r="A272" s="38">
        <v>106</v>
      </c>
      <c r="B272" s="39" t="s">
        <v>282</v>
      </c>
      <c r="C272" s="129" t="s">
        <v>1</v>
      </c>
      <c r="D272" s="101">
        <f t="shared" si="32"/>
        <v>0</v>
      </c>
      <c r="E272" s="101">
        <f t="shared" si="35"/>
        <v>0</v>
      </c>
      <c r="F272" s="101">
        <v>0</v>
      </c>
      <c r="G272" s="101">
        <f>ROUND(F272*B3,2)</f>
        <v>0</v>
      </c>
      <c r="H272" s="101">
        <v>0</v>
      </c>
      <c r="I272" s="101">
        <f>ROUND(H272*B3,2)</f>
        <v>0</v>
      </c>
      <c r="J272" s="101">
        <v>0</v>
      </c>
      <c r="K272" s="101">
        <v>0</v>
      </c>
      <c r="L272" s="101">
        <v>0</v>
      </c>
      <c r="M272" s="101">
        <v>0</v>
      </c>
      <c r="N272" s="101">
        <v>0</v>
      </c>
      <c r="O272" s="101">
        <v>0</v>
      </c>
      <c r="P272" s="101">
        <v>0</v>
      </c>
      <c r="Q272" s="87"/>
      <c r="R272" s="88"/>
      <c r="S272" s="14"/>
      <c r="T272" s="14"/>
      <c r="U272" s="14"/>
      <c r="V272" s="14"/>
      <c r="W272" s="14"/>
      <c r="X272" s="14"/>
      <c r="Y272" s="14"/>
      <c r="Z272" s="14"/>
      <c r="AA272" s="14"/>
    </row>
    <row r="273" spans="1:27" s="18" customFormat="1" ht="42.6" customHeight="1">
      <c r="A273" s="156">
        <v>107</v>
      </c>
      <c r="B273" s="39" t="s">
        <v>283</v>
      </c>
      <c r="C273" s="129" t="s">
        <v>1</v>
      </c>
      <c r="D273" s="101">
        <f t="shared" si="32"/>
        <v>0</v>
      </c>
      <c r="E273" s="101">
        <f t="shared" si="35"/>
        <v>0</v>
      </c>
      <c r="F273" s="101">
        <v>0</v>
      </c>
      <c r="G273" s="101">
        <v>0</v>
      </c>
      <c r="H273" s="101">
        <v>0</v>
      </c>
      <c r="I273" s="101">
        <v>0</v>
      </c>
      <c r="J273" s="101">
        <v>0</v>
      </c>
      <c r="K273" s="101">
        <v>0</v>
      </c>
      <c r="L273" s="101">
        <v>0</v>
      </c>
      <c r="M273" s="101">
        <v>0</v>
      </c>
      <c r="N273" s="101">
        <v>0</v>
      </c>
      <c r="O273" s="101">
        <v>0</v>
      </c>
      <c r="P273" s="101">
        <v>0</v>
      </c>
      <c r="Q273" s="87"/>
      <c r="R273" s="88"/>
      <c r="S273" s="14"/>
      <c r="T273" s="14"/>
      <c r="U273" s="14"/>
      <c r="V273" s="14"/>
      <c r="W273" s="14"/>
      <c r="X273" s="14"/>
      <c r="Y273" s="14"/>
      <c r="Z273" s="14"/>
      <c r="AA273" s="14"/>
    </row>
    <row r="274" spans="1:27" s="18" customFormat="1" ht="42.6" customHeight="1">
      <c r="A274" s="156"/>
      <c r="B274" s="39" t="s">
        <v>284</v>
      </c>
      <c r="C274" s="129" t="s">
        <v>1</v>
      </c>
      <c r="D274" s="101">
        <f t="shared" si="32"/>
        <v>0</v>
      </c>
      <c r="E274" s="101">
        <f t="shared" si="35"/>
        <v>0</v>
      </c>
      <c r="F274" s="101">
        <v>0</v>
      </c>
      <c r="G274" s="101">
        <v>0</v>
      </c>
      <c r="H274" s="101">
        <v>0</v>
      </c>
      <c r="I274" s="101">
        <v>0</v>
      </c>
      <c r="J274" s="101">
        <v>0</v>
      </c>
      <c r="K274" s="101">
        <v>0</v>
      </c>
      <c r="L274" s="101">
        <v>0</v>
      </c>
      <c r="M274" s="101">
        <v>0</v>
      </c>
      <c r="N274" s="101">
        <v>0</v>
      </c>
      <c r="O274" s="101">
        <v>0</v>
      </c>
      <c r="P274" s="101">
        <v>0</v>
      </c>
      <c r="Q274" s="87"/>
      <c r="R274" s="88"/>
      <c r="S274" s="14"/>
      <c r="T274" s="14"/>
      <c r="U274" s="14"/>
      <c r="V274" s="14"/>
      <c r="W274" s="14"/>
      <c r="X274" s="14"/>
      <c r="Y274" s="14"/>
      <c r="Z274" s="14"/>
      <c r="AA274" s="14"/>
    </row>
    <row r="275" spans="1:27" s="18" customFormat="1" ht="49.5" customHeight="1">
      <c r="A275" s="38">
        <v>108</v>
      </c>
      <c r="B275" s="39" t="s">
        <v>285</v>
      </c>
      <c r="C275" s="129" t="s">
        <v>1</v>
      </c>
      <c r="D275" s="101">
        <f t="shared" si="32"/>
        <v>0</v>
      </c>
      <c r="E275" s="101">
        <f t="shared" si="35"/>
        <v>0</v>
      </c>
      <c r="F275" s="101">
        <v>0</v>
      </c>
      <c r="G275" s="101">
        <v>0</v>
      </c>
      <c r="H275" s="101">
        <v>0</v>
      </c>
      <c r="I275" s="101">
        <v>0</v>
      </c>
      <c r="J275" s="101">
        <v>0</v>
      </c>
      <c r="K275" s="101">
        <v>0</v>
      </c>
      <c r="L275" s="101">
        <v>0</v>
      </c>
      <c r="M275" s="101">
        <v>0</v>
      </c>
      <c r="N275" s="101">
        <v>0</v>
      </c>
      <c r="O275" s="101">
        <v>0</v>
      </c>
      <c r="P275" s="101">
        <v>0</v>
      </c>
      <c r="Q275" s="87"/>
      <c r="R275" s="88"/>
      <c r="S275" s="14"/>
      <c r="T275" s="14"/>
      <c r="U275" s="14"/>
      <c r="V275" s="14"/>
      <c r="W275" s="14"/>
      <c r="X275" s="14"/>
      <c r="Y275" s="14"/>
      <c r="Z275" s="14"/>
      <c r="AA275" s="14"/>
    </row>
    <row r="276" spans="1:27" s="18" customFormat="1" ht="42.6" customHeight="1">
      <c r="A276" s="38">
        <v>109</v>
      </c>
      <c r="B276" s="39" t="s">
        <v>286</v>
      </c>
      <c r="C276" s="129" t="s">
        <v>1</v>
      </c>
      <c r="D276" s="101">
        <f t="shared" si="32"/>
        <v>0</v>
      </c>
      <c r="E276" s="101">
        <f t="shared" si="35"/>
        <v>0</v>
      </c>
      <c r="F276" s="101">
        <v>0</v>
      </c>
      <c r="G276" s="101">
        <v>0</v>
      </c>
      <c r="H276" s="101">
        <v>0</v>
      </c>
      <c r="I276" s="101">
        <v>0</v>
      </c>
      <c r="J276" s="101">
        <v>0</v>
      </c>
      <c r="K276" s="101">
        <v>0</v>
      </c>
      <c r="L276" s="101">
        <v>0</v>
      </c>
      <c r="M276" s="101">
        <v>0</v>
      </c>
      <c r="N276" s="101">
        <v>0</v>
      </c>
      <c r="O276" s="101">
        <v>0</v>
      </c>
      <c r="P276" s="101">
        <v>0</v>
      </c>
      <c r="Q276" s="87"/>
      <c r="R276" s="88"/>
      <c r="S276" s="14"/>
      <c r="T276" s="14"/>
      <c r="U276" s="14"/>
      <c r="V276" s="14"/>
      <c r="W276" s="14"/>
      <c r="X276" s="14"/>
      <c r="Y276" s="14"/>
      <c r="Z276" s="14"/>
      <c r="AA276" s="14"/>
    </row>
    <row r="277" spans="1:27" s="18" customFormat="1" ht="47.45" customHeight="1">
      <c r="A277" s="38">
        <v>110</v>
      </c>
      <c r="B277" s="39" t="s">
        <v>287</v>
      </c>
      <c r="C277" s="129" t="s">
        <v>1</v>
      </c>
      <c r="D277" s="101">
        <f t="shared" si="32"/>
        <v>0</v>
      </c>
      <c r="E277" s="101">
        <f t="shared" si="35"/>
        <v>0</v>
      </c>
      <c r="F277" s="101">
        <v>0</v>
      </c>
      <c r="G277" s="101">
        <v>0</v>
      </c>
      <c r="H277" s="101">
        <v>0</v>
      </c>
      <c r="I277" s="101">
        <v>0</v>
      </c>
      <c r="J277" s="101">
        <v>0</v>
      </c>
      <c r="K277" s="101">
        <v>0</v>
      </c>
      <c r="L277" s="101">
        <v>0</v>
      </c>
      <c r="M277" s="101">
        <v>0</v>
      </c>
      <c r="N277" s="101">
        <v>0</v>
      </c>
      <c r="O277" s="101">
        <v>0</v>
      </c>
      <c r="P277" s="101">
        <v>0</v>
      </c>
      <c r="Q277" s="87"/>
      <c r="R277" s="88"/>
      <c r="S277" s="14"/>
      <c r="T277" s="14"/>
      <c r="U277" s="14"/>
      <c r="V277" s="14"/>
      <c r="W277" s="14"/>
      <c r="X277" s="14"/>
      <c r="Y277" s="14"/>
      <c r="Z277" s="14"/>
      <c r="AA277" s="14"/>
    </row>
    <row r="278" spans="1:27" s="18" customFormat="1" ht="47.25" customHeight="1">
      <c r="A278" s="38">
        <v>111</v>
      </c>
      <c r="B278" s="39" t="s">
        <v>288</v>
      </c>
      <c r="C278" s="129" t="s">
        <v>1</v>
      </c>
      <c r="D278" s="101">
        <f t="shared" si="32"/>
        <v>0</v>
      </c>
      <c r="E278" s="101">
        <f t="shared" si="35"/>
        <v>0</v>
      </c>
      <c r="F278" s="101">
        <v>0</v>
      </c>
      <c r="G278" s="101">
        <v>0</v>
      </c>
      <c r="H278" s="101">
        <v>0</v>
      </c>
      <c r="I278" s="101">
        <v>0</v>
      </c>
      <c r="J278" s="101">
        <v>0</v>
      </c>
      <c r="K278" s="101">
        <v>0</v>
      </c>
      <c r="L278" s="101">
        <v>0</v>
      </c>
      <c r="M278" s="101">
        <v>0</v>
      </c>
      <c r="N278" s="101">
        <v>0</v>
      </c>
      <c r="O278" s="101">
        <v>0</v>
      </c>
      <c r="P278" s="101">
        <v>0</v>
      </c>
      <c r="Q278" s="87"/>
      <c r="R278" s="88"/>
      <c r="S278" s="14"/>
      <c r="T278" s="14"/>
      <c r="U278" s="14"/>
      <c r="V278" s="14"/>
      <c r="W278" s="14"/>
      <c r="X278" s="14"/>
      <c r="Y278" s="14"/>
      <c r="Z278" s="14"/>
      <c r="AA278" s="14"/>
    </row>
    <row r="279" spans="1:27" s="18" customFormat="1" ht="42.6" customHeight="1">
      <c r="A279" s="38">
        <v>112</v>
      </c>
      <c r="B279" s="44" t="s">
        <v>289</v>
      </c>
      <c r="C279" s="129" t="s">
        <v>1</v>
      </c>
      <c r="D279" s="101">
        <f t="shared" si="32"/>
        <v>0</v>
      </c>
      <c r="E279" s="101">
        <f t="shared" si="35"/>
        <v>0</v>
      </c>
      <c r="F279" s="101">
        <v>0</v>
      </c>
      <c r="G279" s="101">
        <v>0</v>
      </c>
      <c r="H279" s="101">
        <v>0</v>
      </c>
      <c r="I279" s="101">
        <v>0</v>
      </c>
      <c r="J279" s="101">
        <v>0</v>
      </c>
      <c r="K279" s="101">
        <v>0</v>
      </c>
      <c r="L279" s="101">
        <v>0</v>
      </c>
      <c r="M279" s="101">
        <v>0</v>
      </c>
      <c r="N279" s="101">
        <v>0</v>
      </c>
      <c r="O279" s="101">
        <v>0</v>
      </c>
      <c r="P279" s="101">
        <v>0</v>
      </c>
      <c r="Q279" s="87"/>
      <c r="R279" s="88"/>
      <c r="S279" s="14"/>
      <c r="T279" s="14"/>
      <c r="U279" s="14"/>
      <c r="V279" s="14"/>
      <c r="W279" s="14"/>
      <c r="X279" s="14"/>
      <c r="Y279" s="14"/>
      <c r="Z279" s="14"/>
      <c r="AA279" s="14"/>
    </row>
    <row r="280" spans="1:27" s="18" customFormat="1" ht="42.6" customHeight="1">
      <c r="A280" s="38">
        <v>113</v>
      </c>
      <c r="B280" s="39" t="s">
        <v>219</v>
      </c>
      <c r="C280" s="129" t="s">
        <v>1</v>
      </c>
      <c r="D280" s="101">
        <f t="shared" ref="D280:D289" si="37">F280+H280+J280</f>
        <v>0</v>
      </c>
      <c r="E280" s="101">
        <f t="shared" si="35"/>
        <v>0</v>
      </c>
      <c r="F280" s="101">
        <v>0</v>
      </c>
      <c r="G280" s="101">
        <v>0</v>
      </c>
      <c r="H280" s="101">
        <v>0</v>
      </c>
      <c r="I280" s="101">
        <v>0</v>
      </c>
      <c r="J280" s="101">
        <v>0</v>
      </c>
      <c r="K280" s="101">
        <v>0</v>
      </c>
      <c r="L280" s="101">
        <v>0</v>
      </c>
      <c r="M280" s="101">
        <v>0</v>
      </c>
      <c r="N280" s="101">
        <v>0</v>
      </c>
      <c r="O280" s="101">
        <v>0</v>
      </c>
      <c r="P280" s="101">
        <v>0</v>
      </c>
      <c r="Q280" s="87"/>
      <c r="R280" s="88"/>
      <c r="S280" s="14"/>
      <c r="T280" s="14"/>
      <c r="U280" s="14"/>
      <c r="V280" s="14"/>
      <c r="W280" s="14"/>
      <c r="X280" s="14"/>
      <c r="Y280" s="14"/>
      <c r="Z280" s="14"/>
      <c r="AA280" s="14"/>
    </row>
    <row r="281" spans="1:27" s="18" customFormat="1" ht="42.6" customHeight="1">
      <c r="A281" s="38">
        <v>114</v>
      </c>
      <c r="B281" s="39" t="s">
        <v>220</v>
      </c>
      <c r="C281" s="129" t="s">
        <v>1</v>
      </c>
      <c r="D281" s="101">
        <f t="shared" si="37"/>
        <v>0</v>
      </c>
      <c r="E281" s="101">
        <f t="shared" si="35"/>
        <v>0</v>
      </c>
      <c r="F281" s="101">
        <v>0</v>
      </c>
      <c r="G281" s="101">
        <v>0</v>
      </c>
      <c r="H281" s="101">
        <v>0</v>
      </c>
      <c r="I281" s="101">
        <v>0</v>
      </c>
      <c r="J281" s="101">
        <v>0</v>
      </c>
      <c r="K281" s="101">
        <v>0</v>
      </c>
      <c r="L281" s="101">
        <v>0</v>
      </c>
      <c r="M281" s="101">
        <v>0</v>
      </c>
      <c r="N281" s="101">
        <v>0</v>
      </c>
      <c r="O281" s="101">
        <v>0</v>
      </c>
      <c r="P281" s="101">
        <v>0</v>
      </c>
      <c r="Q281" s="87"/>
      <c r="R281" s="88"/>
      <c r="S281" s="14"/>
      <c r="T281" s="14"/>
      <c r="U281" s="14"/>
      <c r="V281" s="14"/>
      <c r="W281" s="14"/>
      <c r="X281" s="14"/>
      <c r="Y281" s="14"/>
      <c r="Z281" s="14"/>
      <c r="AA281" s="14"/>
    </row>
    <row r="282" spans="1:27" s="18" customFormat="1" ht="42.6" customHeight="1">
      <c r="A282" s="38">
        <v>115</v>
      </c>
      <c r="B282" s="39" t="s">
        <v>124</v>
      </c>
      <c r="C282" s="129" t="s">
        <v>1</v>
      </c>
      <c r="D282" s="101">
        <f t="shared" si="37"/>
        <v>0</v>
      </c>
      <c r="E282" s="101">
        <f t="shared" si="35"/>
        <v>0</v>
      </c>
      <c r="F282" s="101">
        <v>0</v>
      </c>
      <c r="G282" s="101">
        <v>0</v>
      </c>
      <c r="H282" s="101">
        <v>0</v>
      </c>
      <c r="I282" s="101">
        <v>0</v>
      </c>
      <c r="J282" s="101">
        <v>0</v>
      </c>
      <c r="K282" s="101">
        <v>0</v>
      </c>
      <c r="L282" s="101">
        <v>0</v>
      </c>
      <c r="M282" s="101">
        <v>0</v>
      </c>
      <c r="N282" s="101">
        <v>0</v>
      </c>
      <c r="O282" s="101">
        <v>0</v>
      </c>
      <c r="P282" s="101">
        <v>0</v>
      </c>
      <c r="Q282" s="87"/>
      <c r="R282" s="88"/>
      <c r="S282" s="14"/>
      <c r="T282" s="14"/>
      <c r="U282" s="14"/>
      <c r="V282" s="14"/>
      <c r="W282" s="14"/>
      <c r="X282" s="14"/>
      <c r="Y282" s="14"/>
      <c r="Z282" s="14"/>
      <c r="AA282" s="14"/>
    </row>
    <row r="283" spans="1:27" s="18" customFormat="1" ht="42.6" customHeight="1">
      <c r="A283" s="38">
        <v>116</v>
      </c>
      <c r="B283" s="39" t="s">
        <v>306</v>
      </c>
      <c r="C283" s="129" t="s">
        <v>1</v>
      </c>
      <c r="D283" s="101">
        <f t="shared" ref="D283" si="38">F283+H283+J283</f>
        <v>0</v>
      </c>
      <c r="E283" s="101">
        <f t="shared" ref="E283" si="39">G283+I283+K283</f>
        <v>0</v>
      </c>
      <c r="F283" s="101">
        <v>0</v>
      </c>
      <c r="G283" s="101">
        <v>0</v>
      </c>
      <c r="H283" s="101">
        <v>0</v>
      </c>
      <c r="I283" s="101">
        <v>0</v>
      </c>
      <c r="J283" s="101">
        <v>0</v>
      </c>
      <c r="K283" s="101">
        <v>0</v>
      </c>
      <c r="L283" s="101">
        <v>0</v>
      </c>
      <c r="M283" s="101">
        <v>0</v>
      </c>
      <c r="N283" s="101">
        <v>0</v>
      </c>
      <c r="O283" s="101">
        <v>0</v>
      </c>
      <c r="P283" s="101">
        <v>0</v>
      </c>
      <c r="Q283" s="87"/>
      <c r="R283" s="88"/>
      <c r="S283" s="14"/>
      <c r="T283" s="14"/>
      <c r="U283" s="14"/>
      <c r="V283" s="14"/>
      <c r="W283" s="14"/>
      <c r="X283" s="14"/>
      <c r="Y283" s="14"/>
      <c r="Z283" s="14"/>
      <c r="AA283" s="14"/>
    </row>
    <row r="284" spans="1:27" s="18" customFormat="1" ht="42.6" customHeight="1">
      <c r="A284" s="38">
        <v>117</v>
      </c>
      <c r="B284" s="39" t="s">
        <v>221</v>
      </c>
      <c r="C284" s="129" t="s">
        <v>1</v>
      </c>
      <c r="D284" s="101">
        <f t="shared" si="37"/>
        <v>0</v>
      </c>
      <c r="E284" s="101">
        <f t="shared" si="35"/>
        <v>0</v>
      </c>
      <c r="F284" s="101">
        <v>0</v>
      </c>
      <c r="G284" s="101">
        <v>0</v>
      </c>
      <c r="H284" s="101">
        <v>0</v>
      </c>
      <c r="I284" s="101">
        <v>0</v>
      </c>
      <c r="J284" s="101">
        <v>0</v>
      </c>
      <c r="K284" s="101">
        <v>0</v>
      </c>
      <c r="L284" s="101">
        <v>0</v>
      </c>
      <c r="M284" s="101">
        <v>0</v>
      </c>
      <c r="N284" s="101">
        <v>0</v>
      </c>
      <c r="O284" s="101">
        <v>0</v>
      </c>
      <c r="P284" s="101">
        <v>0</v>
      </c>
      <c r="Q284" s="87"/>
      <c r="R284" s="88"/>
      <c r="S284" s="14"/>
      <c r="T284" s="14"/>
      <c r="U284" s="14"/>
      <c r="V284" s="14"/>
      <c r="W284" s="14"/>
      <c r="X284" s="14"/>
      <c r="Y284" s="14"/>
      <c r="Z284" s="14"/>
      <c r="AA284" s="14"/>
    </row>
    <row r="285" spans="1:27" s="18" customFormat="1" ht="42.6" customHeight="1">
      <c r="A285" s="38">
        <v>118</v>
      </c>
      <c r="B285" s="39" t="s">
        <v>125</v>
      </c>
      <c r="C285" s="129" t="s">
        <v>1</v>
      </c>
      <c r="D285" s="101">
        <f t="shared" si="37"/>
        <v>0</v>
      </c>
      <c r="E285" s="101">
        <f t="shared" si="35"/>
        <v>0</v>
      </c>
      <c r="F285" s="101">
        <v>0</v>
      </c>
      <c r="G285" s="101">
        <v>0</v>
      </c>
      <c r="H285" s="101">
        <v>0</v>
      </c>
      <c r="I285" s="101">
        <v>0</v>
      </c>
      <c r="J285" s="101">
        <v>0</v>
      </c>
      <c r="K285" s="101">
        <v>0</v>
      </c>
      <c r="L285" s="101">
        <v>0</v>
      </c>
      <c r="M285" s="101">
        <v>0</v>
      </c>
      <c r="N285" s="101">
        <v>0</v>
      </c>
      <c r="O285" s="101">
        <v>0</v>
      </c>
      <c r="P285" s="101">
        <v>0</v>
      </c>
      <c r="Q285" s="87"/>
      <c r="R285" s="88"/>
      <c r="S285" s="14"/>
      <c r="T285" s="14"/>
      <c r="U285" s="14"/>
      <c r="V285" s="14"/>
      <c r="W285" s="14"/>
      <c r="X285" s="14"/>
      <c r="Y285" s="14"/>
      <c r="Z285" s="14"/>
      <c r="AA285" s="14"/>
    </row>
    <row r="286" spans="1:27" s="18" customFormat="1" ht="46.15" customHeight="1">
      <c r="A286" s="38">
        <v>119</v>
      </c>
      <c r="B286" s="39" t="s">
        <v>222</v>
      </c>
      <c r="C286" s="129" t="s">
        <v>1</v>
      </c>
      <c r="D286" s="101">
        <f t="shared" si="37"/>
        <v>0</v>
      </c>
      <c r="E286" s="101">
        <f t="shared" si="35"/>
        <v>0</v>
      </c>
      <c r="F286" s="101">
        <v>0</v>
      </c>
      <c r="G286" s="101">
        <v>0</v>
      </c>
      <c r="H286" s="101">
        <v>0</v>
      </c>
      <c r="I286" s="101">
        <v>0</v>
      </c>
      <c r="J286" s="101">
        <v>0</v>
      </c>
      <c r="K286" s="101">
        <v>0</v>
      </c>
      <c r="L286" s="101">
        <v>0</v>
      </c>
      <c r="M286" s="101">
        <v>0</v>
      </c>
      <c r="N286" s="101">
        <v>0</v>
      </c>
      <c r="O286" s="101">
        <v>0</v>
      </c>
      <c r="P286" s="101">
        <v>0</v>
      </c>
      <c r="Q286" s="87"/>
      <c r="R286" s="88"/>
      <c r="S286" s="14"/>
      <c r="T286" s="14"/>
      <c r="U286" s="14"/>
      <c r="V286" s="14"/>
      <c r="W286" s="14"/>
      <c r="X286" s="14"/>
      <c r="Y286" s="14"/>
      <c r="Z286" s="14"/>
      <c r="AA286" s="14"/>
    </row>
    <row r="287" spans="1:27" s="18" customFormat="1" ht="42.6" customHeight="1">
      <c r="A287" s="38">
        <v>120</v>
      </c>
      <c r="B287" s="39" t="s">
        <v>223</v>
      </c>
      <c r="C287" s="129" t="s">
        <v>1</v>
      </c>
      <c r="D287" s="101">
        <f t="shared" si="37"/>
        <v>0</v>
      </c>
      <c r="E287" s="101">
        <f t="shared" si="35"/>
        <v>0</v>
      </c>
      <c r="F287" s="101">
        <v>0</v>
      </c>
      <c r="G287" s="101">
        <v>0</v>
      </c>
      <c r="H287" s="101">
        <v>0</v>
      </c>
      <c r="I287" s="101">
        <f>ROUND(H287*B3,2)</f>
        <v>0</v>
      </c>
      <c r="J287" s="101">
        <v>0</v>
      </c>
      <c r="K287" s="101">
        <f>ROUND(J287*B3,2)</f>
        <v>0</v>
      </c>
      <c r="L287" s="101">
        <v>0</v>
      </c>
      <c r="M287" s="101">
        <v>718192.41</v>
      </c>
      <c r="N287" s="101">
        <v>0</v>
      </c>
      <c r="O287" s="101">
        <v>0</v>
      </c>
      <c r="P287" s="101">
        <v>0</v>
      </c>
      <c r="Q287" s="87"/>
      <c r="R287" s="88"/>
      <c r="S287" s="14"/>
      <c r="T287" s="14"/>
      <c r="U287" s="14"/>
      <c r="V287" s="14"/>
      <c r="W287" s="14"/>
      <c r="X287" s="14"/>
      <c r="Y287" s="14"/>
      <c r="Z287" s="14"/>
      <c r="AA287" s="14"/>
    </row>
    <row r="288" spans="1:27" s="18" customFormat="1" ht="42.6" customHeight="1">
      <c r="A288" s="145">
        <v>121</v>
      </c>
      <c r="B288" s="39" t="s">
        <v>224</v>
      </c>
      <c r="C288" s="129" t="s">
        <v>0</v>
      </c>
      <c r="D288" s="101">
        <f t="shared" si="37"/>
        <v>0</v>
      </c>
      <c r="E288" s="101">
        <f t="shared" si="35"/>
        <v>0</v>
      </c>
      <c r="F288" s="101">
        <v>0</v>
      </c>
      <c r="G288" s="101">
        <f>ROUND(F288*B2,2)</f>
        <v>0</v>
      </c>
      <c r="H288" s="101">
        <v>0</v>
      </c>
      <c r="I288" s="101">
        <v>0</v>
      </c>
      <c r="J288" s="101">
        <v>0</v>
      </c>
      <c r="K288" s="101">
        <v>0</v>
      </c>
      <c r="L288" s="101">
        <v>644940815.88</v>
      </c>
      <c r="M288" s="101">
        <v>316469686.55000001</v>
      </c>
      <c r="N288" s="101">
        <v>0</v>
      </c>
      <c r="O288" s="102">
        <v>0</v>
      </c>
      <c r="P288" s="101">
        <v>0</v>
      </c>
      <c r="Q288" s="87"/>
      <c r="R288" s="88"/>
      <c r="S288" s="14"/>
      <c r="T288" s="14"/>
      <c r="U288" s="14"/>
      <c r="V288" s="14"/>
      <c r="W288" s="14"/>
      <c r="X288" s="14"/>
      <c r="Y288" s="14"/>
      <c r="Z288" s="14"/>
      <c r="AA288" s="14"/>
    </row>
    <row r="289" spans="1:27" s="18" customFormat="1" ht="42.6" customHeight="1">
      <c r="A289" s="146"/>
      <c r="B289" s="39" t="s">
        <v>225</v>
      </c>
      <c r="C289" s="129" t="s">
        <v>0</v>
      </c>
      <c r="D289" s="101">
        <f t="shared" si="37"/>
        <v>0</v>
      </c>
      <c r="E289" s="101">
        <f t="shared" si="35"/>
        <v>0</v>
      </c>
      <c r="F289" s="101">
        <v>0</v>
      </c>
      <c r="G289" s="101">
        <v>0</v>
      </c>
      <c r="H289" s="101">
        <v>0</v>
      </c>
      <c r="I289" s="101">
        <v>0</v>
      </c>
      <c r="J289" s="101">
        <v>0</v>
      </c>
      <c r="K289" s="101">
        <v>0</v>
      </c>
      <c r="L289" s="101">
        <v>0</v>
      </c>
      <c r="M289" s="101">
        <v>0</v>
      </c>
      <c r="N289" s="101">
        <v>0</v>
      </c>
      <c r="O289" s="101">
        <v>0</v>
      </c>
      <c r="P289" s="101">
        <v>0</v>
      </c>
      <c r="Q289" s="87"/>
      <c r="R289" s="88"/>
      <c r="S289" s="14"/>
      <c r="T289" s="14"/>
      <c r="U289" s="14"/>
      <c r="V289" s="14"/>
      <c r="W289" s="14"/>
      <c r="X289" s="14"/>
      <c r="Y289" s="14"/>
      <c r="Z289" s="14"/>
      <c r="AA289" s="14"/>
    </row>
    <row r="290" spans="1:27" s="18" customFormat="1" ht="42.6" customHeight="1">
      <c r="A290" s="149"/>
      <c r="B290" s="103" t="s">
        <v>229</v>
      </c>
      <c r="C290" s="129" t="s">
        <v>0</v>
      </c>
      <c r="D290" s="101">
        <f t="shared" ref="D290:D301" si="40">F290+H290+J290</f>
        <v>0</v>
      </c>
      <c r="E290" s="101">
        <f t="shared" si="35"/>
        <v>0</v>
      </c>
      <c r="F290" s="101">
        <v>0</v>
      </c>
      <c r="G290" s="101">
        <v>0</v>
      </c>
      <c r="H290" s="101">
        <v>0</v>
      </c>
      <c r="I290" s="101">
        <v>0</v>
      </c>
      <c r="J290" s="101">
        <v>0</v>
      </c>
      <c r="K290" s="101">
        <v>0</v>
      </c>
      <c r="L290" s="101">
        <v>0</v>
      </c>
      <c r="M290" s="101">
        <v>0</v>
      </c>
      <c r="N290" s="101">
        <v>0</v>
      </c>
      <c r="O290" s="101">
        <v>0</v>
      </c>
      <c r="P290" s="101">
        <v>0</v>
      </c>
      <c r="Q290" s="87"/>
      <c r="R290" s="88"/>
      <c r="S290" s="14"/>
      <c r="T290" s="14"/>
      <c r="U290" s="14"/>
      <c r="V290" s="14"/>
      <c r="W290" s="14"/>
      <c r="X290" s="14"/>
      <c r="Y290" s="14"/>
      <c r="Z290" s="14"/>
      <c r="AA290" s="14"/>
    </row>
    <row r="291" spans="1:27" s="18" customFormat="1" ht="42.6" customHeight="1">
      <c r="A291" s="151"/>
      <c r="B291" s="39" t="s">
        <v>290</v>
      </c>
      <c r="C291" s="129" t="s">
        <v>0</v>
      </c>
      <c r="D291" s="101">
        <f t="shared" si="40"/>
        <v>0</v>
      </c>
      <c r="E291" s="101">
        <f t="shared" si="35"/>
        <v>0</v>
      </c>
      <c r="F291" s="101">
        <v>0</v>
      </c>
      <c r="G291" s="101">
        <v>0</v>
      </c>
      <c r="H291" s="101">
        <v>0</v>
      </c>
      <c r="I291" s="101">
        <v>0</v>
      </c>
      <c r="J291" s="101">
        <v>0</v>
      </c>
      <c r="K291" s="101">
        <v>0</v>
      </c>
      <c r="L291" s="101">
        <v>0</v>
      </c>
      <c r="M291" s="101">
        <v>218473.46</v>
      </c>
      <c r="N291" s="101">
        <v>0</v>
      </c>
      <c r="O291" s="101">
        <v>0</v>
      </c>
      <c r="P291" s="101">
        <v>0</v>
      </c>
      <c r="Q291" s="87"/>
      <c r="R291" s="88"/>
      <c r="S291" s="14"/>
      <c r="T291" s="14"/>
      <c r="U291" s="14"/>
      <c r="V291" s="14"/>
      <c r="W291" s="14"/>
      <c r="X291" s="14"/>
      <c r="Y291" s="14"/>
      <c r="Z291" s="14"/>
      <c r="AA291" s="14"/>
    </row>
    <row r="292" spans="1:27" s="18" customFormat="1" ht="42.6" customHeight="1">
      <c r="A292" s="151"/>
      <c r="B292" s="39" t="s">
        <v>291</v>
      </c>
      <c r="C292" s="129" t="s">
        <v>1</v>
      </c>
      <c r="D292" s="101">
        <f t="shared" si="40"/>
        <v>0</v>
      </c>
      <c r="E292" s="101">
        <f t="shared" si="35"/>
        <v>0</v>
      </c>
      <c r="F292" s="101">
        <v>0</v>
      </c>
      <c r="G292" s="101">
        <v>0</v>
      </c>
      <c r="H292" s="101">
        <v>0</v>
      </c>
      <c r="I292" s="101">
        <v>0</v>
      </c>
      <c r="J292" s="101">
        <v>0</v>
      </c>
      <c r="K292" s="101">
        <v>0</v>
      </c>
      <c r="L292" s="101">
        <v>0</v>
      </c>
      <c r="M292" s="101">
        <v>0</v>
      </c>
      <c r="N292" s="101">
        <v>0</v>
      </c>
      <c r="O292" s="101">
        <v>0</v>
      </c>
      <c r="P292" s="101">
        <v>0</v>
      </c>
      <c r="Q292" s="87"/>
      <c r="R292" s="88"/>
      <c r="S292" s="14"/>
      <c r="T292" s="14"/>
      <c r="U292" s="14"/>
      <c r="V292" s="14"/>
      <c r="W292" s="14"/>
      <c r="X292" s="14"/>
      <c r="Y292" s="14"/>
      <c r="Z292" s="14"/>
      <c r="AA292" s="14"/>
    </row>
    <row r="293" spans="1:27" s="18" customFormat="1" ht="42.6" customHeight="1">
      <c r="A293" s="151"/>
      <c r="B293" s="39" t="s">
        <v>230</v>
      </c>
      <c r="C293" s="129" t="s">
        <v>1</v>
      </c>
      <c r="D293" s="101">
        <f t="shared" si="40"/>
        <v>0</v>
      </c>
      <c r="E293" s="101">
        <f t="shared" si="35"/>
        <v>0</v>
      </c>
      <c r="F293" s="101">
        <v>0</v>
      </c>
      <c r="G293" s="101">
        <v>0</v>
      </c>
      <c r="H293" s="101">
        <v>0</v>
      </c>
      <c r="I293" s="101">
        <v>0</v>
      </c>
      <c r="J293" s="101">
        <v>0</v>
      </c>
      <c r="K293" s="101">
        <v>0</v>
      </c>
      <c r="L293" s="101">
        <v>0</v>
      </c>
      <c r="M293" s="101">
        <v>0</v>
      </c>
      <c r="N293" s="101">
        <v>0</v>
      </c>
      <c r="O293" s="101">
        <v>0</v>
      </c>
      <c r="P293" s="101">
        <v>0</v>
      </c>
      <c r="Q293" s="87"/>
      <c r="R293" s="88"/>
      <c r="S293" s="14"/>
      <c r="T293" s="14"/>
      <c r="U293" s="14"/>
      <c r="V293" s="14"/>
      <c r="W293" s="14"/>
      <c r="X293" s="14"/>
      <c r="Y293" s="14"/>
      <c r="Z293" s="14"/>
      <c r="AA293" s="14"/>
    </row>
    <row r="294" spans="1:27" s="18" customFormat="1" ht="42.6" customHeight="1">
      <c r="A294" s="151"/>
      <c r="B294" s="39" t="s">
        <v>302</v>
      </c>
      <c r="C294" s="129" t="s">
        <v>1</v>
      </c>
      <c r="D294" s="101">
        <f t="shared" si="40"/>
        <v>0</v>
      </c>
      <c r="E294" s="101">
        <f t="shared" si="35"/>
        <v>0</v>
      </c>
      <c r="F294" s="101">
        <v>0</v>
      </c>
      <c r="G294" s="101">
        <v>0</v>
      </c>
      <c r="H294" s="101">
        <v>0</v>
      </c>
      <c r="I294" s="101">
        <v>0</v>
      </c>
      <c r="J294" s="101">
        <v>0</v>
      </c>
      <c r="K294" s="101">
        <v>0</v>
      </c>
      <c r="L294" s="101">
        <v>277215512.06999999</v>
      </c>
      <c r="M294" s="101">
        <v>67260309.159999996</v>
      </c>
      <c r="N294" s="101">
        <v>7746266.6699999999</v>
      </c>
      <c r="O294" s="101">
        <v>0</v>
      </c>
      <c r="P294" s="101">
        <v>0</v>
      </c>
      <c r="Q294" s="87"/>
      <c r="R294" s="88"/>
      <c r="S294" s="14"/>
      <c r="T294" s="14"/>
      <c r="U294" s="14"/>
      <c r="V294" s="14"/>
      <c r="W294" s="14"/>
      <c r="X294" s="14"/>
      <c r="Y294" s="14"/>
      <c r="Z294" s="14"/>
      <c r="AA294" s="14"/>
    </row>
    <row r="295" spans="1:27" s="18" customFormat="1" ht="48.75" customHeight="1">
      <c r="A295" s="152"/>
      <c r="B295" s="39" t="s">
        <v>292</v>
      </c>
      <c r="C295" s="129" t="s">
        <v>1</v>
      </c>
      <c r="D295" s="101">
        <f t="shared" si="40"/>
        <v>0</v>
      </c>
      <c r="E295" s="101">
        <f t="shared" si="35"/>
        <v>0</v>
      </c>
      <c r="F295" s="101">
        <v>0</v>
      </c>
      <c r="G295" s="101">
        <v>0</v>
      </c>
      <c r="H295" s="101">
        <v>0</v>
      </c>
      <c r="I295" s="101">
        <v>0</v>
      </c>
      <c r="J295" s="101">
        <v>0</v>
      </c>
      <c r="K295" s="101">
        <v>0</v>
      </c>
      <c r="L295" s="101">
        <v>0</v>
      </c>
      <c r="M295" s="101">
        <v>0</v>
      </c>
      <c r="N295" s="101">
        <v>0</v>
      </c>
      <c r="O295" s="101">
        <v>0</v>
      </c>
      <c r="P295" s="101">
        <v>0</v>
      </c>
      <c r="Q295" s="87"/>
      <c r="R295" s="88"/>
      <c r="S295" s="14"/>
      <c r="T295" s="14"/>
      <c r="U295" s="14"/>
      <c r="V295" s="14"/>
      <c r="W295" s="14"/>
      <c r="X295" s="14"/>
      <c r="Y295" s="14"/>
      <c r="Z295" s="14"/>
      <c r="AA295" s="14"/>
    </row>
    <row r="296" spans="1:27" s="18" customFormat="1" ht="42.6" customHeight="1">
      <c r="A296" s="150">
        <v>122</v>
      </c>
      <c r="B296" s="39" t="s">
        <v>293</v>
      </c>
      <c r="C296" s="129" t="s">
        <v>0</v>
      </c>
      <c r="D296" s="101">
        <f t="shared" si="40"/>
        <v>0</v>
      </c>
      <c r="E296" s="101">
        <f t="shared" si="35"/>
        <v>0</v>
      </c>
      <c r="F296" s="101">
        <v>0</v>
      </c>
      <c r="G296" s="101">
        <v>0</v>
      </c>
      <c r="H296" s="101">
        <v>0</v>
      </c>
      <c r="I296" s="101">
        <v>0</v>
      </c>
      <c r="J296" s="101">
        <v>0</v>
      </c>
      <c r="K296" s="101">
        <v>0</v>
      </c>
      <c r="L296" s="101">
        <v>404575098.31999999</v>
      </c>
      <c r="M296" s="101">
        <f>3609234.41+189851620.8</f>
        <v>193460855.21000001</v>
      </c>
      <c r="N296" s="101">
        <v>61274724.299999997</v>
      </c>
      <c r="O296" s="101">
        <v>0</v>
      </c>
      <c r="P296" s="101">
        <v>0</v>
      </c>
      <c r="Q296" s="87"/>
      <c r="R296" s="88"/>
      <c r="S296" s="14"/>
      <c r="T296" s="14"/>
      <c r="U296" s="14"/>
      <c r="V296" s="14"/>
      <c r="W296" s="14"/>
      <c r="X296" s="14"/>
      <c r="Y296" s="14"/>
      <c r="Z296" s="14"/>
      <c r="AA296" s="14"/>
    </row>
    <row r="297" spans="1:27" s="18" customFormat="1" ht="42.6" customHeight="1">
      <c r="A297" s="151"/>
      <c r="B297" s="39" t="s">
        <v>294</v>
      </c>
      <c r="C297" s="129" t="s">
        <v>0</v>
      </c>
      <c r="D297" s="101">
        <f t="shared" si="40"/>
        <v>0</v>
      </c>
      <c r="E297" s="101">
        <f t="shared" si="35"/>
        <v>0</v>
      </c>
      <c r="F297" s="101">
        <v>0</v>
      </c>
      <c r="G297" s="101">
        <v>0</v>
      </c>
      <c r="H297" s="101">
        <v>0</v>
      </c>
      <c r="I297" s="101">
        <v>0</v>
      </c>
      <c r="J297" s="101">
        <v>0</v>
      </c>
      <c r="K297" s="101">
        <v>0</v>
      </c>
      <c r="L297" s="101">
        <v>102354469.75</v>
      </c>
      <c r="M297" s="101">
        <v>6872058.5999999996</v>
      </c>
      <c r="N297" s="101">
        <v>18325490.149999999</v>
      </c>
      <c r="O297" s="101">
        <v>0</v>
      </c>
      <c r="P297" s="101">
        <v>0</v>
      </c>
      <c r="Q297" s="87"/>
      <c r="R297" s="88"/>
      <c r="S297" s="14"/>
      <c r="T297" s="14"/>
      <c r="U297" s="14"/>
      <c r="V297" s="14"/>
      <c r="W297" s="14"/>
      <c r="X297" s="14"/>
      <c r="Y297" s="14"/>
      <c r="Z297" s="14"/>
      <c r="AA297" s="14"/>
    </row>
    <row r="298" spans="1:27" s="18" customFormat="1" ht="42.6" customHeight="1">
      <c r="A298" s="151"/>
      <c r="B298" s="39" t="s">
        <v>231</v>
      </c>
      <c r="C298" s="129" t="s">
        <v>0</v>
      </c>
      <c r="D298" s="101">
        <f t="shared" si="40"/>
        <v>0</v>
      </c>
      <c r="E298" s="101">
        <f t="shared" si="35"/>
        <v>0</v>
      </c>
      <c r="F298" s="101">
        <v>0</v>
      </c>
      <c r="G298" s="101">
        <v>0</v>
      </c>
      <c r="H298" s="101">
        <v>0</v>
      </c>
      <c r="I298" s="101">
        <v>0</v>
      </c>
      <c r="J298" s="101">
        <v>0</v>
      </c>
      <c r="K298" s="101">
        <f>ROUND(J298*B2,2)</f>
        <v>0</v>
      </c>
      <c r="L298" s="101">
        <v>338384047.44999999</v>
      </c>
      <c r="M298" s="101">
        <v>58690677.170000002</v>
      </c>
      <c r="N298" s="101">
        <v>21784076.960000001</v>
      </c>
      <c r="O298" s="101">
        <v>0</v>
      </c>
      <c r="P298" s="101">
        <v>0</v>
      </c>
      <c r="Q298" s="87"/>
      <c r="R298" s="88"/>
      <c r="S298" s="14"/>
      <c r="T298" s="14"/>
      <c r="U298" s="14"/>
      <c r="V298" s="14"/>
      <c r="W298" s="14"/>
      <c r="X298" s="14"/>
      <c r="Y298" s="14"/>
      <c r="Z298" s="14"/>
      <c r="AA298" s="14"/>
    </row>
    <row r="299" spans="1:27" s="18" customFormat="1" ht="42.6" customHeight="1">
      <c r="A299" s="151"/>
      <c r="B299" s="86" t="s">
        <v>332</v>
      </c>
      <c r="C299" s="129" t="s">
        <v>1</v>
      </c>
      <c r="D299" s="101">
        <f t="shared" si="40"/>
        <v>0</v>
      </c>
      <c r="E299" s="101">
        <f t="shared" si="35"/>
        <v>0</v>
      </c>
      <c r="F299" s="101">
        <v>0</v>
      </c>
      <c r="G299" s="101">
        <v>0</v>
      </c>
      <c r="H299" s="101">
        <v>0</v>
      </c>
      <c r="I299" s="101">
        <v>0</v>
      </c>
      <c r="J299" s="101">
        <v>0</v>
      </c>
      <c r="K299" s="101">
        <v>0</v>
      </c>
      <c r="L299" s="101">
        <v>203139519.52000001</v>
      </c>
      <c r="M299" s="101">
        <v>55859242.82</v>
      </c>
      <c r="N299" s="101">
        <v>27052230.379999999</v>
      </c>
      <c r="O299" s="101">
        <v>0</v>
      </c>
      <c r="P299" s="101">
        <v>0</v>
      </c>
      <c r="Q299" s="87"/>
      <c r="R299" s="88"/>
      <c r="S299" s="14"/>
      <c r="T299" s="14"/>
      <c r="U299" s="14"/>
      <c r="V299" s="14"/>
      <c r="W299" s="14"/>
      <c r="X299" s="14"/>
      <c r="Y299" s="14"/>
      <c r="Z299" s="14"/>
      <c r="AA299" s="14"/>
    </row>
    <row r="300" spans="1:27" s="18" customFormat="1" ht="42.6" customHeight="1">
      <c r="A300" s="151"/>
      <c r="B300" s="39" t="s">
        <v>295</v>
      </c>
      <c r="C300" s="129" t="s">
        <v>1</v>
      </c>
      <c r="D300" s="101">
        <f t="shared" si="40"/>
        <v>0</v>
      </c>
      <c r="E300" s="101">
        <f t="shared" si="35"/>
        <v>0</v>
      </c>
      <c r="F300" s="101">
        <v>0</v>
      </c>
      <c r="G300" s="101">
        <v>0</v>
      </c>
      <c r="H300" s="101">
        <v>0</v>
      </c>
      <c r="I300" s="101">
        <v>0</v>
      </c>
      <c r="J300" s="101">
        <v>0</v>
      </c>
      <c r="K300" s="101">
        <v>0</v>
      </c>
      <c r="L300" s="101">
        <v>0</v>
      </c>
      <c r="M300" s="101">
        <v>0</v>
      </c>
      <c r="N300" s="101">
        <v>0</v>
      </c>
      <c r="O300" s="101">
        <v>0</v>
      </c>
      <c r="P300" s="101">
        <v>0</v>
      </c>
      <c r="Q300" s="87"/>
      <c r="R300" s="88"/>
      <c r="S300" s="14"/>
      <c r="T300" s="14"/>
      <c r="U300" s="14"/>
      <c r="V300" s="14"/>
      <c r="W300" s="14"/>
      <c r="X300" s="14"/>
      <c r="Y300" s="14"/>
      <c r="Z300" s="14"/>
      <c r="AA300" s="14"/>
    </row>
    <row r="301" spans="1:27" s="18" customFormat="1" ht="42.6" customHeight="1">
      <c r="A301" s="151"/>
      <c r="B301" s="39" t="s">
        <v>296</v>
      </c>
      <c r="C301" s="129" t="s">
        <v>1</v>
      </c>
      <c r="D301" s="101">
        <f t="shared" si="40"/>
        <v>0</v>
      </c>
      <c r="E301" s="101">
        <f t="shared" si="35"/>
        <v>0</v>
      </c>
      <c r="F301" s="101">
        <v>0</v>
      </c>
      <c r="G301" s="101">
        <v>0</v>
      </c>
      <c r="H301" s="101">
        <v>0</v>
      </c>
      <c r="I301" s="101">
        <v>0</v>
      </c>
      <c r="J301" s="101">
        <v>0</v>
      </c>
      <c r="K301" s="101">
        <v>0</v>
      </c>
      <c r="L301" s="101">
        <v>0</v>
      </c>
      <c r="M301" s="101">
        <v>0</v>
      </c>
      <c r="N301" s="101">
        <v>0</v>
      </c>
      <c r="O301" s="101">
        <v>0</v>
      </c>
      <c r="P301" s="101">
        <v>0</v>
      </c>
      <c r="Q301" s="87"/>
      <c r="R301" s="88"/>
      <c r="S301" s="14"/>
      <c r="T301" s="14"/>
      <c r="U301" s="14"/>
      <c r="V301" s="14"/>
      <c r="W301" s="14"/>
      <c r="X301" s="14"/>
      <c r="Y301" s="14"/>
      <c r="Z301" s="14"/>
      <c r="AA301" s="14"/>
    </row>
    <row r="302" spans="1:27" s="18" customFormat="1" ht="42.6" customHeight="1">
      <c r="A302" s="151"/>
      <c r="B302" s="39" t="s">
        <v>126</v>
      </c>
      <c r="C302" s="129" t="s">
        <v>1</v>
      </c>
      <c r="D302" s="101">
        <f t="shared" ref="D302:D308" si="41">F302+H302+J302</f>
        <v>0</v>
      </c>
      <c r="E302" s="101">
        <f t="shared" si="35"/>
        <v>0</v>
      </c>
      <c r="F302" s="101">
        <v>0</v>
      </c>
      <c r="G302" s="101">
        <v>0</v>
      </c>
      <c r="H302" s="101">
        <v>0</v>
      </c>
      <c r="I302" s="101">
        <v>0</v>
      </c>
      <c r="J302" s="101">
        <v>0</v>
      </c>
      <c r="K302" s="101">
        <v>0</v>
      </c>
      <c r="L302" s="101">
        <v>0</v>
      </c>
      <c r="M302" s="101">
        <v>0</v>
      </c>
      <c r="N302" s="101">
        <v>0</v>
      </c>
      <c r="O302" s="101">
        <v>0</v>
      </c>
      <c r="P302" s="101">
        <v>0</v>
      </c>
      <c r="Q302" s="87"/>
      <c r="R302" s="88"/>
      <c r="S302" s="14"/>
      <c r="T302" s="14"/>
      <c r="U302" s="14"/>
      <c r="V302" s="14"/>
      <c r="W302" s="14"/>
      <c r="X302" s="14"/>
      <c r="Y302" s="14"/>
      <c r="Z302" s="14"/>
      <c r="AA302" s="14"/>
    </row>
    <row r="303" spans="1:27" s="18" customFormat="1" ht="42.6" customHeight="1">
      <c r="A303" s="151"/>
      <c r="B303" s="39" t="s">
        <v>232</v>
      </c>
      <c r="C303" s="129" t="s">
        <v>1</v>
      </c>
      <c r="D303" s="101">
        <f t="shared" si="41"/>
        <v>0</v>
      </c>
      <c r="E303" s="101">
        <f t="shared" si="35"/>
        <v>0</v>
      </c>
      <c r="F303" s="101">
        <v>0</v>
      </c>
      <c r="G303" s="101">
        <v>0</v>
      </c>
      <c r="H303" s="101">
        <v>0</v>
      </c>
      <c r="I303" s="101">
        <v>0</v>
      </c>
      <c r="J303" s="101">
        <v>0</v>
      </c>
      <c r="K303" s="101">
        <v>0</v>
      </c>
      <c r="L303" s="101">
        <v>0</v>
      </c>
      <c r="M303" s="101">
        <v>0</v>
      </c>
      <c r="N303" s="101">
        <v>0</v>
      </c>
      <c r="O303" s="101">
        <v>0</v>
      </c>
      <c r="P303" s="101">
        <v>0</v>
      </c>
      <c r="Q303" s="87"/>
      <c r="R303" s="88"/>
      <c r="S303" s="14"/>
      <c r="T303" s="14"/>
      <c r="U303" s="14"/>
      <c r="V303" s="14"/>
      <c r="W303" s="14"/>
      <c r="X303" s="14"/>
      <c r="Y303" s="14"/>
      <c r="Z303" s="14"/>
      <c r="AA303" s="14"/>
    </row>
    <row r="304" spans="1:27" s="18" customFormat="1" ht="42.6" customHeight="1">
      <c r="A304" s="151"/>
      <c r="B304" s="39" t="s">
        <v>127</v>
      </c>
      <c r="C304" s="129" t="s">
        <v>1</v>
      </c>
      <c r="D304" s="101">
        <f t="shared" si="41"/>
        <v>0</v>
      </c>
      <c r="E304" s="101">
        <f t="shared" si="35"/>
        <v>0</v>
      </c>
      <c r="F304" s="101">
        <v>0</v>
      </c>
      <c r="G304" s="101">
        <v>0</v>
      </c>
      <c r="H304" s="101">
        <v>0</v>
      </c>
      <c r="I304" s="101">
        <v>0</v>
      </c>
      <c r="J304" s="101">
        <v>0</v>
      </c>
      <c r="K304" s="101">
        <v>0</v>
      </c>
      <c r="L304" s="101">
        <v>0</v>
      </c>
      <c r="M304" s="101">
        <v>0</v>
      </c>
      <c r="N304" s="101">
        <v>0</v>
      </c>
      <c r="O304" s="101">
        <v>0</v>
      </c>
      <c r="P304" s="101">
        <v>0</v>
      </c>
      <c r="Q304" s="87"/>
      <c r="R304" s="88"/>
      <c r="S304" s="14"/>
      <c r="T304" s="14"/>
      <c r="U304" s="14"/>
      <c r="V304" s="14"/>
      <c r="W304" s="14"/>
      <c r="X304" s="14"/>
      <c r="Y304" s="14"/>
      <c r="Z304" s="14"/>
      <c r="AA304" s="14"/>
    </row>
    <row r="305" spans="1:27" s="18" customFormat="1" ht="42" customHeight="1">
      <c r="A305" s="151"/>
      <c r="B305" s="39" t="s">
        <v>195</v>
      </c>
      <c r="C305" s="129" t="s">
        <v>1</v>
      </c>
      <c r="D305" s="101">
        <f t="shared" si="41"/>
        <v>0</v>
      </c>
      <c r="E305" s="101">
        <f t="shared" si="35"/>
        <v>0</v>
      </c>
      <c r="F305" s="101">
        <v>0</v>
      </c>
      <c r="G305" s="101">
        <v>0</v>
      </c>
      <c r="H305" s="101">
        <v>0</v>
      </c>
      <c r="I305" s="101">
        <v>0</v>
      </c>
      <c r="J305" s="101">
        <v>0</v>
      </c>
      <c r="K305" s="101">
        <v>0</v>
      </c>
      <c r="L305" s="101">
        <v>0</v>
      </c>
      <c r="M305" s="101">
        <v>0</v>
      </c>
      <c r="N305" s="101">
        <v>2262219.75</v>
      </c>
      <c r="O305" s="101">
        <v>0</v>
      </c>
      <c r="P305" s="101">
        <v>0</v>
      </c>
      <c r="Q305" s="87"/>
      <c r="R305" s="88"/>
      <c r="S305" s="14"/>
      <c r="T305" s="14"/>
      <c r="U305" s="14"/>
      <c r="V305" s="14"/>
      <c r="W305" s="14"/>
      <c r="X305" s="14"/>
      <c r="Y305" s="14"/>
      <c r="Z305" s="14"/>
      <c r="AA305" s="14"/>
    </row>
    <row r="306" spans="1:27" s="18" customFormat="1" ht="42" customHeight="1">
      <c r="A306" s="151"/>
      <c r="B306" s="39" t="s">
        <v>128</v>
      </c>
      <c r="C306" s="129" t="s">
        <v>1</v>
      </c>
      <c r="D306" s="101">
        <f t="shared" si="41"/>
        <v>0</v>
      </c>
      <c r="E306" s="101">
        <f t="shared" si="35"/>
        <v>0</v>
      </c>
      <c r="F306" s="101">
        <v>0</v>
      </c>
      <c r="G306" s="101">
        <v>0</v>
      </c>
      <c r="H306" s="101">
        <v>0</v>
      </c>
      <c r="I306" s="101">
        <v>0</v>
      </c>
      <c r="J306" s="101">
        <v>0</v>
      </c>
      <c r="K306" s="101">
        <v>0</v>
      </c>
      <c r="L306" s="101">
        <v>0</v>
      </c>
      <c r="M306" s="101">
        <v>0</v>
      </c>
      <c r="N306" s="101">
        <v>0</v>
      </c>
      <c r="O306" s="101">
        <v>0</v>
      </c>
      <c r="P306" s="101">
        <v>0</v>
      </c>
      <c r="Q306" s="87"/>
      <c r="R306" s="88"/>
      <c r="S306" s="14"/>
      <c r="T306" s="14"/>
      <c r="U306" s="14"/>
      <c r="V306" s="14"/>
      <c r="W306" s="14"/>
      <c r="X306" s="14"/>
      <c r="Y306" s="14"/>
      <c r="Z306" s="14"/>
      <c r="AA306" s="14"/>
    </row>
    <row r="307" spans="1:27" s="18" customFormat="1" ht="42" customHeight="1">
      <c r="A307" s="151"/>
      <c r="B307" s="39" t="s">
        <v>196</v>
      </c>
      <c r="C307" s="129" t="s">
        <v>1</v>
      </c>
      <c r="D307" s="101">
        <f t="shared" si="41"/>
        <v>0</v>
      </c>
      <c r="E307" s="101">
        <f t="shared" si="35"/>
        <v>0</v>
      </c>
      <c r="F307" s="101">
        <v>0</v>
      </c>
      <c r="G307" s="101">
        <v>0</v>
      </c>
      <c r="H307" s="101">
        <v>0</v>
      </c>
      <c r="I307" s="101">
        <v>0</v>
      </c>
      <c r="J307" s="101">
        <v>0</v>
      </c>
      <c r="K307" s="101">
        <v>0</v>
      </c>
      <c r="L307" s="101">
        <v>0</v>
      </c>
      <c r="M307" s="101">
        <v>0</v>
      </c>
      <c r="N307" s="101">
        <v>22929911.32</v>
      </c>
      <c r="O307" s="101">
        <v>0</v>
      </c>
      <c r="P307" s="101">
        <v>0</v>
      </c>
      <c r="Q307" s="87"/>
      <c r="R307" s="88"/>
      <c r="S307" s="14"/>
      <c r="T307" s="14"/>
      <c r="U307" s="14"/>
      <c r="V307" s="14"/>
      <c r="W307" s="14"/>
      <c r="X307" s="14"/>
      <c r="Y307" s="14"/>
      <c r="Z307" s="14"/>
      <c r="AA307" s="14"/>
    </row>
    <row r="308" spans="1:27" s="18" customFormat="1" ht="42" customHeight="1">
      <c r="A308" s="152"/>
      <c r="B308" s="39" t="s">
        <v>226</v>
      </c>
      <c r="C308" s="129" t="s">
        <v>1</v>
      </c>
      <c r="D308" s="101">
        <f t="shared" si="41"/>
        <v>0</v>
      </c>
      <c r="E308" s="101">
        <f t="shared" si="35"/>
        <v>0</v>
      </c>
      <c r="F308" s="101">
        <v>0</v>
      </c>
      <c r="G308" s="101">
        <v>0</v>
      </c>
      <c r="H308" s="101">
        <v>0</v>
      </c>
      <c r="I308" s="101">
        <v>0</v>
      </c>
      <c r="J308" s="101">
        <v>0</v>
      </c>
      <c r="K308" s="101">
        <v>0</v>
      </c>
      <c r="L308" s="101">
        <v>0</v>
      </c>
      <c r="M308" s="101">
        <v>0</v>
      </c>
      <c r="N308" s="101">
        <v>0</v>
      </c>
      <c r="O308" s="101">
        <v>0</v>
      </c>
      <c r="P308" s="101">
        <v>0</v>
      </c>
      <c r="Q308" s="87"/>
      <c r="R308" s="88"/>
      <c r="S308" s="14"/>
      <c r="T308" s="14"/>
      <c r="U308" s="14"/>
      <c r="V308" s="14"/>
      <c r="W308" s="14"/>
      <c r="X308" s="14"/>
      <c r="Y308" s="14"/>
      <c r="Z308" s="14"/>
      <c r="AA308" s="14"/>
    </row>
    <row r="309" spans="1:27" s="18" customFormat="1" ht="42" customHeight="1">
      <c r="A309" s="150">
        <v>123</v>
      </c>
      <c r="B309" s="86" t="s">
        <v>334</v>
      </c>
      <c r="C309" s="129" t="s">
        <v>1</v>
      </c>
      <c r="D309" s="101">
        <f t="shared" ref="D309" si="42">F309+H309+J309</f>
        <v>0</v>
      </c>
      <c r="E309" s="101">
        <f t="shared" ref="E309" si="43">G309+I309+K309</f>
        <v>0</v>
      </c>
      <c r="F309" s="101">
        <v>0</v>
      </c>
      <c r="G309" s="101">
        <v>0</v>
      </c>
      <c r="H309" s="101">
        <v>0</v>
      </c>
      <c r="I309" s="101">
        <v>0</v>
      </c>
      <c r="J309" s="101">
        <v>0</v>
      </c>
      <c r="K309" s="101">
        <v>0</v>
      </c>
      <c r="L309" s="101">
        <v>0</v>
      </c>
      <c r="M309" s="101">
        <v>0</v>
      </c>
      <c r="N309" s="101">
        <v>20784758</v>
      </c>
      <c r="O309" s="101">
        <v>0</v>
      </c>
      <c r="P309" s="101">
        <v>0</v>
      </c>
      <c r="Q309" s="87"/>
      <c r="R309" s="88"/>
      <c r="S309" s="14"/>
      <c r="T309" s="14"/>
      <c r="U309" s="14"/>
      <c r="V309" s="14"/>
      <c r="W309" s="14"/>
      <c r="X309" s="14"/>
      <c r="Y309" s="14"/>
      <c r="Z309" s="14"/>
      <c r="AA309" s="14"/>
    </row>
    <row r="310" spans="1:27" s="18" customFormat="1" ht="42" customHeight="1">
      <c r="A310" s="152"/>
      <c r="B310" s="39" t="s">
        <v>207</v>
      </c>
      <c r="C310" s="129" t="s">
        <v>1</v>
      </c>
      <c r="D310" s="101">
        <f t="shared" ref="D310:D316" si="44">F310+H310+J310</f>
        <v>0</v>
      </c>
      <c r="E310" s="101">
        <f t="shared" si="35"/>
        <v>0</v>
      </c>
      <c r="F310" s="101">
        <v>0</v>
      </c>
      <c r="G310" s="101">
        <v>0</v>
      </c>
      <c r="H310" s="101">
        <v>0</v>
      </c>
      <c r="I310" s="101">
        <v>0</v>
      </c>
      <c r="J310" s="101">
        <v>0</v>
      </c>
      <c r="K310" s="101">
        <v>0</v>
      </c>
      <c r="L310" s="101">
        <v>0</v>
      </c>
      <c r="M310" s="101">
        <v>0</v>
      </c>
      <c r="N310" s="101">
        <v>0</v>
      </c>
      <c r="O310" s="101">
        <v>0</v>
      </c>
      <c r="P310" s="101">
        <v>0</v>
      </c>
      <c r="Q310" s="87"/>
      <c r="R310" s="88"/>
      <c r="S310" s="14"/>
      <c r="T310" s="14"/>
      <c r="U310" s="14"/>
      <c r="V310" s="14"/>
      <c r="W310" s="14"/>
      <c r="X310" s="14"/>
      <c r="Y310" s="14"/>
      <c r="Z310" s="14"/>
      <c r="AA310" s="14"/>
    </row>
    <row r="311" spans="1:27" s="18" customFormat="1" ht="42" customHeight="1">
      <c r="A311" s="150">
        <v>124</v>
      </c>
      <c r="B311" s="39" t="s">
        <v>129</v>
      </c>
      <c r="C311" s="129" t="s">
        <v>1</v>
      </c>
      <c r="D311" s="101">
        <f t="shared" si="44"/>
        <v>0</v>
      </c>
      <c r="E311" s="101">
        <f t="shared" si="35"/>
        <v>0</v>
      </c>
      <c r="F311" s="101">
        <v>0</v>
      </c>
      <c r="G311" s="101">
        <v>0</v>
      </c>
      <c r="H311" s="101">
        <v>0</v>
      </c>
      <c r="I311" s="101">
        <v>0</v>
      </c>
      <c r="J311" s="101">
        <v>0</v>
      </c>
      <c r="K311" s="101">
        <v>0</v>
      </c>
      <c r="L311" s="101">
        <v>0</v>
      </c>
      <c r="M311" s="101">
        <v>0</v>
      </c>
      <c r="N311" s="101">
        <v>0</v>
      </c>
      <c r="O311" s="101">
        <v>0</v>
      </c>
      <c r="P311" s="101">
        <v>0</v>
      </c>
      <c r="Q311" s="87"/>
      <c r="R311" s="88"/>
      <c r="S311" s="14"/>
      <c r="T311" s="14"/>
      <c r="U311" s="14"/>
      <c r="V311" s="14"/>
      <c r="W311" s="14"/>
      <c r="X311" s="14"/>
      <c r="Y311" s="14"/>
      <c r="Z311" s="14"/>
      <c r="AA311" s="14"/>
    </row>
    <row r="312" spans="1:27" s="18" customFormat="1" ht="42" customHeight="1">
      <c r="A312" s="151"/>
      <c r="B312" s="39" t="s">
        <v>130</v>
      </c>
      <c r="C312" s="129" t="s">
        <v>1</v>
      </c>
      <c r="D312" s="101">
        <f t="shared" si="44"/>
        <v>0</v>
      </c>
      <c r="E312" s="101">
        <f t="shared" si="35"/>
        <v>0</v>
      </c>
      <c r="F312" s="101">
        <v>0</v>
      </c>
      <c r="G312" s="101">
        <v>0</v>
      </c>
      <c r="H312" s="101">
        <v>0</v>
      </c>
      <c r="I312" s="101">
        <v>0</v>
      </c>
      <c r="J312" s="101">
        <v>0</v>
      </c>
      <c r="K312" s="101">
        <v>0</v>
      </c>
      <c r="L312" s="101">
        <v>0</v>
      </c>
      <c r="M312" s="101">
        <v>0</v>
      </c>
      <c r="N312" s="101">
        <v>0</v>
      </c>
      <c r="O312" s="101">
        <v>0</v>
      </c>
      <c r="P312" s="101">
        <v>0</v>
      </c>
      <c r="Q312" s="87"/>
      <c r="R312" s="88"/>
      <c r="S312" s="14"/>
      <c r="T312" s="14"/>
      <c r="U312" s="14"/>
      <c r="V312" s="14"/>
      <c r="W312" s="14"/>
      <c r="X312" s="14"/>
      <c r="Y312" s="14"/>
      <c r="Z312" s="14"/>
      <c r="AA312" s="14"/>
    </row>
    <row r="313" spans="1:27" s="18" customFormat="1" ht="42" customHeight="1">
      <c r="A313" s="125"/>
      <c r="B313" s="39" t="s">
        <v>131</v>
      </c>
      <c r="C313" s="129" t="s">
        <v>1</v>
      </c>
      <c r="D313" s="101">
        <f t="shared" ref="D313:D315" si="45">F313+H313+J313</f>
        <v>0</v>
      </c>
      <c r="E313" s="101">
        <f t="shared" si="35"/>
        <v>0</v>
      </c>
      <c r="F313" s="101">
        <v>0</v>
      </c>
      <c r="G313" s="101">
        <v>0</v>
      </c>
      <c r="H313" s="101">
        <v>0</v>
      </c>
      <c r="I313" s="101">
        <v>0</v>
      </c>
      <c r="J313" s="101">
        <v>0</v>
      </c>
      <c r="K313" s="101">
        <v>0</v>
      </c>
      <c r="L313" s="101">
        <v>0</v>
      </c>
      <c r="M313" s="101">
        <v>0</v>
      </c>
      <c r="N313" s="101">
        <v>0</v>
      </c>
      <c r="O313" s="101">
        <v>0</v>
      </c>
      <c r="P313" s="101">
        <v>0</v>
      </c>
      <c r="Q313" s="87"/>
      <c r="R313" s="88"/>
      <c r="S313" s="14"/>
      <c r="T313" s="14"/>
      <c r="U313" s="14"/>
      <c r="V313" s="14"/>
      <c r="W313" s="14"/>
      <c r="X313" s="14"/>
      <c r="Y313" s="14"/>
      <c r="Z313" s="14"/>
      <c r="AA313" s="14"/>
    </row>
    <row r="314" spans="1:27" s="18" customFormat="1" ht="42" customHeight="1">
      <c r="A314" s="38">
        <v>125</v>
      </c>
      <c r="B314" s="39" t="s">
        <v>297</v>
      </c>
      <c r="C314" s="129" t="s">
        <v>1</v>
      </c>
      <c r="D314" s="101">
        <f t="shared" si="45"/>
        <v>0</v>
      </c>
      <c r="E314" s="101">
        <f t="shared" si="35"/>
        <v>0</v>
      </c>
      <c r="F314" s="101">
        <v>0</v>
      </c>
      <c r="G314" s="101">
        <v>0</v>
      </c>
      <c r="H314" s="101">
        <v>0</v>
      </c>
      <c r="I314" s="101">
        <v>0</v>
      </c>
      <c r="J314" s="101">
        <v>0</v>
      </c>
      <c r="K314" s="101">
        <v>0</v>
      </c>
      <c r="L314" s="101">
        <v>0</v>
      </c>
      <c r="M314" s="101">
        <v>0</v>
      </c>
      <c r="N314" s="101">
        <v>0</v>
      </c>
      <c r="O314" s="101">
        <v>0</v>
      </c>
      <c r="P314" s="101">
        <v>0</v>
      </c>
      <c r="Q314" s="87"/>
      <c r="R314" s="88"/>
      <c r="S314" s="14"/>
      <c r="T314" s="14"/>
      <c r="U314" s="14"/>
      <c r="V314" s="14"/>
      <c r="W314" s="14"/>
      <c r="X314" s="14"/>
      <c r="Y314" s="14"/>
      <c r="Z314" s="14"/>
      <c r="AA314" s="14"/>
    </row>
    <row r="315" spans="1:27" s="18" customFormat="1" ht="42" customHeight="1">
      <c r="A315" s="38">
        <v>126</v>
      </c>
      <c r="B315" s="39" t="s">
        <v>132</v>
      </c>
      <c r="C315" s="129" t="s">
        <v>1</v>
      </c>
      <c r="D315" s="101">
        <f t="shared" si="45"/>
        <v>0</v>
      </c>
      <c r="E315" s="101">
        <f t="shared" si="35"/>
        <v>0</v>
      </c>
      <c r="F315" s="101">
        <v>0</v>
      </c>
      <c r="G315" s="101">
        <v>0</v>
      </c>
      <c r="H315" s="101">
        <v>0</v>
      </c>
      <c r="I315" s="101">
        <v>0</v>
      </c>
      <c r="J315" s="101">
        <v>0</v>
      </c>
      <c r="K315" s="101">
        <v>0</v>
      </c>
      <c r="L315" s="101">
        <v>0</v>
      </c>
      <c r="M315" s="101">
        <v>0</v>
      </c>
      <c r="N315" s="101">
        <v>0</v>
      </c>
      <c r="O315" s="101">
        <v>0</v>
      </c>
      <c r="P315" s="101">
        <v>0</v>
      </c>
      <c r="Q315" s="87"/>
      <c r="R315" s="88"/>
      <c r="S315" s="14"/>
      <c r="T315" s="14"/>
      <c r="U315" s="14"/>
      <c r="V315" s="14"/>
      <c r="W315" s="14"/>
      <c r="X315" s="14"/>
      <c r="Y315" s="14"/>
      <c r="Z315" s="14"/>
      <c r="AA315" s="14"/>
    </row>
    <row r="316" spans="1:27" s="18" customFormat="1" ht="21" customHeight="1">
      <c r="A316" s="150">
        <v>127</v>
      </c>
      <c r="B316" s="193" t="s">
        <v>298</v>
      </c>
      <c r="C316" s="150" t="s">
        <v>0</v>
      </c>
      <c r="D316" s="180">
        <f t="shared" si="44"/>
        <v>2402403.7200000002</v>
      </c>
      <c r="E316" s="180">
        <f>G316+I316+K316</f>
        <v>99648583.180000007</v>
      </c>
      <c r="F316" s="180">
        <v>2402403.7200000002</v>
      </c>
      <c r="G316" s="180">
        <f>ROUND(F316*B2,2)</f>
        <v>99648583.180000007</v>
      </c>
      <c r="H316" s="180">
        <v>0</v>
      </c>
      <c r="I316" s="180">
        <v>0</v>
      </c>
      <c r="J316" s="180">
        <v>0</v>
      </c>
      <c r="K316" s="180">
        <v>0</v>
      </c>
      <c r="L316" s="180">
        <v>110140.69</v>
      </c>
      <c r="M316" s="180">
        <v>0</v>
      </c>
      <c r="N316" s="180">
        <v>0</v>
      </c>
      <c r="O316" s="101">
        <v>75089764.290000007</v>
      </c>
      <c r="P316" s="101">
        <v>0</v>
      </c>
      <c r="Q316" s="87"/>
      <c r="R316" s="88"/>
      <c r="S316" s="14"/>
      <c r="T316" s="14"/>
      <c r="U316" s="14"/>
      <c r="V316" s="14"/>
      <c r="W316" s="14"/>
      <c r="X316" s="14"/>
      <c r="Y316" s="14"/>
      <c r="Z316" s="14"/>
      <c r="AA316" s="14"/>
    </row>
    <row r="317" spans="1:27" s="18" customFormat="1" ht="21" customHeight="1">
      <c r="A317" s="152"/>
      <c r="B317" s="194"/>
      <c r="C317" s="152"/>
      <c r="D317" s="181"/>
      <c r="E317" s="181"/>
      <c r="F317" s="181"/>
      <c r="G317" s="181"/>
      <c r="H317" s="181"/>
      <c r="I317" s="181"/>
      <c r="J317" s="181"/>
      <c r="K317" s="181"/>
      <c r="L317" s="181"/>
      <c r="M317" s="181"/>
      <c r="N317" s="181"/>
      <c r="O317" s="101">
        <v>1451887.99</v>
      </c>
      <c r="P317" s="101">
        <v>0</v>
      </c>
      <c r="Q317" s="87"/>
      <c r="R317" s="88"/>
      <c r="S317" s="14"/>
      <c r="T317" s="14"/>
      <c r="U317" s="14"/>
      <c r="V317" s="14"/>
      <c r="W317" s="14"/>
      <c r="X317" s="14"/>
      <c r="Y317" s="14"/>
      <c r="Z317" s="14"/>
      <c r="AA317" s="14"/>
    </row>
    <row r="318" spans="1:27" s="18" customFormat="1" ht="41.45" customHeight="1">
      <c r="A318" s="38">
        <v>128</v>
      </c>
      <c r="B318" s="39" t="s">
        <v>216</v>
      </c>
      <c r="C318" s="129" t="s">
        <v>1</v>
      </c>
      <c r="D318" s="102">
        <f>F318+H318+J318</f>
        <v>0</v>
      </c>
      <c r="E318" s="102">
        <f t="shared" ref="E318:E321" si="46">G318+I318+K318</f>
        <v>0</v>
      </c>
      <c r="F318" s="102">
        <v>0</v>
      </c>
      <c r="G318" s="102">
        <v>0</v>
      </c>
      <c r="H318" s="102">
        <v>0</v>
      </c>
      <c r="I318" s="102">
        <v>0</v>
      </c>
      <c r="J318" s="102">
        <v>0</v>
      </c>
      <c r="K318" s="102">
        <v>0</v>
      </c>
      <c r="L318" s="102">
        <v>0</v>
      </c>
      <c r="M318" s="101">
        <v>0</v>
      </c>
      <c r="N318" s="101">
        <v>0</v>
      </c>
      <c r="O318" s="101">
        <v>0</v>
      </c>
      <c r="P318" s="101">
        <v>0</v>
      </c>
      <c r="Q318" s="87"/>
      <c r="R318" s="88"/>
      <c r="S318" s="14"/>
      <c r="T318" s="14"/>
      <c r="U318" s="14"/>
      <c r="V318" s="14"/>
      <c r="W318" s="14"/>
      <c r="X318" s="14"/>
      <c r="Y318" s="14"/>
      <c r="Z318" s="14"/>
      <c r="AA318" s="14"/>
    </row>
    <row r="319" spans="1:27" s="18" customFormat="1" ht="41.45" customHeight="1">
      <c r="A319" s="38">
        <v>129</v>
      </c>
      <c r="B319" s="6" t="s">
        <v>217</v>
      </c>
      <c r="C319" s="129" t="s">
        <v>1</v>
      </c>
      <c r="D319" s="102">
        <f>F319+H319+J319</f>
        <v>0</v>
      </c>
      <c r="E319" s="102">
        <f t="shared" si="46"/>
        <v>0</v>
      </c>
      <c r="F319" s="102">
        <v>0</v>
      </c>
      <c r="G319" s="102">
        <v>0</v>
      </c>
      <c r="H319" s="102">
        <v>0</v>
      </c>
      <c r="I319" s="102">
        <v>0</v>
      </c>
      <c r="J319" s="102">
        <v>0</v>
      </c>
      <c r="K319" s="102">
        <v>0</v>
      </c>
      <c r="L319" s="102">
        <v>0</v>
      </c>
      <c r="M319" s="101">
        <v>0</v>
      </c>
      <c r="N319" s="101">
        <v>0</v>
      </c>
      <c r="O319" s="101">
        <v>0</v>
      </c>
      <c r="P319" s="101">
        <v>0</v>
      </c>
      <c r="Q319" s="87"/>
      <c r="R319" s="88"/>
      <c r="S319" s="14"/>
      <c r="T319" s="14"/>
      <c r="U319" s="14"/>
      <c r="V319" s="14"/>
      <c r="W319" s="14"/>
      <c r="X319" s="14"/>
      <c r="Y319" s="14"/>
      <c r="Z319" s="14"/>
      <c r="AA319" s="14"/>
    </row>
    <row r="320" spans="1:27" s="18" customFormat="1" ht="41.45" customHeight="1">
      <c r="A320" s="38">
        <v>130</v>
      </c>
      <c r="B320" s="6" t="s">
        <v>218</v>
      </c>
      <c r="C320" s="129" t="s">
        <v>1</v>
      </c>
      <c r="D320" s="102">
        <f>F320+H320+J320</f>
        <v>0</v>
      </c>
      <c r="E320" s="102">
        <f t="shared" si="46"/>
        <v>0</v>
      </c>
      <c r="F320" s="102">
        <v>0</v>
      </c>
      <c r="G320" s="102">
        <v>0</v>
      </c>
      <c r="H320" s="102">
        <v>0</v>
      </c>
      <c r="I320" s="102">
        <v>0</v>
      </c>
      <c r="J320" s="102">
        <v>0</v>
      </c>
      <c r="K320" s="102">
        <v>0</v>
      </c>
      <c r="L320" s="102">
        <v>0</v>
      </c>
      <c r="M320" s="101">
        <v>0</v>
      </c>
      <c r="N320" s="101">
        <v>0</v>
      </c>
      <c r="O320" s="101">
        <v>0</v>
      </c>
      <c r="P320" s="101">
        <v>0</v>
      </c>
      <c r="Q320" s="87"/>
      <c r="R320" s="88"/>
      <c r="S320" s="14"/>
      <c r="T320" s="14"/>
      <c r="U320" s="14"/>
      <c r="V320" s="14"/>
      <c r="W320" s="14"/>
      <c r="X320" s="14"/>
      <c r="Y320" s="14"/>
      <c r="Z320" s="14"/>
      <c r="AA320" s="14"/>
    </row>
    <row r="321" spans="1:27" s="18" customFormat="1" ht="41.45" customHeight="1">
      <c r="A321" s="38">
        <v>131</v>
      </c>
      <c r="B321" s="6" t="s">
        <v>227</v>
      </c>
      <c r="C321" s="129" t="s">
        <v>1</v>
      </c>
      <c r="D321" s="102">
        <f>F321+H321+J321</f>
        <v>0</v>
      </c>
      <c r="E321" s="102">
        <f t="shared" si="46"/>
        <v>0</v>
      </c>
      <c r="F321" s="102">
        <v>0</v>
      </c>
      <c r="G321" s="102">
        <v>0</v>
      </c>
      <c r="H321" s="102">
        <v>0</v>
      </c>
      <c r="I321" s="102">
        <v>0</v>
      </c>
      <c r="J321" s="102">
        <v>0</v>
      </c>
      <c r="K321" s="102">
        <v>0</v>
      </c>
      <c r="L321" s="102">
        <v>0</v>
      </c>
      <c r="M321" s="101">
        <v>0</v>
      </c>
      <c r="N321" s="101">
        <v>0</v>
      </c>
      <c r="O321" s="101">
        <v>0</v>
      </c>
      <c r="P321" s="101">
        <v>0</v>
      </c>
      <c r="Q321" s="87"/>
      <c r="R321" s="88"/>
      <c r="S321" s="14"/>
      <c r="T321" s="14"/>
      <c r="U321" s="14"/>
      <c r="V321" s="14"/>
      <c r="W321" s="14"/>
      <c r="X321" s="14"/>
      <c r="Y321" s="14"/>
      <c r="Z321" s="14"/>
      <c r="AA321" s="14"/>
    </row>
    <row r="322" spans="1:27" s="24" customFormat="1" ht="42" customHeight="1">
      <c r="A322" s="162" t="s">
        <v>133</v>
      </c>
      <c r="B322" s="163"/>
      <c r="C322" s="43"/>
      <c r="D322" s="104" t="s">
        <v>89</v>
      </c>
      <c r="E322" s="111">
        <f>SUM(E186:E321)</f>
        <v>4396940345.8999996</v>
      </c>
      <c r="F322" s="104" t="s">
        <v>89</v>
      </c>
      <c r="G322" s="111">
        <f>SUM(G186:G321)</f>
        <v>3346846238.54</v>
      </c>
      <c r="H322" s="104" t="s">
        <v>89</v>
      </c>
      <c r="I322" s="111">
        <f>SUM(I186:I321)</f>
        <v>1047957016.4999996</v>
      </c>
      <c r="J322" s="104" t="s">
        <v>89</v>
      </c>
      <c r="K322" s="111">
        <f t="shared" ref="K322:P322" si="47">SUM(K186:K321)</f>
        <v>2137090.86</v>
      </c>
      <c r="L322" s="111">
        <f t="shared" si="47"/>
        <v>2109471088.6099999</v>
      </c>
      <c r="M322" s="111">
        <f t="shared" si="47"/>
        <v>942294141.74000013</v>
      </c>
      <c r="N322" s="111">
        <f t="shared" si="47"/>
        <v>302482359.75999999</v>
      </c>
      <c r="O322" s="111">
        <f t="shared" si="47"/>
        <v>1223520366.4200003</v>
      </c>
      <c r="P322" s="111">
        <f t="shared" si="47"/>
        <v>0</v>
      </c>
      <c r="Q322" s="93"/>
      <c r="R322" s="94"/>
      <c r="S322" s="25"/>
      <c r="T322" s="23"/>
      <c r="U322" s="23"/>
      <c r="V322" s="23"/>
      <c r="W322" s="23"/>
      <c r="X322" s="23"/>
      <c r="Y322" s="23"/>
      <c r="Z322" s="23"/>
      <c r="AA322" s="23"/>
    </row>
    <row r="323" spans="1:27" s="142" customFormat="1" ht="43.5" customHeight="1">
      <c r="A323" s="170" t="s">
        <v>134</v>
      </c>
      <c r="B323" s="171"/>
      <c r="C323" s="136"/>
      <c r="D323" s="117" t="s">
        <v>89</v>
      </c>
      <c r="E323" s="118">
        <f>E322+E184</f>
        <v>81189724276.819977</v>
      </c>
      <c r="F323" s="117" t="s">
        <v>89</v>
      </c>
      <c r="G323" s="118">
        <f>G322+G184</f>
        <v>79881617733.749985</v>
      </c>
      <c r="H323" s="117" t="s">
        <v>89</v>
      </c>
      <c r="I323" s="118">
        <f>I322+I184</f>
        <v>1047957016.4999996</v>
      </c>
      <c r="J323" s="117" t="s">
        <v>89</v>
      </c>
      <c r="K323" s="118">
        <f>K322+K184</f>
        <v>260149526.57000002</v>
      </c>
      <c r="L323" s="118">
        <f>L322+L184</f>
        <v>2176031542.27</v>
      </c>
      <c r="M323" s="118">
        <f>M322+M184</f>
        <v>947317959.84000015</v>
      </c>
      <c r="N323" s="118">
        <f>N322+N184</f>
        <v>315181980.39999998</v>
      </c>
      <c r="O323" s="117" t="s">
        <v>89</v>
      </c>
      <c r="P323" s="118">
        <f>P322+P116</f>
        <v>0</v>
      </c>
      <c r="Q323" s="93"/>
      <c r="R323" s="94"/>
      <c r="S323" s="141"/>
      <c r="T323" s="141"/>
      <c r="U323" s="141"/>
      <c r="V323" s="141"/>
      <c r="W323" s="141"/>
      <c r="X323" s="141"/>
      <c r="Y323" s="141"/>
      <c r="Z323" s="141"/>
      <c r="AA323" s="141"/>
    </row>
    <row r="324" spans="1:27" s="7" customFormat="1" ht="31.15" customHeight="1">
      <c r="A324" s="167" t="s">
        <v>135</v>
      </c>
      <c r="B324" s="168"/>
      <c r="C324" s="168"/>
      <c r="D324" s="168"/>
      <c r="E324" s="168"/>
      <c r="F324" s="168"/>
      <c r="G324" s="168"/>
      <c r="H324" s="168"/>
      <c r="I324" s="168"/>
      <c r="J324" s="168"/>
      <c r="K324" s="168"/>
      <c r="L324" s="168"/>
      <c r="M324" s="168"/>
      <c r="N324" s="168"/>
      <c r="O324" s="168"/>
      <c r="P324" s="169"/>
      <c r="Q324" s="97"/>
      <c r="R324" s="98"/>
      <c r="S324" s="29"/>
      <c r="T324" s="29"/>
      <c r="U324" s="29"/>
      <c r="V324" s="29"/>
      <c r="W324" s="29"/>
      <c r="X324" s="29"/>
      <c r="Y324" s="29"/>
      <c r="Z324" s="29"/>
      <c r="AA324" s="29"/>
    </row>
    <row r="325" spans="1:27" s="18" customFormat="1" ht="31.9" customHeight="1">
      <c r="A325" s="164" t="s">
        <v>19</v>
      </c>
      <c r="B325" s="165"/>
      <c r="C325" s="165"/>
      <c r="D325" s="165"/>
      <c r="E325" s="165"/>
      <c r="F325" s="165"/>
      <c r="G325" s="165"/>
      <c r="H325" s="165"/>
      <c r="I325" s="165"/>
      <c r="J325" s="165"/>
      <c r="K325" s="165"/>
      <c r="L325" s="165"/>
      <c r="M325" s="165"/>
      <c r="N325" s="165"/>
      <c r="O325" s="165"/>
      <c r="P325" s="166"/>
      <c r="Q325" s="87"/>
      <c r="R325" s="88"/>
      <c r="S325" s="14"/>
      <c r="T325" s="14"/>
      <c r="U325" s="14"/>
      <c r="V325" s="14"/>
      <c r="W325" s="14"/>
      <c r="X325" s="14"/>
      <c r="Y325" s="14"/>
      <c r="Z325" s="14"/>
      <c r="AA325" s="14"/>
    </row>
    <row r="326" spans="1:27" s="18" customFormat="1" ht="56.45" customHeight="1">
      <c r="A326" s="30">
        <v>1</v>
      </c>
      <c r="B326" s="31" t="s">
        <v>136</v>
      </c>
      <c r="C326" s="129" t="s">
        <v>1</v>
      </c>
      <c r="D326" s="101">
        <f t="shared" ref="D326:E342" si="48">F326+H326+J326</f>
        <v>586675.72</v>
      </c>
      <c r="E326" s="101">
        <f t="shared" si="48"/>
        <v>26252095.780000001</v>
      </c>
      <c r="F326" s="101">
        <v>586675.72</v>
      </c>
      <c r="G326" s="101">
        <f>ROUND(F326*B3,2)</f>
        <v>26252095.780000001</v>
      </c>
      <c r="H326" s="101">
        <v>0</v>
      </c>
      <c r="I326" s="101">
        <v>0</v>
      </c>
      <c r="J326" s="101">
        <v>0</v>
      </c>
      <c r="K326" s="101">
        <v>0</v>
      </c>
      <c r="L326" s="101">
        <v>0</v>
      </c>
      <c r="M326" s="101">
        <v>0</v>
      </c>
      <c r="N326" s="101">
        <v>0</v>
      </c>
      <c r="O326" s="101">
        <v>6700456.0999999996</v>
      </c>
      <c r="P326" s="101">
        <v>0</v>
      </c>
      <c r="Q326" s="87"/>
      <c r="R326" s="88"/>
      <c r="S326" s="14"/>
      <c r="T326" s="14"/>
      <c r="U326" s="14"/>
      <c r="V326" s="14"/>
      <c r="W326" s="14"/>
      <c r="X326" s="14"/>
      <c r="Y326" s="14"/>
      <c r="Z326" s="14"/>
      <c r="AA326" s="14"/>
    </row>
    <row r="327" spans="1:27" s="18" customFormat="1" ht="31.15" customHeight="1">
      <c r="A327" s="30">
        <v>2</v>
      </c>
      <c r="B327" s="31" t="s">
        <v>137</v>
      </c>
      <c r="C327" s="129" t="s">
        <v>1</v>
      </c>
      <c r="D327" s="101">
        <f t="shared" si="48"/>
        <v>18258011.09</v>
      </c>
      <c r="E327" s="101">
        <f t="shared" si="48"/>
        <v>816994873.85000002</v>
      </c>
      <c r="F327" s="101">
        <v>18258011.09</v>
      </c>
      <c r="G327" s="101">
        <f>ROUND(F327*B3,2)</f>
        <v>816994873.85000002</v>
      </c>
      <c r="H327" s="101">
        <v>0</v>
      </c>
      <c r="I327" s="101">
        <v>0</v>
      </c>
      <c r="J327" s="101">
        <v>0</v>
      </c>
      <c r="K327" s="101">
        <v>0</v>
      </c>
      <c r="L327" s="101">
        <v>0</v>
      </c>
      <c r="M327" s="101">
        <v>0</v>
      </c>
      <c r="N327" s="101">
        <v>0</v>
      </c>
      <c r="O327" s="101">
        <v>112161723.56</v>
      </c>
      <c r="P327" s="101">
        <v>0</v>
      </c>
      <c r="Q327" s="87"/>
      <c r="R327" s="88"/>
      <c r="S327" s="14"/>
      <c r="T327" s="14"/>
      <c r="U327" s="14"/>
      <c r="V327" s="14"/>
      <c r="W327" s="14"/>
      <c r="X327" s="14"/>
      <c r="Y327" s="14"/>
      <c r="Z327" s="14"/>
      <c r="AA327" s="14"/>
    </row>
    <row r="328" spans="1:27" s="18" customFormat="1" ht="31.15" customHeight="1">
      <c r="A328" s="30">
        <v>3</v>
      </c>
      <c r="B328" s="31" t="s">
        <v>138</v>
      </c>
      <c r="C328" s="129" t="s">
        <v>1</v>
      </c>
      <c r="D328" s="101">
        <f t="shared" si="48"/>
        <v>746011.29</v>
      </c>
      <c r="E328" s="101">
        <f t="shared" si="48"/>
        <v>33381916.399999999</v>
      </c>
      <c r="F328" s="101">
        <v>746011.29</v>
      </c>
      <c r="G328" s="101">
        <f>ROUND(F328*B3,2)</f>
        <v>33381916.399999999</v>
      </c>
      <c r="H328" s="101">
        <v>0</v>
      </c>
      <c r="I328" s="101">
        <v>0</v>
      </c>
      <c r="J328" s="101">
        <v>0</v>
      </c>
      <c r="K328" s="101">
        <v>0</v>
      </c>
      <c r="L328" s="101">
        <v>0</v>
      </c>
      <c r="M328" s="101">
        <v>0</v>
      </c>
      <c r="N328" s="101">
        <v>0</v>
      </c>
      <c r="O328" s="101">
        <v>8448765.0099999998</v>
      </c>
      <c r="P328" s="101">
        <v>0</v>
      </c>
      <c r="Q328" s="87"/>
      <c r="R328" s="88"/>
      <c r="S328" s="14"/>
      <c r="T328" s="14"/>
      <c r="U328" s="14"/>
      <c r="V328" s="14"/>
      <c r="W328" s="14"/>
      <c r="X328" s="14"/>
      <c r="Y328" s="14"/>
      <c r="Z328" s="14"/>
      <c r="AA328" s="14"/>
    </row>
    <row r="329" spans="1:27" s="18" customFormat="1" ht="31.15" customHeight="1">
      <c r="A329" s="30">
        <v>4</v>
      </c>
      <c r="B329" s="31" t="s">
        <v>139</v>
      </c>
      <c r="C329" s="129" t="s">
        <v>1</v>
      </c>
      <c r="D329" s="101">
        <f t="shared" si="48"/>
        <v>43429950.75</v>
      </c>
      <c r="E329" s="101">
        <f t="shared" si="48"/>
        <v>1943368692.2</v>
      </c>
      <c r="F329" s="101">
        <v>43429950.75</v>
      </c>
      <c r="G329" s="101">
        <f>ROUND(F329*B3,2)</f>
        <v>1943368692.2</v>
      </c>
      <c r="H329" s="101">
        <v>0</v>
      </c>
      <c r="I329" s="101">
        <v>0</v>
      </c>
      <c r="J329" s="101">
        <v>0</v>
      </c>
      <c r="K329" s="101">
        <v>0</v>
      </c>
      <c r="L329" s="101">
        <v>0</v>
      </c>
      <c r="M329" s="101">
        <v>0</v>
      </c>
      <c r="N329" s="101">
        <v>0</v>
      </c>
      <c r="O329" s="101">
        <v>238313103.72</v>
      </c>
      <c r="P329" s="101">
        <v>0</v>
      </c>
      <c r="Q329" s="87"/>
      <c r="R329" s="88"/>
      <c r="S329" s="14"/>
      <c r="T329" s="14"/>
      <c r="U329" s="14"/>
      <c r="V329" s="14"/>
      <c r="W329" s="14"/>
      <c r="X329" s="14"/>
      <c r="Y329" s="14"/>
      <c r="Z329" s="14"/>
      <c r="AA329" s="14"/>
    </row>
    <row r="330" spans="1:27" s="18" customFormat="1" ht="31.15" customHeight="1">
      <c r="A330" s="30">
        <v>5</v>
      </c>
      <c r="B330" s="31" t="s">
        <v>140</v>
      </c>
      <c r="C330" s="129" t="s">
        <v>1</v>
      </c>
      <c r="D330" s="101">
        <f t="shared" si="48"/>
        <v>3470193</v>
      </c>
      <c r="E330" s="101">
        <f t="shared" si="48"/>
        <v>155281420.21000001</v>
      </c>
      <c r="F330" s="101">
        <v>3470193</v>
      </c>
      <c r="G330" s="101">
        <f>ROUND(F330*B3,2)</f>
        <v>155281420.21000001</v>
      </c>
      <c r="H330" s="101">
        <v>0</v>
      </c>
      <c r="I330" s="101">
        <v>0</v>
      </c>
      <c r="J330" s="101">
        <v>0</v>
      </c>
      <c r="K330" s="101">
        <v>0</v>
      </c>
      <c r="L330" s="101">
        <v>0</v>
      </c>
      <c r="M330" s="101">
        <v>0</v>
      </c>
      <c r="N330" s="101">
        <v>0</v>
      </c>
      <c r="O330" s="101">
        <v>13328598.359999999</v>
      </c>
      <c r="P330" s="101">
        <v>0</v>
      </c>
      <c r="Q330" s="87"/>
      <c r="R330" s="88"/>
      <c r="S330" s="14"/>
      <c r="T330" s="14"/>
      <c r="U330" s="14"/>
      <c r="V330" s="14"/>
      <c r="W330" s="14"/>
      <c r="X330" s="14"/>
      <c r="Y330" s="14"/>
      <c r="Z330" s="14"/>
      <c r="AA330" s="14"/>
    </row>
    <row r="331" spans="1:27" s="18" customFormat="1" ht="31.15" customHeight="1">
      <c r="A331" s="112">
        <v>6</v>
      </c>
      <c r="B331" s="31" t="s">
        <v>141</v>
      </c>
      <c r="C331" s="129" t="s">
        <v>1</v>
      </c>
      <c r="D331" s="101">
        <f t="shared" si="48"/>
        <v>4796733.09</v>
      </c>
      <c r="E331" s="101">
        <f t="shared" si="48"/>
        <v>214640374.91999999</v>
      </c>
      <c r="F331" s="101">
        <v>4796733.09</v>
      </c>
      <c r="G331" s="101">
        <f>ROUND(F331*B3,2)</f>
        <v>214640374.91999999</v>
      </c>
      <c r="H331" s="101">
        <v>0</v>
      </c>
      <c r="I331" s="101">
        <v>0</v>
      </c>
      <c r="J331" s="101">
        <v>0</v>
      </c>
      <c r="K331" s="101">
        <v>0</v>
      </c>
      <c r="L331" s="101">
        <v>0</v>
      </c>
      <c r="M331" s="101">
        <v>0</v>
      </c>
      <c r="N331" s="101">
        <v>0</v>
      </c>
      <c r="O331" s="101">
        <v>29257232.5</v>
      </c>
      <c r="P331" s="101">
        <v>0</v>
      </c>
      <c r="Q331" s="87"/>
      <c r="R331" s="88"/>
      <c r="S331" s="14"/>
      <c r="T331" s="14"/>
      <c r="U331" s="14"/>
      <c r="V331" s="14"/>
      <c r="W331" s="14"/>
      <c r="X331" s="14"/>
      <c r="Y331" s="14"/>
      <c r="Z331" s="14"/>
      <c r="AA331" s="14"/>
    </row>
    <row r="332" spans="1:27" s="18" customFormat="1" ht="31.15" customHeight="1">
      <c r="A332" s="112">
        <v>7</v>
      </c>
      <c r="B332" s="37" t="s">
        <v>305</v>
      </c>
      <c r="C332" s="129" t="s">
        <v>1</v>
      </c>
      <c r="D332" s="101">
        <f t="shared" si="48"/>
        <v>87918.73</v>
      </c>
      <c r="E332" s="101">
        <f t="shared" si="48"/>
        <v>3934117</v>
      </c>
      <c r="F332" s="101">
        <v>87918.73</v>
      </c>
      <c r="G332" s="101">
        <f>ROUND(F332*B3,2)</f>
        <v>3934117</v>
      </c>
      <c r="H332" s="101">
        <v>0</v>
      </c>
      <c r="I332" s="101">
        <v>0</v>
      </c>
      <c r="J332" s="101">
        <v>0</v>
      </c>
      <c r="K332" s="101">
        <v>0</v>
      </c>
      <c r="L332" s="101">
        <v>0</v>
      </c>
      <c r="M332" s="101">
        <v>0</v>
      </c>
      <c r="N332" s="101">
        <v>0</v>
      </c>
      <c r="O332" s="101">
        <v>1383395.62</v>
      </c>
      <c r="P332" s="101">
        <v>0</v>
      </c>
      <c r="Q332" s="87"/>
      <c r="R332" s="88"/>
      <c r="S332" s="14"/>
      <c r="T332" s="14"/>
      <c r="U332" s="14"/>
      <c r="V332" s="14"/>
      <c r="W332" s="14"/>
      <c r="X332" s="14"/>
      <c r="Y332" s="14"/>
      <c r="Z332" s="14"/>
      <c r="AA332" s="14"/>
    </row>
    <row r="333" spans="1:27" s="18" customFormat="1" ht="31.15" customHeight="1">
      <c r="A333" s="112">
        <v>8</v>
      </c>
      <c r="B333" s="31" t="s">
        <v>142</v>
      </c>
      <c r="C333" s="129" t="s">
        <v>0</v>
      </c>
      <c r="D333" s="101">
        <f t="shared" si="48"/>
        <v>30620461.989999998</v>
      </c>
      <c r="E333" s="101">
        <f t="shared" si="48"/>
        <v>1270096956.74</v>
      </c>
      <c r="F333" s="101">
        <v>30620461.989999998</v>
      </c>
      <c r="G333" s="101">
        <f>ROUND(F333*B2,2)</f>
        <v>1270096956.74</v>
      </c>
      <c r="H333" s="101">
        <v>0</v>
      </c>
      <c r="I333" s="101">
        <v>0</v>
      </c>
      <c r="J333" s="101">
        <v>0</v>
      </c>
      <c r="K333" s="101">
        <v>0</v>
      </c>
      <c r="L333" s="101">
        <v>0</v>
      </c>
      <c r="M333" s="101">
        <v>0</v>
      </c>
      <c r="N333" s="101">
        <v>0</v>
      </c>
      <c r="O333" s="101">
        <v>38562168.659999996</v>
      </c>
      <c r="P333" s="101">
        <v>0</v>
      </c>
      <c r="Q333" s="87"/>
      <c r="R333" s="88"/>
      <c r="S333" s="14"/>
      <c r="T333" s="14"/>
      <c r="U333" s="14"/>
      <c r="V333" s="14"/>
      <c r="W333" s="14"/>
      <c r="X333" s="14"/>
      <c r="Y333" s="14"/>
      <c r="Z333" s="14"/>
      <c r="AA333" s="14"/>
    </row>
    <row r="334" spans="1:27" s="18" customFormat="1" ht="31.15" customHeight="1">
      <c r="A334" s="156">
        <v>9</v>
      </c>
      <c r="B334" s="31" t="s">
        <v>202</v>
      </c>
      <c r="C334" s="156" t="s">
        <v>1</v>
      </c>
      <c r="D334" s="185">
        <f t="shared" si="48"/>
        <v>4679412.08</v>
      </c>
      <c r="E334" s="185">
        <f t="shared" si="48"/>
        <v>209390588.22999999</v>
      </c>
      <c r="F334" s="185">
        <v>4679412.08</v>
      </c>
      <c r="G334" s="185">
        <f>ROUND(F334*B3,2)</f>
        <v>209390588.22999999</v>
      </c>
      <c r="H334" s="101">
        <v>0</v>
      </c>
      <c r="I334" s="101">
        <v>0</v>
      </c>
      <c r="J334" s="101">
        <v>0</v>
      </c>
      <c r="K334" s="101">
        <v>0</v>
      </c>
      <c r="L334" s="101">
        <v>0</v>
      </c>
      <c r="M334" s="101">
        <v>0</v>
      </c>
      <c r="N334" s="101">
        <v>0</v>
      </c>
      <c r="O334" s="101">
        <v>0</v>
      </c>
      <c r="P334" s="101">
        <v>0</v>
      </c>
      <c r="Q334" s="87"/>
      <c r="R334" s="88"/>
      <c r="S334" s="14"/>
      <c r="T334" s="14"/>
      <c r="U334" s="14"/>
      <c r="V334" s="14"/>
      <c r="W334" s="14"/>
      <c r="X334" s="14"/>
      <c r="Y334" s="14"/>
      <c r="Z334" s="14"/>
      <c r="AA334" s="14"/>
    </row>
    <row r="335" spans="1:27" s="18" customFormat="1" ht="31.15" customHeight="1">
      <c r="A335" s="156"/>
      <c r="B335" s="31" t="s">
        <v>143</v>
      </c>
      <c r="C335" s="156"/>
      <c r="D335" s="192"/>
      <c r="E335" s="192"/>
      <c r="F335" s="192"/>
      <c r="G335" s="185"/>
      <c r="H335" s="101">
        <v>0</v>
      </c>
      <c r="I335" s="101">
        <v>0</v>
      </c>
      <c r="J335" s="101">
        <v>0</v>
      </c>
      <c r="K335" s="101">
        <v>0</v>
      </c>
      <c r="L335" s="101">
        <v>0</v>
      </c>
      <c r="M335" s="101">
        <v>0</v>
      </c>
      <c r="N335" s="101">
        <v>0</v>
      </c>
      <c r="O335" s="101">
        <v>25013182.059999999</v>
      </c>
      <c r="P335" s="101">
        <v>0</v>
      </c>
      <c r="Q335" s="87"/>
      <c r="R335" s="88"/>
      <c r="S335" s="14"/>
      <c r="T335" s="14"/>
      <c r="U335" s="14"/>
      <c r="V335" s="14"/>
      <c r="W335" s="14"/>
      <c r="X335" s="14"/>
      <c r="Y335" s="14"/>
      <c r="Z335" s="14"/>
      <c r="AA335" s="14"/>
    </row>
    <row r="336" spans="1:27" s="18" customFormat="1" ht="45.75" customHeight="1">
      <c r="A336" s="112">
        <v>10</v>
      </c>
      <c r="B336" s="1" t="s">
        <v>299</v>
      </c>
      <c r="C336" s="129" t="s">
        <v>1</v>
      </c>
      <c r="D336" s="101">
        <f t="shared" si="48"/>
        <v>3643897.15</v>
      </c>
      <c r="E336" s="101">
        <f t="shared" si="48"/>
        <v>163054194.55000001</v>
      </c>
      <c r="F336" s="101">
        <v>3643897.15</v>
      </c>
      <c r="G336" s="101">
        <f>ROUND(F336*B3,2)</f>
        <v>163054194.55000001</v>
      </c>
      <c r="H336" s="101">
        <v>0</v>
      </c>
      <c r="I336" s="101">
        <v>0</v>
      </c>
      <c r="J336" s="101">
        <v>0</v>
      </c>
      <c r="K336" s="101">
        <v>0</v>
      </c>
      <c r="L336" s="101">
        <v>0</v>
      </c>
      <c r="M336" s="101">
        <v>0</v>
      </c>
      <c r="N336" s="101">
        <v>0</v>
      </c>
      <c r="O336" s="101">
        <v>20153250.289999999</v>
      </c>
      <c r="P336" s="101">
        <v>0</v>
      </c>
      <c r="Q336" s="87"/>
      <c r="R336" s="88"/>
      <c r="S336" s="14"/>
      <c r="T336" s="14"/>
      <c r="U336" s="14"/>
      <c r="V336" s="14"/>
      <c r="W336" s="14"/>
      <c r="X336" s="14"/>
      <c r="Y336" s="14"/>
      <c r="Z336" s="14"/>
      <c r="AA336" s="14"/>
    </row>
    <row r="337" spans="1:27" s="18" customFormat="1" ht="31.15" customHeight="1">
      <c r="A337" s="112">
        <v>11</v>
      </c>
      <c r="B337" s="31" t="s">
        <v>144</v>
      </c>
      <c r="C337" s="129" t="s">
        <v>1</v>
      </c>
      <c r="D337" s="101">
        <f t="shared" si="48"/>
        <v>449790.77</v>
      </c>
      <c r="E337" s="101">
        <f t="shared" si="48"/>
        <v>20126877.539999999</v>
      </c>
      <c r="F337" s="101">
        <v>449790.77</v>
      </c>
      <c r="G337" s="101">
        <f>ROUND(F337*B3,2)</f>
        <v>20126877.539999999</v>
      </c>
      <c r="H337" s="101">
        <v>0</v>
      </c>
      <c r="I337" s="101">
        <v>0</v>
      </c>
      <c r="J337" s="101">
        <v>0</v>
      </c>
      <c r="K337" s="101">
        <v>0</v>
      </c>
      <c r="L337" s="101">
        <v>0</v>
      </c>
      <c r="M337" s="101">
        <v>0</v>
      </c>
      <c r="N337" s="101">
        <v>0</v>
      </c>
      <c r="O337" s="101">
        <v>1051695.43</v>
      </c>
      <c r="P337" s="101">
        <v>0</v>
      </c>
      <c r="Q337" s="87"/>
      <c r="R337" s="88"/>
      <c r="S337" s="14"/>
      <c r="T337" s="14"/>
      <c r="U337" s="14"/>
      <c r="V337" s="14"/>
      <c r="W337" s="14"/>
      <c r="X337" s="14"/>
      <c r="Y337" s="14"/>
      <c r="Z337" s="14"/>
      <c r="AA337" s="14"/>
    </row>
    <row r="338" spans="1:27" s="18" customFormat="1" ht="31.15" customHeight="1">
      <c r="A338" s="112">
        <v>12</v>
      </c>
      <c r="B338" s="121" t="s">
        <v>145</v>
      </c>
      <c r="C338" s="129" t="s">
        <v>0</v>
      </c>
      <c r="D338" s="101">
        <f t="shared" si="48"/>
        <v>12957203.119999999</v>
      </c>
      <c r="E338" s="101">
        <f t="shared" si="48"/>
        <v>537447941.04999995</v>
      </c>
      <c r="F338" s="101">
        <v>12957203.119999999</v>
      </c>
      <c r="G338" s="101">
        <f>ROUND(F338*B2,2)</f>
        <v>537447941.04999995</v>
      </c>
      <c r="H338" s="101">
        <v>0</v>
      </c>
      <c r="I338" s="101">
        <v>0</v>
      </c>
      <c r="J338" s="101">
        <v>0</v>
      </c>
      <c r="K338" s="101">
        <v>0</v>
      </c>
      <c r="L338" s="101">
        <v>0</v>
      </c>
      <c r="M338" s="101">
        <v>0</v>
      </c>
      <c r="N338" s="101">
        <v>0</v>
      </c>
      <c r="O338" s="101">
        <v>75437118.099999994</v>
      </c>
      <c r="P338" s="101">
        <v>0</v>
      </c>
      <c r="Q338" s="87"/>
      <c r="R338" s="88"/>
      <c r="S338" s="14"/>
      <c r="T338" s="14"/>
      <c r="U338" s="14"/>
      <c r="V338" s="14"/>
      <c r="W338" s="14"/>
      <c r="X338" s="14"/>
      <c r="Y338" s="14"/>
      <c r="Z338" s="14"/>
      <c r="AA338" s="14"/>
    </row>
    <row r="339" spans="1:27" s="18" customFormat="1" ht="31.15" customHeight="1">
      <c r="A339" s="112">
        <v>13</v>
      </c>
      <c r="B339" s="121" t="s">
        <v>146</v>
      </c>
      <c r="C339" s="129" t="s">
        <v>1</v>
      </c>
      <c r="D339" s="101">
        <f t="shared" si="48"/>
        <v>2698849.2</v>
      </c>
      <c r="E339" s="101">
        <f t="shared" si="48"/>
        <v>120765944.92</v>
      </c>
      <c r="F339" s="101">
        <v>2698849.2</v>
      </c>
      <c r="G339" s="101">
        <f>ROUND(F339*B3,2)</f>
        <v>120765944.92</v>
      </c>
      <c r="H339" s="101">
        <v>0</v>
      </c>
      <c r="I339" s="101">
        <v>0</v>
      </c>
      <c r="J339" s="101">
        <v>0</v>
      </c>
      <c r="K339" s="101">
        <v>0</v>
      </c>
      <c r="L339" s="101">
        <v>0</v>
      </c>
      <c r="M339" s="101">
        <v>0</v>
      </c>
      <c r="N339" s="101">
        <v>0</v>
      </c>
      <c r="O339" s="101">
        <v>12992338</v>
      </c>
      <c r="P339" s="101">
        <v>0</v>
      </c>
      <c r="Q339" s="87"/>
      <c r="R339" s="88"/>
      <c r="S339" s="14"/>
      <c r="T339" s="14"/>
      <c r="U339" s="14"/>
      <c r="V339" s="14"/>
      <c r="W339" s="14"/>
      <c r="X339" s="14"/>
      <c r="Y339" s="14"/>
      <c r="Z339" s="14"/>
      <c r="AA339" s="14"/>
    </row>
    <row r="340" spans="1:27" s="18" customFormat="1" ht="31.15" customHeight="1">
      <c r="A340" s="112">
        <v>14</v>
      </c>
      <c r="B340" s="31" t="s">
        <v>147</v>
      </c>
      <c r="C340" s="129" t="s">
        <v>1</v>
      </c>
      <c r="D340" s="101">
        <f t="shared" si="48"/>
        <v>0</v>
      </c>
      <c r="E340" s="101">
        <f t="shared" si="48"/>
        <v>0</v>
      </c>
      <c r="F340" s="101">
        <v>0</v>
      </c>
      <c r="G340" s="101">
        <f>ROUND(F340*B3,2)</f>
        <v>0</v>
      </c>
      <c r="H340" s="101">
        <v>0</v>
      </c>
      <c r="I340" s="101">
        <v>0</v>
      </c>
      <c r="J340" s="101">
        <v>0</v>
      </c>
      <c r="K340" s="101">
        <v>0</v>
      </c>
      <c r="L340" s="101">
        <v>0</v>
      </c>
      <c r="M340" s="101">
        <v>0</v>
      </c>
      <c r="N340" s="101">
        <v>0</v>
      </c>
      <c r="O340" s="101">
        <v>16060587.710000001</v>
      </c>
      <c r="P340" s="101">
        <v>0</v>
      </c>
      <c r="Q340" s="87"/>
      <c r="R340" s="88"/>
      <c r="S340" s="14"/>
      <c r="T340" s="14"/>
      <c r="U340" s="14"/>
      <c r="V340" s="14"/>
      <c r="W340" s="14"/>
      <c r="X340" s="14"/>
      <c r="Y340" s="14"/>
      <c r="Z340" s="14"/>
      <c r="AA340" s="14"/>
    </row>
    <row r="341" spans="1:27" s="18" customFormat="1" ht="31.15" customHeight="1">
      <c r="A341" s="156">
        <v>15</v>
      </c>
      <c r="B341" s="183" t="s">
        <v>148</v>
      </c>
      <c r="C341" s="129" t="s">
        <v>1</v>
      </c>
      <c r="D341" s="101">
        <f t="shared" si="48"/>
        <v>16033302.25</v>
      </c>
      <c r="E341" s="101">
        <f t="shared" si="48"/>
        <v>717445382.44000006</v>
      </c>
      <c r="F341" s="101">
        <v>16033302.25</v>
      </c>
      <c r="G341" s="101">
        <f>ROUND(F341*B3,2)</f>
        <v>717445382.44000006</v>
      </c>
      <c r="H341" s="101">
        <v>0</v>
      </c>
      <c r="I341" s="101">
        <v>0</v>
      </c>
      <c r="J341" s="101">
        <v>0</v>
      </c>
      <c r="K341" s="101">
        <v>0</v>
      </c>
      <c r="L341" s="101">
        <v>0</v>
      </c>
      <c r="M341" s="101">
        <v>0</v>
      </c>
      <c r="N341" s="101">
        <v>0</v>
      </c>
      <c r="O341" s="101">
        <v>9697340.8699999992</v>
      </c>
      <c r="P341" s="101">
        <v>0</v>
      </c>
      <c r="Q341" s="87"/>
      <c r="R341" s="88"/>
      <c r="S341" s="14"/>
      <c r="T341" s="14"/>
      <c r="U341" s="14"/>
      <c r="V341" s="14"/>
      <c r="W341" s="14"/>
      <c r="X341" s="14"/>
      <c r="Y341" s="14"/>
      <c r="Z341" s="14"/>
      <c r="AA341" s="14"/>
    </row>
    <row r="342" spans="1:27" s="18" customFormat="1" ht="31.15" customHeight="1">
      <c r="A342" s="156"/>
      <c r="B342" s="183"/>
      <c r="C342" s="129" t="s">
        <v>29</v>
      </c>
      <c r="D342" s="101">
        <f t="shared" si="48"/>
        <v>6876139.2300000004</v>
      </c>
      <c r="E342" s="101">
        <f t="shared" ref="E342:E357" si="49">G342+I342+K342</f>
        <v>6876139.2300000004</v>
      </c>
      <c r="F342" s="101">
        <v>6876139.2300000004</v>
      </c>
      <c r="G342" s="101">
        <v>6876139.2300000004</v>
      </c>
      <c r="H342" s="101">
        <v>0</v>
      </c>
      <c r="I342" s="101">
        <v>0</v>
      </c>
      <c r="J342" s="101">
        <v>0</v>
      </c>
      <c r="K342" s="101">
        <v>0</v>
      </c>
      <c r="L342" s="101">
        <v>0</v>
      </c>
      <c r="M342" s="101">
        <v>0</v>
      </c>
      <c r="N342" s="101">
        <v>0</v>
      </c>
      <c r="O342" s="101">
        <v>0</v>
      </c>
      <c r="P342" s="101">
        <v>0</v>
      </c>
      <c r="Q342" s="87"/>
      <c r="R342" s="88"/>
      <c r="S342" s="14"/>
      <c r="T342" s="14"/>
      <c r="U342" s="14"/>
      <c r="V342" s="14"/>
      <c r="W342" s="14"/>
      <c r="X342" s="14"/>
      <c r="Y342" s="14"/>
      <c r="Z342" s="14"/>
      <c r="AA342" s="14"/>
    </row>
    <row r="343" spans="1:27" s="18" customFormat="1" ht="31.15" customHeight="1">
      <c r="A343" s="112">
        <v>16</v>
      </c>
      <c r="B343" s="31" t="s">
        <v>149</v>
      </c>
      <c r="C343" s="129" t="s">
        <v>29</v>
      </c>
      <c r="D343" s="101">
        <f t="shared" ref="D343:D344" si="50">F343+H343+J343</f>
        <v>796821.6</v>
      </c>
      <c r="E343" s="101">
        <f t="shared" si="49"/>
        <v>796821.6</v>
      </c>
      <c r="F343" s="101">
        <v>796821.6</v>
      </c>
      <c r="G343" s="101">
        <v>796821.6</v>
      </c>
      <c r="H343" s="101">
        <v>0</v>
      </c>
      <c r="I343" s="101">
        <v>0</v>
      </c>
      <c r="J343" s="101">
        <v>0</v>
      </c>
      <c r="K343" s="101">
        <v>0</v>
      </c>
      <c r="L343" s="101">
        <v>0</v>
      </c>
      <c r="M343" s="101">
        <v>0</v>
      </c>
      <c r="N343" s="101">
        <v>0</v>
      </c>
      <c r="O343" s="101">
        <v>160577.1</v>
      </c>
      <c r="P343" s="101">
        <v>0</v>
      </c>
      <c r="Q343" s="87"/>
      <c r="R343" s="88"/>
      <c r="S343" s="14"/>
      <c r="T343" s="14"/>
      <c r="U343" s="14"/>
      <c r="V343" s="14"/>
      <c r="W343" s="14"/>
      <c r="X343" s="14"/>
      <c r="Y343" s="14"/>
      <c r="Z343" s="14"/>
      <c r="AA343" s="14"/>
    </row>
    <row r="344" spans="1:27" s="18" customFormat="1" ht="31.15" customHeight="1">
      <c r="A344" s="112">
        <v>17</v>
      </c>
      <c r="B344" s="31" t="s">
        <v>150</v>
      </c>
      <c r="C344" s="129" t="s">
        <v>29</v>
      </c>
      <c r="D344" s="101">
        <f t="shared" si="50"/>
        <v>1793340.43</v>
      </c>
      <c r="E344" s="101">
        <f t="shared" si="49"/>
        <v>1793340.43</v>
      </c>
      <c r="F344" s="101">
        <v>1793340.43</v>
      </c>
      <c r="G344" s="101">
        <v>1793340.43</v>
      </c>
      <c r="H344" s="101">
        <v>0</v>
      </c>
      <c r="I344" s="101">
        <v>0</v>
      </c>
      <c r="J344" s="101">
        <v>0</v>
      </c>
      <c r="K344" s="101">
        <v>0</v>
      </c>
      <c r="L344" s="101">
        <v>0</v>
      </c>
      <c r="M344" s="101">
        <v>0</v>
      </c>
      <c r="N344" s="101">
        <v>0</v>
      </c>
      <c r="O344" s="101">
        <v>289720.5</v>
      </c>
      <c r="P344" s="101">
        <v>0</v>
      </c>
      <c r="Q344" s="87"/>
      <c r="R344" s="88"/>
      <c r="S344" s="14"/>
      <c r="T344" s="14"/>
      <c r="U344" s="14"/>
      <c r="V344" s="14"/>
      <c r="W344" s="14"/>
      <c r="X344" s="14"/>
      <c r="Y344" s="14"/>
      <c r="Z344" s="14"/>
      <c r="AA344" s="14"/>
    </row>
    <row r="345" spans="1:27" s="18" customFormat="1" ht="31.15" customHeight="1">
      <c r="A345" s="112">
        <v>18</v>
      </c>
      <c r="B345" s="31" t="s">
        <v>151</v>
      </c>
      <c r="C345" s="129" t="s">
        <v>1</v>
      </c>
      <c r="D345" s="101">
        <f t="shared" ref="D345:D357" si="51">F345+H345+J345</f>
        <v>1080911.82</v>
      </c>
      <c r="E345" s="101">
        <f t="shared" si="49"/>
        <v>48367777.390000001</v>
      </c>
      <c r="F345" s="101">
        <v>1080911.82</v>
      </c>
      <c r="G345" s="101">
        <f>ROUND(F345*B3,2)</f>
        <v>48367777.390000001</v>
      </c>
      <c r="H345" s="101">
        <v>0</v>
      </c>
      <c r="I345" s="101">
        <v>0</v>
      </c>
      <c r="J345" s="101">
        <v>0</v>
      </c>
      <c r="K345" s="101">
        <v>0</v>
      </c>
      <c r="L345" s="101">
        <v>0</v>
      </c>
      <c r="M345" s="101">
        <v>0</v>
      </c>
      <c r="N345" s="101">
        <v>0</v>
      </c>
      <c r="O345" s="101">
        <v>647749.07999999996</v>
      </c>
      <c r="P345" s="101">
        <v>0</v>
      </c>
      <c r="Q345" s="87"/>
      <c r="R345" s="88"/>
      <c r="S345" s="14"/>
      <c r="T345" s="14"/>
      <c r="U345" s="14"/>
      <c r="V345" s="14"/>
      <c r="W345" s="14"/>
      <c r="X345" s="14"/>
      <c r="Y345" s="14"/>
      <c r="Z345" s="14"/>
      <c r="AA345" s="14"/>
    </row>
    <row r="346" spans="1:27" s="18" customFormat="1" ht="97.9" customHeight="1">
      <c r="A346" s="112">
        <v>19</v>
      </c>
      <c r="B346" s="51" t="s">
        <v>311</v>
      </c>
      <c r="C346" s="129" t="s">
        <v>1</v>
      </c>
      <c r="D346" s="101">
        <f t="shared" si="51"/>
        <v>8863048.4800000004</v>
      </c>
      <c r="E346" s="101">
        <f t="shared" si="49"/>
        <v>396596602.94</v>
      </c>
      <c r="F346" s="101">
        <v>8582084.0099999998</v>
      </c>
      <c r="G346" s="101">
        <f>ROUND(F346*B3,2)</f>
        <v>384024229.61000001</v>
      </c>
      <c r="H346" s="101">
        <v>0</v>
      </c>
      <c r="I346" s="101">
        <v>0</v>
      </c>
      <c r="J346" s="101">
        <v>280964.46999999997</v>
      </c>
      <c r="K346" s="101">
        <f>ROUND(J346*B3,2)</f>
        <v>12572373.33</v>
      </c>
      <c r="L346" s="101">
        <v>0</v>
      </c>
      <c r="M346" s="101">
        <v>0</v>
      </c>
      <c r="N346" s="101">
        <v>0</v>
      </c>
      <c r="O346" s="101">
        <v>22206089.620000001</v>
      </c>
      <c r="P346" s="101">
        <v>0</v>
      </c>
      <c r="Q346" s="87"/>
      <c r="R346" s="88"/>
      <c r="S346" s="14"/>
      <c r="T346" s="14"/>
      <c r="U346" s="14"/>
      <c r="V346" s="14"/>
      <c r="W346" s="14"/>
      <c r="X346" s="14"/>
      <c r="Y346" s="14"/>
      <c r="Z346" s="14"/>
      <c r="AA346" s="14"/>
    </row>
    <row r="347" spans="1:27" s="18" customFormat="1" ht="33" customHeight="1">
      <c r="A347" s="112">
        <v>20</v>
      </c>
      <c r="B347" s="31" t="s">
        <v>152</v>
      </c>
      <c r="C347" s="129" t="s">
        <v>0</v>
      </c>
      <c r="D347" s="101">
        <f t="shared" si="51"/>
        <v>2059025.65</v>
      </c>
      <c r="E347" s="101">
        <f t="shared" si="49"/>
        <v>85405707.230000004</v>
      </c>
      <c r="F347" s="101">
        <v>2059025.65</v>
      </c>
      <c r="G347" s="101">
        <f>ROUND(F347*B2,2)</f>
        <v>85405707.230000004</v>
      </c>
      <c r="H347" s="101">
        <v>0</v>
      </c>
      <c r="I347" s="101">
        <v>0</v>
      </c>
      <c r="J347" s="101"/>
      <c r="K347" s="101"/>
      <c r="L347" s="101">
        <v>0</v>
      </c>
      <c r="M347" s="101">
        <v>0</v>
      </c>
      <c r="N347" s="101">
        <v>0</v>
      </c>
      <c r="O347" s="101">
        <v>13090935.92</v>
      </c>
      <c r="P347" s="101">
        <v>0</v>
      </c>
      <c r="Q347" s="87"/>
      <c r="R347" s="88"/>
      <c r="S347" s="14"/>
      <c r="T347" s="14"/>
      <c r="U347" s="14"/>
      <c r="V347" s="14"/>
      <c r="W347" s="14"/>
      <c r="X347" s="14"/>
      <c r="Y347" s="14"/>
      <c r="Z347" s="14"/>
      <c r="AA347" s="14"/>
    </row>
    <row r="348" spans="1:27" s="18" customFormat="1" ht="33" customHeight="1">
      <c r="A348" s="112">
        <v>21</v>
      </c>
      <c r="B348" s="31" t="s">
        <v>153</v>
      </c>
      <c r="C348" s="129" t="s">
        <v>1</v>
      </c>
      <c r="D348" s="101">
        <f t="shared" si="51"/>
        <v>35374991.170000002</v>
      </c>
      <c r="E348" s="101">
        <f t="shared" si="49"/>
        <v>1582931804.8800001</v>
      </c>
      <c r="F348" s="101">
        <v>34831151.93</v>
      </c>
      <c r="G348" s="101">
        <f>ROUND(F348*B3,2)</f>
        <v>1558596521.6400001</v>
      </c>
      <c r="H348" s="101">
        <v>0</v>
      </c>
      <c r="I348" s="101">
        <v>0</v>
      </c>
      <c r="J348" s="101">
        <v>543839.24</v>
      </c>
      <c r="K348" s="101">
        <f>ROUND(J348*B3,2)</f>
        <v>24335283.239999998</v>
      </c>
      <c r="L348" s="101">
        <v>0</v>
      </c>
      <c r="M348" s="101">
        <v>0</v>
      </c>
      <c r="N348" s="101">
        <v>0</v>
      </c>
      <c r="O348" s="101">
        <v>324791564.32999998</v>
      </c>
      <c r="P348" s="101">
        <v>0</v>
      </c>
      <c r="Q348" s="87"/>
      <c r="R348" s="88"/>
      <c r="S348" s="14"/>
      <c r="T348" s="14"/>
      <c r="U348" s="14"/>
      <c r="V348" s="14"/>
      <c r="W348" s="14"/>
      <c r="X348" s="14"/>
      <c r="Y348" s="14"/>
      <c r="Z348" s="14"/>
      <c r="AA348" s="14"/>
    </row>
    <row r="349" spans="1:27" s="18" customFormat="1" ht="33" customHeight="1">
      <c r="A349" s="112">
        <v>22</v>
      </c>
      <c r="B349" s="31" t="s">
        <v>154</v>
      </c>
      <c r="C349" s="129" t="s">
        <v>0</v>
      </c>
      <c r="D349" s="101">
        <f t="shared" si="51"/>
        <v>38787004.579999998</v>
      </c>
      <c r="E349" s="101">
        <f t="shared" si="49"/>
        <v>1608834526.8699999</v>
      </c>
      <c r="F349" s="101">
        <v>38787004.579999998</v>
      </c>
      <c r="G349" s="101">
        <f>ROUND(F349*B2,2)</f>
        <v>1608834526.8699999</v>
      </c>
      <c r="H349" s="101">
        <v>0</v>
      </c>
      <c r="I349" s="101">
        <v>0</v>
      </c>
      <c r="J349" s="101">
        <v>0</v>
      </c>
      <c r="K349" s="101">
        <v>0</v>
      </c>
      <c r="L349" s="101">
        <v>0</v>
      </c>
      <c r="M349" s="101">
        <v>0</v>
      </c>
      <c r="N349" s="101">
        <v>0</v>
      </c>
      <c r="O349" s="101">
        <v>199955474.61000001</v>
      </c>
      <c r="P349" s="101">
        <v>0</v>
      </c>
      <c r="Q349" s="87"/>
      <c r="R349" s="88"/>
      <c r="S349" s="14"/>
      <c r="T349" s="14"/>
      <c r="U349" s="14"/>
      <c r="V349" s="14"/>
      <c r="W349" s="14"/>
      <c r="X349" s="14"/>
      <c r="Y349" s="14"/>
      <c r="Z349" s="14"/>
      <c r="AA349" s="14"/>
    </row>
    <row r="350" spans="1:27" s="18" customFormat="1" ht="33" customHeight="1">
      <c r="A350" s="112">
        <v>23</v>
      </c>
      <c r="B350" s="31" t="s">
        <v>155</v>
      </c>
      <c r="C350" s="129" t="s">
        <v>1</v>
      </c>
      <c r="D350" s="101">
        <f t="shared" si="51"/>
        <v>37170181.600000001</v>
      </c>
      <c r="E350" s="101">
        <f t="shared" si="49"/>
        <v>1663261550.0899999</v>
      </c>
      <c r="F350" s="101">
        <v>37170181.600000001</v>
      </c>
      <c r="G350" s="101">
        <f>ROUND(F350*B3,2)</f>
        <v>1663261550.0899999</v>
      </c>
      <c r="H350" s="101">
        <v>0</v>
      </c>
      <c r="I350" s="101">
        <v>0</v>
      </c>
      <c r="J350" s="101">
        <v>0</v>
      </c>
      <c r="K350" s="101">
        <v>0</v>
      </c>
      <c r="L350" s="101">
        <v>0</v>
      </c>
      <c r="M350" s="101">
        <v>0</v>
      </c>
      <c r="N350" s="101">
        <v>0</v>
      </c>
      <c r="O350" s="101">
        <v>587849660.27999997</v>
      </c>
      <c r="P350" s="101">
        <v>0</v>
      </c>
      <c r="Q350" s="87"/>
      <c r="R350" s="88"/>
      <c r="S350" s="14"/>
      <c r="T350" s="14"/>
      <c r="U350" s="14"/>
      <c r="V350" s="14"/>
      <c r="W350" s="14"/>
      <c r="X350" s="14"/>
      <c r="Y350" s="14"/>
      <c r="Z350" s="14"/>
      <c r="AA350" s="14"/>
    </row>
    <row r="351" spans="1:27" s="18" customFormat="1" ht="48.6" customHeight="1">
      <c r="A351" s="112">
        <v>24</v>
      </c>
      <c r="B351" s="31" t="s">
        <v>156</v>
      </c>
      <c r="C351" s="129" t="s">
        <v>0</v>
      </c>
      <c r="D351" s="101">
        <f t="shared" si="51"/>
        <v>152335221.21000001</v>
      </c>
      <c r="E351" s="101">
        <f t="shared" si="49"/>
        <v>6318666940</v>
      </c>
      <c r="F351" s="101">
        <v>152335221.21000001</v>
      </c>
      <c r="G351" s="101">
        <f>ROUND(F351*B2,2)</f>
        <v>6318666940</v>
      </c>
      <c r="H351" s="101">
        <v>0</v>
      </c>
      <c r="I351" s="101">
        <v>0</v>
      </c>
      <c r="J351" s="101">
        <v>0</v>
      </c>
      <c r="K351" s="101">
        <v>0</v>
      </c>
      <c r="L351" s="101">
        <v>0</v>
      </c>
      <c r="M351" s="101">
        <v>0</v>
      </c>
      <c r="N351" s="101">
        <v>0</v>
      </c>
      <c r="O351" s="101">
        <v>1153205511.23</v>
      </c>
      <c r="P351" s="101">
        <v>0</v>
      </c>
      <c r="Q351" s="87"/>
      <c r="R351" s="88"/>
      <c r="S351" s="14"/>
      <c r="T351" s="14"/>
      <c r="U351" s="14"/>
      <c r="V351" s="14"/>
      <c r="W351" s="14"/>
      <c r="X351" s="14"/>
      <c r="Y351" s="14"/>
      <c r="Z351" s="14"/>
      <c r="AA351" s="14"/>
    </row>
    <row r="352" spans="1:27" s="18" customFormat="1" ht="85.9" customHeight="1">
      <c r="A352" s="112">
        <v>25</v>
      </c>
      <c r="B352" s="31" t="s">
        <v>157</v>
      </c>
      <c r="C352" s="129" t="s">
        <v>1</v>
      </c>
      <c r="D352" s="102">
        <f t="shared" si="51"/>
        <v>96254091.5</v>
      </c>
      <c r="E352" s="102">
        <f t="shared" si="49"/>
        <v>4307101083.1700001</v>
      </c>
      <c r="F352" s="102">
        <v>96254091.5</v>
      </c>
      <c r="G352" s="102">
        <f>ROUND(F352*B3,2)</f>
        <v>4307101083.1700001</v>
      </c>
      <c r="H352" s="101">
        <v>0</v>
      </c>
      <c r="I352" s="101">
        <v>0</v>
      </c>
      <c r="J352" s="101">
        <v>0</v>
      </c>
      <c r="K352" s="101">
        <v>0</v>
      </c>
      <c r="L352" s="101">
        <v>0</v>
      </c>
      <c r="M352" s="101">
        <v>0</v>
      </c>
      <c r="N352" s="101">
        <v>0</v>
      </c>
      <c r="O352" s="101">
        <v>523288471.26999998</v>
      </c>
      <c r="P352" s="101">
        <v>0</v>
      </c>
      <c r="Q352" s="87"/>
      <c r="R352" s="88"/>
      <c r="S352" s="14"/>
      <c r="T352" s="14"/>
      <c r="U352" s="14"/>
      <c r="V352" s="14"/>
      <c r="W352" s="14"/>
      <c r="X352" s="14"/>
      <c r="Y352" s="14"/>
      <c r="Z352" s="14"/>
      <c r="AA352" s="14"/>
    </row>
    <row r="353" spans="1:27" s="18" customFormat="1" ht="53.45" customHeight="1">
      <c r="A353" s="112">
        <v>26</v>
      </c>
      <c r="B353" s="47" t="s">
        <v>304</v>
      </c>
      <c r="C353" s="129" t="s">
        <v>0</v>
      </c>
      <c r="D353" s="102">
        <f>F353+J353</f>
        <v>547425.42000000004</v>
      </c>
      <c r="E353" s="102">
        <f>G353+K353</f>
        <v>22706494.77</v>
      </c>
      <c r="F353" s="102">
        <v>530005.02</v>
      </c>
      <c r="G353" s="102">
        <f>ROUND(F353*B2,2)</f>
        <v>21983919.219999999</v>
      </c>
      <c r="H353" s="101">
        <v>0</v>
      </c>
      <c r="I353" s="101">
        <v>0</v>
      </c>
      <c r="J353" s="101">
        <v>17420.400000000001</v>
      </c>
      <c r="K353" s="101">
        <v>722575.55</v>
      </c>
      <c r="L353" s="101">
        <v>0</v>
      </c>
      <c r="M353" s="101">
        <v>0</v>
      </c>
      <c r="N353" s="101">
        <v>0</v>
      </c>
      <c r="O353" s="101">
        <v>20211286.02</v>
      </c>
      <c r="P353" s="101">
        <v>0</v>
      </c>
      <c r="Q353" s="87"/>
      <c r="R353" s="88"/>
      <c r="S353" s="14"/>
      <c r="T353" s="14"/>
      <c r="U353" s="14"/>
      <c r="V353" s="14"/>
      <c r="W353" s="14"/>
      <c r="X353" s="14"/>
      <c r="Y353" s="14"/>
      <c r="Z353" s="14"/>
      <c r="AA353" s="14"/>
    </row>
    <row r="354" spans="1:27" s="18" customFormat="1" ht="49.9" customHeight="1">
      <c r="A354" s="156">
        <v>27</v>
      </c>
      <c r="B354" s="31" t="s">
        <v>300</v>
      </c>
      <c r="C354" s="156" t="s">
        <v>1</v>
      </c>
      <c r="D354" s="184">
        <f t="shared" si="51"/>
        <v>3061325.18</v>
      </c>
      <c r="E354" s="184">
        <f t="shared" si="49"/>
        <v>136985730.09</v>
      </c>
      <c r="F354" s="184">
        <v>3061325.18</v>
      </c>
      <c r="G354" s="184">
        <f>ROUND(F354*B3,2)</f>
        <v>136985730.09</v>
      </c>
      <c r="H354" s="101"/>
      <c r="I354" s="101"/>
      <c r="J354" s="101"/>
      <c r="K354" s="101"/>
      <c r="L354" s="101"/>
      <c r="M354" s="101"/>
      <c r="N354" s="101"/>
      <c r="O354" s="101">
        <v>34020783.75</v>
      </c>
      <c r="P354" s="101">
        <v>0</v>
      </c>
      <c r="Q354" s="87"/>
      <c r="R354" s="88"/>
      <c r="S354" s="14"/>
      <c r="T354" s="14"/>
      <c r="U354" s="14"/>
      <c r="V354" s="14"/>
      <c r="W354" s="14"/>
      <c r="X354" s="14"/>
      <c r="Y354" s="14"/>
      <c r="Z354" s="14"/>
      <c r="AA354" s="14"/>
    </row>
    <row r="355" spans="1:27" s="18" customFormat="1" ht="23.45" customHeight="1">
      <c r="A355" s="156"/>
      <c r="B355" s="1" t="s">
        <v>158</v>
      </c>
      <c r="C355" s="156"/>
      <c r="D355" s="184">
        <f t="shared" si="51"/>
        <v>0</v>
      </c>
      <c r="E355" s="184">
        <f t="shared" si="49"/>
        <v>0</v>
      </c>
      <c r="F355" s="184"/>
      <c r="G355" s="184">
        <f>ROUND(F355*B5,2)</f>
        <v>0</v>
      </c>
      <c r="H355" s="101">
        <v>0</v>
      </c>
      <c r="I355" s="101">
        <v>0</v>
      </c>
      <c r="J355" s="101">
        <v>0</v>
      </c>
      <c r="K355" s="101">
        <v>0</v>
      </c>
      <c r="L355" s="101">
        <v>0</v>
      </c>
      <c r="M355" s="101">
        <v>0</v>
      </c>
      <c r="N355" s="101">
        <v>0</v>
      </c>
      <c r="O355" s="198" t="s">
        <v>159</v>
      </c>
      <c r="P355" s="185">
        <v>0</v>
      </c>
      <c r="Q355" s="87"/>
      <c r="R355" s="88"/>
      <c r="S355" s="14"/>
      <c r="T355" s="14"/>
      <c r="U355" s="14"/>
      <c r="V355" s="14"/>
      <c r="W355" s="14"/>
      <c r="X355" s="14"/>
      <c r="Y355" s="14"/>
      <c r="Z355" s="14"/>
      <c r="AA355" s="14"/>
    </row>
    <row r="356" spans="1:27" s="18" customFormat="1" ht="23.45" customHeight="1">
      <c r="A356" s="156"/>
      <c r="B356" s="1" t="s">
        <v>160</v>
      </c>
      <c r="C356" s="156"/>
      <c r="D356" s="184">
        <f t="shared" si="51"/>
        <v>0</v>
      </c>
      <c r="E356" s="184">
        <f t="shared" si="49"/>
        <v>0</v>
      </c>
      <c r="F356" s="184"/>
      <c r="G356" s="184">
        <f>ROUND(F356*B6,2)</f>
        <v>0</v>
      </c>
      <c r="H356" s="101"/>
      <c r="I356" s="101"/>
      <c r="J356" s="101"/>
      <c r="K356" s="101"/>
      <c r="L356" s="101"/>
      <c r="M356" s="101"/>
      <c r="N356" s="101"/>
      <c r="O356" s="198"/>
      <c r="P356" s="185"/>
      <c r="Q356" s="87"/>
      <c r="R356" s="88"/>
      <c r="S356" s="14"/>
      <c r="T356" s="14"/>
      <c r="U356" s="14"/>
      <c r="V356" s="14"/>
      <c r="W356" s="14"/>
      <c r="X356" s="14"/>
      <c r="Y356" s="14"/>
      <c r="Z356" s="14"/>
      <c r="AA356" s="14"/>
    </row>
    <row r="357" spans="1:27" s="18" customFormat="1" ht="23.45" customHeight="1">
      <c r="A357" s="156"/>
      <c r="B357" s="1" t="s">
        <v>161</v>
      </c>
      <c r="C357" s="156"/>
      <c r="D357" s="184">
        <f t="shared" si="51"/>
        <v>0</v>
      </c>
      <c r="E357" s="184">
        <f t="shared" si="49"/>
        <v>0</v>
      </c>
      <c r="F357" s="184"/>
      <c r="G357" s="184">
        <f>ROUND(F357*B7,2)</f>
        <v>0</v>
      </c>
      <c r="H357" s="101"/>
      <c r="I357" s="101"/>
      <c r="J357" s="101"/>
      <c r="K357" s="101"/>
      <c r="L357" s="101"/>
      <c r="M357" s="101"/>
      <c r="N357" s="101"/>
      <c r="O357" s="198"/>
      <c r="P357" s="185"/>
      <c r="Q357" s="87"/>
      <c r="R357" s="88"/>
      <c r="S357" s="14"/>
      <c r="T357" s="14"/>
      <c r="U357" s="14"/>
      <c r="V357" s="14"/>
      <c r="W357" s="14"/>
      <c r="X357" s="14"/>
      <c r="Y357" s="14"/>
      <c r="Z357" s="14"/>
      <c r="AA357" s="14"/>
    </row>
    <row r="358" spans="1:27" s="24" customFormat="1" ht="38.450000000000003" customHeight="1">
      <c r="A358" s="162" t="s">
        <v>88</v>
      </c>
      <c r="B358" s="163"/>
      <c r="C358" s="43"/>
      <c r="D358" s="104" t="s">
        <v>89</v>
      </c>
      <c r="E358" s="111">
        <f>SUM(E326:E357)</f>
        <v>22412505894.519997</v>
      </c>
      <c r="F358" s="104" t="s">
        <v>89</v>
      </c>
      <c r="G358" s="111">
        <f t="shared" ref="G358" si="52">SUM(G326:G357)</f>
        <v>22374875662.399998</v>
      </c>
      <c r="H358" s="104" t="s">
        <v>89</v>
      </c>
      <c r="I358" s="111">
        <f>I326+I327+I328+I329+I330+I331+I332+I333+I335+I336+I337+I338+I339+I340+I341+I343+I344+I345+I346+I347+I348+I349+I350+I351+I352+I354</f>
        <v>0</v>
      </c>
      <c r="J358" s="104" t="s">
        <v>89</v>
      </c>
      <c r="K358" s="111">
        <f>K326+K327+K328+K329+K330+K331+K332+K333+K335+K336+K337+K338+K339+K340+K341+K343+K344+K345+K346+K347+K348+K349+K350+K351+K352+K354+K353</f>
        <v>37630232.119999997</v>
      </c>
      <c r="L358" s="104" t="s">
        <v>89</v>
      </c>
      <c r="M358" s="104" t="s">
        <v>89</v>
      </c>
      <c r="N358" s="104" t="s">
        <v>89</v>
      </c>
      <c r="O358" s="104" t="s">
        <v>89</v>
      </c>
      <c r="P358" s="111">
        <v>0</v>
      </c>
      <c r="Q358" s="93"/>
      <c r="R358" s="94"/>
      <c r="S358" s="23"/>
      <c r="T358" s="23"/>
      <c r="U358" s="23"/>
      <c r="V358" s="23"/>
      <c r="W358" s="23"/>
      <c r="X358" s="23"/>
      <c r="Y358" s="23"/>
      <c r="Z358" s="23"/>
      <c r="AA358" s="23"/>
    </row>
    <row r="359" spans="1:27" s="73" customFormat="1" ht="36" customHeight="1">
      <c r="A359" s="164" t="s">
        <v>90</v>
      </c>
      <c r="B359" s="165"/>
      <c r="C359" s="165"/>
      <c r="D359" s="165"/>
      <c r="E359" s="165"/>
      <c r="F359" s="165"/>
      <c r="G359" s="165"/>
      <c r="H359" s="165"/>
      <c r="I359" s="165"/>
      <c r="J359" s="165"/>
      <c r="K359" s="165"/>
      <c r="L359" s="165"/>
      <c r="M359" s="165"/>
      <c r="N359" s="165"/>
      <c r="O359" s="165"/>
      <c r="P359" s="166"/>
      <c r="Q359" s="87"/>
      <c r="R359" s="88"/>
      <c r="S359" s="71"/>
      <c r="T359" s="71"/>
      <c r="U359" s="71"/>
      <c r="V359" s="71"/>
      <c r="W359" s="71"/>
      <c r="X359" s="71"/>
      <c r="Y359" s="71"/>
      <c r="Z359" s="71"/>
      <c r="AA359" s="71"/>
    </row>
    <row r="360" spans="1:27" s="18" customFormat="1" ht="42.6" customHeight="1">
      <c r="A360" s="35">
        <v>28</v>
      </c>
      <c r="B360" s="31" t="s">
        <v>162</v>
      </c>
      <c r="C360" s="129" t="s">
        <v>0</v>
      </c>
      <c r="D360" s="102">
        <f t="shared" ref="D360:E365" si="53">F360+H360+J360</f>
        <v>75746.11</v>
      </c>
      <c r="E360" s="102">
        <f t="shared" si="53"/>
        <v>3141850.17</v>
      </c>
      <c r="F360" s="102">
        <v>0</v>
      </c>
      <c r="G360" s="102">
        <v>0</v>
      </c>
      <c r="H360" s="102">
        <v>75746.11</v>
      </c>
      <c r="I360" s="102">
        <f>ROUND(H360*B2,2)</f>
        <v>3141850.17</v>
      </c>
      <c r="J360" s="102">
        <v>0</v>
      </c>
      <c r="K360" s="102">
        <v>0</v>
      </c>
      <c r="L360" s="102">
        <v>0</v>
      </c>
      <c r="M360" s="102">
        <v>0</v>
      </c>
      <c r="N360" s="102">
        <v>0</v>
      </c>
      <c r="O360" s="102">
        <v>663159.05000000005</v>
      </c>
      <c r="P360" s="102">
        <v>0</v>
      </c>
      <c r="Q360" s="87"/>
      <c r="R360" s="88"/>
      <c r="S360" s="14"/>
      <c r="T360" s="14"/>
      <c r="U360" s="14"/>
      <c r="V360" s="14"/>
      <c r="W360" s="14"/>
      <c r="X360" s="14"/>
      <c r="Y360" s="14"/>
      <c r="Z360" s="14"/>
      <c r="AA360" s="14"/>
    </row>
    <row r="361" spans="1:27" s="18" customFormat="1" ht="42.6" customHeight="1">
      <c r="A361" s="35">
        <v>29</v>
      </c>
      <c r="B361" s="31" t="s">
        <v>163</v>
      </c>
      <c r="C361" s="129" t="s">
        <v>0</v>
      </c>
      <c r="D361" s="102">
        <f>F361+H361+J361</f>
        <v>383118.56</v>
      </c>
      <c r="E361" s="102">
        <f>G361+I361+K361</f>
        <v>15891259.810000001</v>
      </c>
      <c r="F361" s="102">
        <v>180000</v>
      </c>
      <c r="G361" s="102">
        <f>ROUND(F361*B2,2)</f>
        <v>7466166</v>
      </c>
      <c r="H361" s="102">
        <v>203118.56</v>
      </c>
      <c r="I361" s="102">
        <f>ROUND(H361*B2,2)</f>
        <v>8425093.8100000005</v>
      </c>
      <c r="J361" s="102">
        <v>0</v>
      </c>
      <c r="K361" s="102">
        <v>0</v>
      </c>
      <c r="L361" s="102">
        <v>0</v>
      </c>
      <c r="M361" s="102">
        <v>0</v>
      </c>
      <c r="N361" s="102">
        <v>0</v>
      </c>
      <c r="O361" s="102">
        <v>0</v>
      </c>
      <c r="P361" s="102">
        <v>0</v>
      </c>
      <c r="Q361" s="87"/>
      <c r="R361" s="88"/>
      <c r="S361" s="28">
        <f>145086304.92+24224706965.29+3488278779.7</f>
        <v>27858072049.91</v>
      </c>
      <c r="T361" s="14"/>
      <c r="U361" s="14"/>
      <c r="V361" s="14"/>
      <c r="W361" s="14"/>
      <c r="X361" s="14"/>
      <c r="Y361" s="14"/>
      <c r="Z361" s="14"/>
      <c r="AA361" s="14"/>
    </row>
    <row r="362" spans="1:27" s="18" customFormat="1" ht="42.6" customHeight="1">
      <c r="A362" s="35">
        <v>30</v>
      </c>
      <c r="B362" s="31" t="s">
        <v>164</v>
      </c>
      <c r="C362" s="129" t="s">
        <v>0</v>
      </c>
      <c r="D362" s="102">
        <f>F362+H362+J362</f>
        <v>9525669.9900000002</v>
      </c>
      <c r="E362" s="102">
        <f>G362+I362+K362</f>
        <v>395112407.81</v>
      </c>
      <c r="F362" s="102">
        <v>4309731.03</v>
      </c>
      <c r="G362" s="102">
        <f>ROUND(F362*B2,2)</f>
        <v>178762040.47</v>
      </c>
      <c r="H362" s="102">
        <v>2945142.78</v>
      </c>
      <c r="I362" s="102">
        <f>ROUND(H362*B2,2)</f>
        <v>122160693.83</v>
      </c>
      <c r="J362" s="102">
        <v>2270796.1800000002</v>
      </c>
      <c r="K362" s="102">
        <f>ROUND(J362*B2,2)</f>
        <v>94189673.510000005</v>
      </c>
      <c r="L362" s="102">
        <v>0</v>
      </c>
      <c r="M362" s="102">
        <v>0</v>
      </c>
      <c r="N362" s="102">
        <v>0</v>
      </c>
      <c r="O362" s="102">
        <v>35489606.960000001</v>
      </c>
      <c r="P362" s="102">
        <v>0</v>
      </c>
      <c r="Q362" s="87"/>
      <c r="R362" s="88"/>
      <c r="S362" s="14"/>
      <c r="T362" s="14"/>
      <c r="U362" s="14"/>
      <c r="V362" s="14"/>
      <c r="W362" s="14"/>
      <c r="X362" s="14"/>
      <c r="Y362" s="14"/>
      <c r="Z362" s="14"/>
      <c r="AA362" s="14"/>
    </row>
    <row r="363" spans="1:27" s="18" customFormat="1" ht="42.6" customHeight="1">
      <c r="A363" s="35">
        <v>31</v>
      </c>
      <c r="B363" s="31" t="s">
        <v>165</v>
      </c>
      <c r="C363" s="129" t="s">
        <v>0</v>
      </c>
      <c r="D363" s="102">
        <f t="shared" si="53"/>
        <v>3741.48</v>
      </c>
      <c r="E363" s="102">
        <f t="shared" si="53"/>
        <v>155191.72999999998</v>
      </c>
      <c r="F363" s="102">
        <v>3640.75</v>
      </c>
      <c r="G363" s="102">
        <f>ROUND(F363*B2,2)</f>
        <v>151013.57999999999</v>
      </c>
      <c r="H363" s="102">
        <v>98.91</v>
      </c>
      <c r="I363" s="102">
        <f>ROUND(H363*B2,2)</f>
        <v>4102.66</v>
      </c>
      <c r="J363" s="102">
        <v>1.82</v>
      </c>
      <c r="K363" s="102">
        <f>ROUND(J363*B2,2)</f>
        <v>75.489999999999995</v>
      </c>
      <c r="L363" s="102">
        <v>0</v>
      </c>
      <c r="M363" s="102">
        <v>0</v>
      </c>
      <c r="N363" s="102">
        <v>0</v>
      </c>
      <c r="O363" s="102">
        <v>8878.92</v>
      </c>
      <c r="P363" s="102">
        <v>0</v>
      </c>
      <c r="Q363" s="87"/>
      <c r="R363" s="88"/>
      <c r="S363" s="14"/>
      <c r="T363" s="14"/>
      <c r="U363" s="14"/>
      <c r="V363" s="14"/>
      <c r="W363" s="14"/>
      <c r="X363" s="14"/>
      <c r="Y363" s="14"/>
      <c r="Z363" s="14"/>
      <c r="AA363" s="14"/>
    </row>
    <row r="364" spans="1:27" s="18" customFormat="1" ht="42.6" customHeight="1">
      <c r="A364" s="35">
        <v>32</v>
      </c>
      <c r="B364" s="31" t="s">
        <v>166</v>
      </c>
      <c r="C364" s="129" t="s">
        <v>0</v>
      </c>
      <c r="D364" s="102">
        <f t="shared" si="53"/>
        <v>9978036.5999999996</v>
      </c>
      <c r="E364" s="102">
        <f t="shared" si="53"/>
        <v>413875986.71999997</v>
      </c>
      <c r="F364" s="102">
        <v>4271712.54</v>
      </c>
      <c r="G364" s="102">
        <f>ROUND(F364*B2,2)</f>
        <v>177185082.93000001</v>
      </c>
      <c r="H364" s="102">
        <v>3252306.05</v>
      </c>
      <c r="I364" s="102">
        <f>ROUND(H364*B2,2)</f>
        <v>134901426.96000001</v>
      </c>
      <c r="J364" s="102">
        <v>2454018.0099999998</v>
      </c>
      <c r="K364" s="102">
        <f>ROUND(J364*B2,2)</f>
        <v>101789476.83</v>
      </c>
      <c r="L364" s="102">
        <v>0</v>
      </c>
      <c r="M364" s="102">
        <v>0</v>
      </c>
      <c r="N364" s="102">
        <v>0</v>
      </c>
      <c r="O364" s="102">
        <v>11547055</v>
      </c>
      <c r="P364" s="102">
        <v>0</v>
      </c>
      <c r="Q364" s="87"/>
      <c r="R364" s="88"/>
      <c r="S364" s="14"/>
      <c r="T364" s="14"/>
      <c r="U364" s="14"/>
      <c r="V364" s="14"/>
      <c r="W364" s="14"/>
      <c r="X364" s="14"/>
      <c r="Y364" s="14"/>
      <c r="Z364" s="14"/>
      <c r="AA364" s="14"/>
    </row>
    <row r="365" spans="1:27" s="18" customFormat="1" ht="42.6" customHeight="1">
      <c r="A365" s="38">
        <v>33</v>
      </c>
      <c r="B365" s="39" t="s">
        <v>301</v>
      </c>
      <c r="C365" s="129" t="s">
        <v>0</v>
      </c>
      <c r="D365" s="102">
        <f t="shared" si="53"/>
        <v>1228007.1199999999</v>
      </c>
      <c r="E365" s="102">
        <f t="shared" si="53"/>
        <v>50936138.93</v>
      </c>
      <c r="F365" s="102">
        <v>1063964.47</v>
      </c>
      <c r="G365" s="102">
        <f>ROUND(F365*B2,2)</f>
        <v>44131863.060000002</v>
      </c>
      <c r="H365" s="102">
        <v>164042.65</v>
      </c>
      <c r="I365" s="102">
        <f>ROUND(H365*B2,2)</f>
        <v>6804275.8700000001</v>
      </c>
      <c r="J365" s="102">
        <v>0</v>
      </c>
      <c r="K365" s="102">
        <v>0</v>
      </c>
      <c r="L365" s="102">
        <v>0</v>
      </c>
      <c r="M365" s="102">
        <v>0</v>
      </c>
      <c r="N365" s="102">
        <v>0</v>
      </c>
      <c r="O365" s="102">
        <f>ROUND(Q365*B2,2)</f>
        <v>298113.64</v>
      </c>
      <c r="P365" s="102">
        <v>0</v>
      </c>
      <c r="Q365" s="87">
        <v>7187.15</v>
      </c>
      <c r="R365" s="88" t="s">
        <v>303</v>
      </c>
      <c r="S365" s="14"/>
      <c r="T365" s="14"/>
      <c r="U365" s="14"/>
      <c r="V365" s="14"/>
      <c r="W365" s="14"/>
      <c r="X365" s="14"/>
      <c r="Y365" s="14"/>
      <c r="Z365" s="14"/>
      <c r="AA365" s="14"/>
    </row>
    <row r="366" spans="1:27" s="24" customFormat="1" ht="26.25" customHeight="1">
      <c r="A366" s="162" t="s">
        <v>133</v>
      </c>
      <c r="B366" s="163"/>
      <c r="C366" s="43"/>
      <c r="D366" s="104" t="s">
        <v>89</v>
      </c>
      <c r="E366" s="111">
        <f>E365+E364+E363+E362+E361+E360</f>
        <v>879112835.16999996</v>
      </c>
      <c r="F366" s="104" t="s">
        <v>89</v>
      </c>
      <c r="G366" s="111">
        <f>G365+G364+G363+G362+G361</f>
        <v>407696166.04000002</v>
      </c>
      <c r="H366" s="104" t="s">
        <v>89</v>
      </c>
      <c r="I366" s="111">
        <f>I365+I364+I363+I362+I361+I360</f>
        <v>275437443.30000001</v>
      </c>
      <c r="J366" s="104" t="s">
        <v>89</v>
      </c>
      <c r="K366" s="111">
        <f>K364+K363+K362</f>
        <v>195979225.82999998</v>
      </c>
      <c r="L366" s="111">
        <v>0</v>
      </c>
      <c r="M366" s="111">
        <v>0</v>
      </c>
      <c r="N366" s="111">
        <v>0</v>
      </c>
      <c r="O366" s="111">
        <f>O360+O362+O363+O364+O365</f>
        <v>48006813.57</v>
      </c>
      <c r="P366" s="111">
        <f>P364+P363+P362</f>
        <v>0</v>
      </c>
      <c r="Q366" s="93"/>
      <c r="R366" s="94"/>
      <c r="S366" s="23"/>
      <c r="T366" s="23"/>
      <c r="U366" s="23"/>
      <c r="V366" s="23"/>
      <c r="W366" s="23"/>
      <c r="X366" s="23"/>
      <c r="Y366" s="23"/>
      <c r="Z366" s="23"/>
      <c r="AA366" s="23"/>
    </row>
    <row r="367" spans="1:27" s="24" customFormat="1" ht="54.75" customHeight="1">
      <c r="A367" s="160" t="s">
        <v>167</v>
      </c>
      <c r="B367" s="161"/>
      <c r="C367" s="137"/>
      <c r="D367" s="115" t="s">
        <v>89</v>
      </c>
      <c r="E367" s="116">
        <f>E366+E358</f>
        <v>23291618729.689995</v>
      </c>
      <c r="F367" s="115" t="s">
        <v>89</v>
      </c>
      <c r="G367" s="116">
        <f>G366+G358</f>
        <v>22782571828.439999</v>
      </c>
      <c r="H367" s="115" t="s">
        <v>89</v>
      </c>
      <c r="I367" s="116">
        <f>I366+I358</f>
        <v>275437443.30000001</v>
      </c>
      <c r="J367" s="115" t="s">
        <v>89</v>
      </c>
      <c r="K367" s="116">
        <f>K366+K358</f>
        <v>233609457.94999999</v>
      </c>
      <c r="L367" s="116">
        <v>0</v>
      </c>
      <c r="M367" s="116">
        <v>0</v>
      </c>
      <c r="N367" s="116">
        <v>0</v>
      </c>
      <c r="O367" s="115" t="s">
        <v>89</v>
      </c>
      <c r="P367" s="116">
        <f>P366+P358</f>
        <v>0</v>
      </c>
      <c r="Q367" s="99" t="s">
        <v>89</v>
      </c>
      <c r="R367" s="100" t="s">
        <v>89</v>
      </c>
      <c r="S367" s="23"/>
      <c r="T367" s="23"/>
      <c r="U367" s="23"/>
      <c r="V367" s="23"/>
      <c r="W367" s="23"/>
      <c r="X367" s="23"/>
      <c r="Y367" s="23"/>
      <c r="Z367" s="23"/>
      <c r="AA367" s="23"/>
    </row>
    <row r="368" spans="1:27" s="24" customFormat="1" ht="72.75" customHeight="1">
      <c r="A368" s="170" t="s">
        <v>317</v>
      </c>
      <c r="B368" s="171"/>
      <c r="C368" s="136"/>
      <c r="D368" s="117" t="s">
        <v>89</v>
      </c>
      <c r="E368" s="118">
        <f>E367+E323</f>
        <v>104481343006.50998</v>
      </c>
      <c r="F368" s="117" t="s">
        <v>89</v>
      </c>
      <c r="G368" s="118">
        <f>G367+G323</f>
        <v>102664189562.18999</v>
      </c>
      <c r="H368" s="117" t="s">
        <v>89</v>
      </c>
      <c r="I368" s="118">
        <f>I367+I323</f>
        <v>1323394459.7999997</v>
      </c>
      <c r="J368" s="117" t="s">
        <v>89</v>
      </c>
      <c r="K368" s="118">
        <f>K367+K323</f>
        <v>493758984.51999998</v>
      </c>
      <c r="L368" s="118">
        <f>L367+L323</f>
        <v>2176031542.27</v>
      </c>
      <c r="M368" s="118">
        <f>M367+M323</f>
        <v>947317959.84000015</v>
      </c>
      <c r="N368" s="118">
        <f>N367+N323</f>
        <v>315181980.39999998</v>
      </c>
      <c r="O368" s="117" t="s">
        <v>89</v>
      </c>
      <c r="P368" s="118">
        <f>P367+P323</f>
        <v>0</v>
      </c>
      <c r="Q368" s="93"/>
      <c r="R368" s="94"/>
      <c r="S368" s="23"/>
      <c r="T368" s="23"/>
      <c r="U368" s="23"/>
      <c r="V368" s="23"/>
      <c r="W368" s="23"/>
      <c r="X368" s="23"/>
      <c r="Y368" s="23"/>
      <c r="Z368" s="23"/>
      <c r="AA368" s="23"/>
    </row>
    <row r="369" spans="1:27" s="18" customFormat="1" ht="24.6" customHeight="1">
      <c r="A369" s="75" t="s">
        <v>168</v>
      </c>
      <c r="B369" s="33"/>
      <c r="C369" s="138"/>
      <c r="D369" s="32"/>
      <c r="E369" s="34"/>
      <c r="F369" s="32"/>
      <c r="G369" s="34"/>
      <c r="H369" s="32"/>
      <c r="I369" s="34"/>
      <c r="J369" s="32"/>
      <c r="K369" s="34"/>
      <c r="L369" s="34"/>
      <c r="M369" s="34"/>
      <c r="N369" s="34"/>
      <c r="O369" s="34"/>
      <c r="P369" s="34"/>
      <c r="Q369" s="87"/>
      <c r="R369" s="88"/>
      <c r="S369" s="14"/>
      <c r="T369" s="14"/>
      <c r="U369" s="14"/>
      <c r="V369" s="14"/>
      <c r="W369" s="14"/>
      <c r="X369" s="14"/>
      <c r="Y369" s="15"/>
      <c r="Z369" s="14"/>
      <c r="AA369" s="14"/>
    </row>
    <row r="370" spans="1:27" s="18" customFormat="1" ht="31.15" customHeight="1">
      <c r="A370" s="195" t="s">
        <v>169</v>
      </c>
      <c r="B370" s="196"/>
      <c r="C370" s="196"/>
      <c r="D370" s="196"/>
      <c r="E370" s="196"/>
      <c r="F370" s="196"/>
      <c r="G370" s="196"/>
      <c r="H370" s="196"/>
      <c r="I370" s="196"/>
      <c r="J370" s="196"/>
      <c r="K370" s="196"/>
      <c r="L370" s="196"/>
      <c r="M370" s="196"/>
      <c r="N370" s="196"/>
      <c r="O370" s="196"/>
      <c r="P370" s="197"/>
      <c r="Q370" s="87"/>
      <c r="R370" s="88"/>
      <c r="S370" s="14"/>
      <c r="T370" s="14"/>
      <c r="U370" s="14"/>
      <c r="V370" s="14"/>
      <c r="W370" s="14"/>
      <c r="X370" s="14"/>
      <c r="Y370" s="15"/>
      <c r="Z370" s="14"/>
      <c r="AA370" s="14"/>
    </row>
    <row r="371" spans="1:27" s="18" customFormat="1" ht="67.150000000000006" customHeight="1">
      <c r="A371" s="30" t="s">
        <v>170</v>
      </c>
      <c r="B371" s="122" t="s">
        <v>171</v>
      </c>
      <c r="C371" s="129" t="s">
        <v>1</v>
      </c>
      <c r="D371" s="101">
        <f t="shared" ref="D371:E376" si="54">F371+H371+J371</f>
        <v>3643897.15</v>
      </c>
      <c r="E371" s="101">
        <f t="shared" si="54"/>
        <v>163054194.55000001</v>
      </c>
      <c r="F371" s="101">
        <v>3643897.15</v>
      </c>
      <c r="G371" s="101">
        <f>ROUND(F371*B3,2)</f>
        <v>163054194.55000001</v>
      </c>
      <c r="H371" s="102">
        <v>0</v>
      </c>
      <c r="I371" s="102">
        <v>0</v>
      </c>
      <c r="J371" s="102">
        <v>0</v>
      </c>
      <c r="K371" s="102">
        <v>0</v>
      </c>
      <c r="L371" s="102">
        <v>0</v>
      </c>
      <c r="M371" s="102">
        <v>0</v>
      </c>
      <c r="N371" s="102">
        <v>0</v>
      </c>
      <c r="O371" s="101">
        <v>20153250.289999999</v>
      </c>
      <c r="P371" s="102">
        <v>0</v>
      </c>
      <c r="Q371" s="87"/>
      <c r="R371" s="88"/>
      <c r="S371" s="14"/>
      <c r="T371" s="14"/>
      <c r="U371" s="14"/>
      <c r="V371" s="14"/>
      <c r="W371" s="14"/>
      <c r="X371" s="14"/>
      <c r="Y371" s="15"/>
      <c r="Z371" s="14"/>
      <c r="AA371" s="14"/>
    </row>
    <row r="372" spans="1:27" s="18" customFormat="1" ht="79.150000000000006" customHeight="1">
      <c r="A372" s="30" t="s">
        <v>170</v>
      </c>
      <c r="B372" s="122" t="s">
        <v>200</v>
      </c>
      <c r="C372" s="156" t="s">
        <v>1</v>
      </c>
      <c r="D372" s="185">
        <f t="shared" si="54"/>
        <v>1352057.45</v>
      </c>
      <c r="E372" s="185">
        <f t="shared" si="54"/>
        <v>60500785.130000003</v>
      </c>
      <c r="F372" s="185">
        <v>1352057.45</v>
      </c>
      <c r="G372" s="185">
        <f>ROUND(F372*B3,2)</f>
        <v>60500785.130000003</v>
      </c>
      <c r="H372" s="102">
        <v>0</v>
      </c>
      <c r="I372" s="102">
        <v>0</v>
      </c>
      <c r="J372" s="102">
        <v>0</v>
      </c>
      <c r="K372" s="102">
        <v>0</v>
      </c>
      <c r="L372" s="102">
        <v>0</v>
      </c>
      <c r="M372" s="102">
        <v>0</v>
      </c>
      <c r="N372" s="102">
        <v>0</v>
      </c>
      <c r="O372" s="101">
        <v>13786427.66</v>
      </c>
      <c r="P372" s="102">
        <v>0</v>
      </c>
      <c r="Q372" s="87"/>
      <c r="R372" s="88"/>
      <c r="S372" s="14"/>
      <c r="T372" s="14"/>
      <c r="U372" s="14"/>
      <c r="V372" s="14"/>
      <c r="W372" s="14"/>
      <c r="X372" s="14"/>
      <c r="Y372" s="15"/>
      <c r="Z372" s="14"/>
      <c r="AA372" s="14"/>
    </row>
    <row r="373" spans="1:27" s="18" customFormat="1" ht="79.150000000000006" customHeight="1">
      <c r="A373" s="30" t="s">
        <v>170</v>
      </c>
      <c r="B373" s="122" t="s">
        <v>201</v>
      </c>
      <c r="C373" s="156"/>
      <c r="D373" s="185"/>
      <c r="E373" s="185">
        <f t="shared" si="54"/>
        <v>0</v>
      </c>
      <c r="F373" s="185"/>
      <c r="G373" s="185">
        <f>ROUND(F373*B5,2)</f>
        <v>0</v>
      </c>
      <c r="H373" s="102">
        <v>0</v>
      </c>
      <c r="I373" s="102">
        <v>0</v>
      </c>
      <c r="J373" s="102">
        <v>0</v>
      </c>
      <c r="K373" s="102">
        <v>0</v>
      </c>
      <c r="L373" s="102">
        <v>0</v>
      </c>
      <c r="M373" s="102">
        <v>0</v>
      </c>
      <c r="N373" s="102">
        <v>0</v>
      </c>
      <c r="O373" s="101">
        <v>14402241.08</v>
      </c>
      <c r="P373" s="102">
        <v>0</v>
      </c>
      <c r="Q373" s="87"/>
      <c r="R373" s="88"/>
      <c r="S373" s="14"/>
      <c r="T373" s="14"/>
      <c r="U373" s="14"/>
      <c r="V373" s="14"/>
      <c r="W373" s="14"/>
      <c r="X373" s="14"/>
      <c r="Y373" s="15"/>
      <c r="Z373" s="14"/>
      <c r="AA373" s="14"/>
    </row>
    <row r="374" spans="1:27" s="18" customFormat="1" ht="35.450000000000003" customHeight="1">
      <c r="A374" s="150" t="s">
        <v>170</v>
      </c>
      <c r="B374" s="31" t="s">
        <v>172</v>
      </c>
      <c r="C374" s="156" t="s">
        <v>29</v>
      </c>
      <c r="D374" s="185">
        <f t="shared" si="54"/>
        <v>8057220.71</v>
      </c>
      <c r="E374" s="185">
        <v>8057220.71</v>
      </c>
      <c r="F374" s="185">
        <v>8057220.71</v>
      </c>
      <c r="G374" s="185">
        <v>8057220.71</v>
      </c>
      <c r="H374" s="185">
        <v>0</v>
      </c>
      <c r="I374" s="185">
        <v>0</v>
      </c>
      <c r="J374" s="185">
        <v>0</v>
      </c>
      <c r="K374" s="185">
        <v>0</v>
      </c>
      <c r="L374" s="185">
        <v>0</v>
      </c>
      <c r="M374" s="185">
        <v>0</v>
      </c>
      <c r="N374" s="185">
        <v>0</v>
      </c>
      <c r="O374" s="101">
        <v>3105593.02</v>
      </c>
      <c r="P374" s="102">
        <v>0</v>
      </c>
      <c r="Q374" s="87"/>
      <c r="R374" s="88"/>
      <c r="S374" s="14"/>
      <c r="T374" s="14"/>
      <c r="U374" s="14"/>
      <c r="V374" s="14"/>
      <c r="W374" s="14"/>
      <c r="X374" s="14"/>
      <c r="Y374" s="15"/>
      <c r="Z374" s="14"/>
      <c r="AA374" s="14"/>
    </row>
    <row r="375" spans="1:27" s="18" customFormat="1" ht="40.5" customHeight="1">
      <c r="A375" s="151"/>
      <c r="B375" s="31" t="s">
        <v>173</v>
      </c>
      <c r="C375" s="156"/>
      <c r="D375" s="185"/>
      <c r="E375" s="185"/>
      <c r="F375" s="185"/>
      <c r="G375" s="185"/>
      <c r="H375" s="185"/>
      <c r="I375" s="185"/>
      <c r="J375" s="185"/>
      <c r="K375" s="185"/>
      <c r="L375" s="185"/>
      <c r="M375" s="185"/>
      <c r="N375" s="185"/>
      <c r="O375" s="101">
        <v>3231489.18</v>
      </c>
      <c r="P375" s="102">
        <v>0</v>
      </c>
      <c r="Q375" s="87"/>
      <c r="R375" s="88"/>
      <c r="S375" s="14"/>
      <c r="T375" s="14"/>
      <c r="U375" s="14"/>
      <c r="V375" s="14"/>
      <c r="W375" s="14"/>
      <c r="X375" s="14"/>
      <c r="Y375" s="15"/>
      <c r="Z375" s="14"/>
      <c r="AA375" s="14"/>
    </row>
    <row r="376" spans="1:27" s="18" customFormat="1" ht="38.25" customHeight="1">
      <c r="A376" s="151"/>
      <c r="B376" s="31" t="s">
        <v>174</v>
      </c>
      <c r="C376" s="156"/>
      <c r="D376" s="185">
        <f t="shared" si="54"/>
        <v>0</v>
      </c>
      <c r="E376" s="185"/>
      <c r="F376" s="185"/>
      <c r="G376" s="185"/>
      <c r="H376" s="185"/>
      <c r="I376" s="185"/>
      <c r="J376" s="185"/>
      <c r="K376" s="185"/>
      <c r="L376" s="185"/>
      <c r="M376" s="185"/>
      <c r="N376" s="185"/>
      <c r="O376" s="101">
        <v>3149171.34</v>
      </c>
      <c r="P376" s="102">
        <v>0</v>
      </c>
      <c r="Q376" s="87"/>
      <c r="R376" s="88"/>
      <c r="S376" s="14"/>
      <c r="T376" s="14"/>
      <c r="U376" s="14"/>
      <c r="V376" s="14"/>
      <c r="W376" s="14"/>
      <c r="X376" s="14"/>
      <c r="Y376" s="15"/>
      <c r="Z376" s="14"/>
      <c r="AA376" s="14"/>
    </row>
    <row r="377" spans="1:27" s="18" customFormat="1" ht="50.25" customHeight="1">
      <c r="A377" s="152"/>
      <c r="B377" s="31" t="s">
        <v>175</v>
      </c>
      <c r="C377" s="156"/>
      <c r="D377" s="185"/>
      <c r="E377" s="185"/>
      <c r="F377" s="185"/>
      <c r="G377" s="185"/>
      <c r="H377" s="185"/>
      <c r="I377" s="185"/>
      <c r="J377" s="185"/>
      <c r="K377" s="185"/>
      <c r="L377" s="185"/>
      <c r="M377" s="185"/>
      <c r="N377" s="185"/>
      <c r="O377" s="101">
        <v>2224878.48</v>
      </c>
      <c r="P377" s="102">
        <v>0</v>
      </c>
      <c r="Q377" s="87"/>
      <c r="R377" s="88"/>
      <c r="S377" s="14"/>
      <c r="T377" s="14"/>
      <c r="U377" s="14"/>
      <c r="V377" s="14"/>
      <c r="W377" s="14"/>
      <c r="X377" s="14"/>
      <c r="Y377" s="15"/>
      <c r="Z377" s="14"/>
      <c r="AA377" s="14"/>
    </row>
    <row r="378" spans="1:27" s="18" customFormat="1" ht="42.6" customHeight="1">
      <c r="A378" s="30" t="s">
        <v>170</v>
      </c>
      <c r="B378" s="31" t="s">
        <v>214</v>
      </c>
      <c r="C378" s="129" t="s">
        <v>1</v>
      </c>
      <c r="D378" s="101">
        <f t="shared" ref="D378:D391" si="55">F378+H378+J378</f>
        <v>4679412.08</v>
      </c>
      <c r="E378" s="101">
        <f t="shared" ref="E378:E391" si="56">G378+I378+K378</f>
        <v>209390588.22999999</v>
      </c>
      <c r="F378" s="101">
        <v>4679412.08</v>
      </c>
      <c r="G378" s="101">
        <f>ROUND(F378*B3,2)</f>
        <v>209390588.22999999</v>
      </c>
      <c r="H378" s="102">
        <v>0</v>
      </c>
      <c r="I378" s="102">
        <v>0</v>
      </c>
      <c r="J378" s="102">
        <v>0</v>
      </c>
      <c r="K378" s="102">
        <v>0</v>
      </c>
      <c r="L378" s="102">
        <v>0</v>
      </c>
      <c r="M378" s="102">
        <v>0</v>
      </c>
      <c r="N378" s="102">
        <v>0</v>
      </c>
      <c r="O378" s="101">
        <v>25013182.059999999</v>
      </c>
      <c r="P378" s="102">
        <v>0</v>
      </c>
      <c r="Q378" s="87"/>
      <c r="R378" s="88"/>
      <c r="S378" s="14"/>
      <c r="T378" s="14"/>
      <c r="U378" s="14"/>
      <c r="V378" s="14"/>
      <c r="W378" s="14"/>
      <c r="X378" s="14"/>
      <c r="Y378" s="15"/>
      <c r="Z378" s="14"/>
      <c r="AA378" s="14"/>
    </row>
    <row r="379" spans="1:27" s="18" customFormat="1" ht="42.6" customHeight="1">
      <c r="A379" s="30" t="s">
        <v>170</v>
      </c>
      <c r="B379" s="31" t="s">
        <v>176</v>
      </c>
      <c r="C379" s="129" t="s">
        <v>1</v>
      </c>
      <c r="D379" s="101">
        <f t="shared" si="55"/>
        <v>2288720.9900000002</v>
      </c>
      <c r="E379" s="101">
        <f t="shared" si="56"/>
        <v>102413855.88</v>
      </c>
      <c r="F379" s="101">
        <v>2288720.9900000002</v>
      </c>
      <c r="G379" s="101">
        <f>ROUND(F379*B3,2)</f>
        <v>102413855.88</v>
      </c>
      <c r="H379" s="102">
        <v>0</v>
      </c>
      <c r="I379" s="102">
        <v>0</v>
      </c>
      <c r="J379" s="102">
        <v>0</v>
      </c>
      <c r="K379" s="102">
        <v>0</v>
      </c>
      <c r="L379" s="102">
        <v>0</v>
      </c>
      <c r="M379" s="102">
        <v>0</v>
      </c>
      <c r="N379" s="102">
        <v>0</v>
      </c>
      <c r="O379" s="101">
        <v>7018311.3399999999</v>
      </c>
      <c r="P379" s="102">
        <v>0</v>
      </c>
      <c r="Q379" s="87"/>
      <c r="R379" s="88"/>
      <c r="S379" s="14"/>
      <c r="T379" s="14"/>
      <c r="U379" s="14"/>
      <c r="V379" s="14"/>
      <c r="W379" s="14"/>
      <c r="X379" s="14"/>
      <c r="Y379" s="15"/>
      <c r="Z379" s="14"/>
      <c r="AA379" s="14"/>
    </row>
    <row r="380" spans="1:27" s="18" customFormat="1" ht="42.6" customHeight="1">
      <c r="A380" s="30" t="s">
        <v>170</v>
      </c>
      <c r="B380" s="31" t="s">
        <v>177</v>
      </c>
      <c r="C380" s="129" t="s">
        <v>1</v>
      </c>
      <c r="D380" s="101">
        <f t="shared" si="55"/>
        <v>3990620.06</v>
      </c>
      <c r="E380" s="101">
        <f t="shared" si="56"/>
        <v>178569073.94999999</v>
      </c>
      <c r="F380" s="101">
        <v>3990620.06</v>
      </c>
      <c r="G380" s="101">
        <f>ROUND(F380*B3,2)</f>
        <v>178569073.94999999</v>
      </c>
      <c r="H380" s="102">
        <v>0</v>
      </c>
      <c r="I380" s="102">
        <v>0</v>
      </c>
      <c r="J380" s="102">
        <v>0</v>
      </c>
      <c r="K380" s="102">
        <v>0</v>
      </c>
      <c r="L380" s="102">
        <v>0</v>
      </c>
      <c r="M380" s="102">
        <v>0</v>
      </c>
      <c r="N380" s="102">
        <v>0</v>
      </c>
      <c r="O380" s="101">
        <v>9021661.3800000008</v>
      </c>
      <c r="P380" s="102">
        <v>0</v>
      </c>
      <c r="Q380" s="87"/>
      <c r="R380" s="88"/>
      <c r="S380" s="14"/>
      <c r="T380" s="14"/>
      <c r="U380" s="14"/>
      <c r="V380" s="14"/>
      <c r="W380" s="14"/>
      <c r="X380" s="14"/>
      <c r="Y380" s="15"/>
      <c r="Z380" s="14"/>
      <c r="AA380" s="14"/>
    </row>
    <row r="381" spans="1:27" s="24" customFormat="1" ht="42.6" customHeight="1">
      <c r="A381" s="30" t="s">
        <v>170</v>
      </c>
      <c r="B381" s="31" t="s">
        <v>178</v>
      </c>
      <c r="C381" s="129" t="s">
        <v>0</v>
      </c>
      <c r="D381" s="101">
        <f t="shared" si="55"/>
        <v>51910.68</v>
      </c>
      <c r="E381" s="101">
        <f t="shared" si="56"/>
        <v>2153187.52</v>
      </c>
      <c r="F381" s="101">
        <v>51910.68</v>
      </c>
      <c r="G381" s="101">
        <f>ROUND(F381*B2,2)</f>
        <v>2153187.52</v>
      </c>
      <c r="H381" s="102">
        <v>0</v>
      </c>
      <c r="I381" s="102">
        <v>0</v>
      </c>
      <c r="J381" s="102">
        <v>0</v>
      </c>
      <c r="K381" s="102">
        <v>0</v>
      </c>
      <c r="L381" s="102">
        <v>0</v>
      </c>
      <c r="M381" s="102">
        <v>0</v>
      </c>
      <c r="N381" s="102">
        <v>0</v>
      </c>
      <c r="O381" s="101">
        <v>204474.5</v>
      </c>
      <c r="P381" s="102">
        <v>0</v>
      </c>
      <c r="Q381" s="93"/>
      <c r="R381" s="94"/>
      <c r="S381" s="23"/>
      <c r="T381" s="23"/>
      <c r="U381" s="23"/>
      <c r="V381" s="23"/>
      <c r="W381" s="23"/>
      <c r="X381" s="23"/>
      <c r="Y381" s="27"/>
      <c r="Z381" s="23"/>
      <c r="AA381" s="23"/>
    </row>
    <row r="382" spans="1:27" s="24" customFormat="1" ht="42.6" customHeight="1">
      <c r="A382" s="30" t="s">
        <v>170</v>
      </c>
      <c r="B382" s="31" t="s">
        <v>179</v>
      </c>
      <c r="C382" s="129" t="s">
        <v>0</v>
      </c>
      <c r="D382" s="101">
        <f t="shared" si="55"/>
        <v>1719.65</v>
      </c>
      <c r="E382" s="101">
        <f t="shared" si="56"/>
        <v>71328.850000000006</v>
      </c>
      <c r="F382" s="101">
        <v>1719.65</v>
      </c>
      <c r="G382" s="101">
        <f>ROUND(F382*B2,2)</f>
        <v>71328.850000000006</v>
      </c>
      <c r="H382" s="102">
        <v>0</v>
      </c>
      <c r="I382" s="102">
        <v>0</v>
      </c>
      <c r="J382" s="102">
        <v>0</v>
      </c>
      <c r="K382" s="102">
        <v>0</v>
      </c>
      <c r="L382" s="102">
        <v>0</v>
      </c>
      <c r="M382" s="102">
        <v>0</v>
      </c>
      <c r="N382" s="102">
        <v>0</v>
      </c>
      <c r="O382" s="101">
        <v>597.47</v>
      </c>
      <c r="P382" s="102">
        <v>0</v>
      </c>
      <c r="Q382" s="93"/>
      <c r="R382" s="94"/>
      <c r="S382" s="23"/>
      <c r="T382" s="23"/>
      <c r="U382" s="23"/>
      <c r="V382" s="23"/>
      <c r="W382" s="23"/>
      <c r="X382" s="23"/>
      <c r="Y382" s="27"/>
      <c r="Z382" s="23"/>
      <c r="AA382" s="23"/>
    </row>
    <row r="383" spans="1:27" s="24" customFormat="1" ht="42.6" customHeight="1">
      <c r="A383" s="30" t="s">
        <v>170</v>
      </c>
      <c r="B383" s="31" t="s">
        <v>180</v>
      </c>
      <c r="C383" s="129" t="s">
        <v>0</v>
      </c>
      <c r="D383" s="101">
        <f t="shared" si="55"/>
        <v>698712.41</v>
      </c>
      <c r="E383" s="101">
        <f t="shared" si="56"/>
        <v>28981682.440000001</v>
      </c>
      <c r="F383" s="101">
        <v>698712.41</v>
      </c>
      <c r="G383" s="101">
        <f>ROUND(F383*B2,2)</f>
        <v>28981682.440000001</v>
      </c>
      <c r="H383" s="102">
        <v>0</v>
      </c>
      <c r="I383" s="102">
        <v>0</v>
      </c>
      <c r="J383" s="102">
        <v>0</v>
      </c>
      <c r="K383" s="102">
        <v>0</v>
      </c>
      <c r="L383" s="102">
        <v>0</v>
      </c>
      <c r="M383" s="102">
        <v>0</v>
      </c>
      <c r="N383" s="102">
        <v>0</v>
      </c>
      <c r="O383" s="101">
        <v>0</v>
      </c>
      <c r="P383" s="102">
        <v>0</v>
      </c>
      <c r="Q383" s="93"/>
      <c r="R383" s="94"/>
      <c r="S383" s="23"/>
      <c r="T383" s="23"/>
      <c r="U383" s="23"/>
      <c r="V383" s="23"/>
      <c r="W383" s="23"/>
      <c r="X383" s="23"/>
      <c r="Y383" s="27"/>
      <c r="Z383" s="23"/>
      <c r="AA383" s="23"/>
    </row>
    <row r="384" spans="1:27" s="24" customFormat="1" ht="41.45" customHeight="1">
      <c r="A384" s="30" t="s">
        <v>170</v>
      </c>
      <c r="B384" s="3" t="s">
        <v>186</v>
      </c>
      <c r="C384" s="129" t="s">
        <v>0</v>
      </c>
      <c r="D384" s="101">
        <f t="shared" si="55"/>
        <v>360035</v>
      </c>
      <c r="E384" s="101">
        <f t="shared" si="56"/>
        <v>14933783.75</v>
      </c>
      <c r="F384" s="101">
        <v>349360.36</v>
      </c>
      <c r="G384" s="101">
        <f>ROUND(F384*B2,2)</f>
        <v>14491013.560000001</v>
      </c>
      <c r="H384" s="102">
        <v>0</v>
      </c>
      <c r="I384" s="102">
        <v>0</v>
      </c>
      <c r="J384" s="101">
        <v>10674.64</v>
      </c>
      <c r="K384" s="101">
        <f>ROUND(J384*B2,2)</f>
        <v>442770.19</v>
      </c>
      <c r="L384" s="102">
        <v>0</v>
      </c>
      <c r="M384" s="102">
        <v>0</v>
      </c>
      <c r="N384" s="102">
        <v>0</v>
      </c>
      <c r="O384" s="101">
        <v>1251832.7</v>
      </c>
      <c r="P384" s="102">
        <v>0</v>
      </c>
      <c r="Q384" s="93"/>
      <c r="R384" s="94"/>
      <c r="S384" s="23"/>
      <c r="T384" s="23"/>
      <c r="U384" s="23"/>
      <c r="V384" s="23"/>
      <c r="W384" s="23"/>
      <c r="X384" s="23"/>
      <c r="Y384" s="27"/>
      <c r="Z384" s="23"/>
      <c r="AA384" s="23"/>
    </row>
    <row r="385" spans="1:27" s="24" customFormat="1" ht="41.45" customHeight="1">
      <c r="A385" s="30" t="s">
        <v>170</v>
      </c>
      <c r="B385" s="3" t="s">
        <v>187</v>
      </c>
      <c r="C385" s="129" t="s">
        <v>0</v>
      </c>
      <c r="D385" s="101">
        <f t="shared" si="55"/>
        <v>101112.25</v>
      </c>
      <c r="E385" s="101">
        <f t="shared" si="56"/>
        <v>4194004.68</v>
      </c>
      <c r="F385" s="101">
        <v>99911.35</v>
      </c>
      <c r="G385" s="101">
        <f>ROUND(F385*B2,2)</f>
        <v>4144192.91</v>
      </c>
      <c r="H385" s="102">
        <v>0</v>
      </c>
      <c r="I385" s="102">
        <v>0</v>
      </c>
      <c r="J385" s="101">
        <v>1200.9000000000001</v>
      </c>
      <c r="K385" s="101">
        <f>ROUND(J385*B2,2)</f>
        <v>49811.77</v>
      </c>
      <c r="L385" s="102">
        <v>0</v>
      </c>
      <c r="M385" s="102">
        <v>0</v>
      </c>
      <c r="N385" s="102">
        <v>0</v>
      </c>
      <c r="O385" s="101">
        <v>131037.96</v>
      </c>
      <c r="P385" s="102">
        <v>0</v>
      </c>
      <c r="Q385" s="93"/>
      <c r="R385" s="94"/>
      <c r="S385" s="23"/>
      <c r="T385" s="23"/>
      <c r="U385" s="23"/>
      <c r="V385" s="23"/>
      <c r="W385" s="23"/>
      <c r="X385" s="23"/>
      <c r="Y385" s="27"/>
      <c r="Z385" s="23"/>
      <c r="AA385" s="23"/>
    </row>
    <row r="386" spans="1:27" s="24" customFormat="1" ht="41.45" customHeight="1">
      <c r="A386" s="30" t="s">
        <v>170</v>
      </c>
      <c r="B386" s="3" t="s">
        <v>188</v>
      </c>
      <c r="C386" s="129" t="s">
        <v>0</v>
      </c>
      <c r="D386" s="101">
        <f t="shared" si="55"/>
        <v>287454.42</v>
      </c>
      <c r="E386" s="101">
        <f t="shared" si="56"/>
        <v>11923235.65</v>
      </c>
      <c r="F386" s="101">
        <v>287454.42</v>
      </c>
      <c r="G386" s="101">
        <f>ROUND(F386*B2,2)</f>
        <v>11923235.65</v>
      </c>
      <c r="H386" s="102">
        <v>0</v>
      </c>
      <c r="I386" s="102">
        <v>0</v>
      </c>
      <c r="J386" s="102">
        <v>0</v>
      </c>
      <c r="K386" s="102">
        <v>0</v>
      </c>
      <c r="L386" s="102">
        <v>0</v>
      </c>
      <c r="M386" s="102">
        <v>0</v>
      </c>
      <c r="N386" s="102">
        <v>0</v>
      </c>
      <c r="O386" s="101">
        <v>349697.79</v>
      </c>
      <c r="P386" s="102">
        <v>0</v>
      </c>
      <c r="Q386" s="93"/>
      <c r="R386" s="94"/>
      <c r="S386" s="23"/>
      <c r="T386" s="23"/>
      <c r="U386" s="23"/>
      <c r="V386" s="23"/>
      <c r="W386" s="23"/>
      <c r="X386" s="23"/>
      <c r="Y386" s="27"/>
      <c r="Z386" s="23"/>
      <c r="AA386" s="23"/>
    </row>
    <row r="387" spans="1:27" s="24" customFormat="1" ht="41.45" customHeight="1">
      <c r="A387" s="30" t="s">
        <v>170</v>
      </c>
      <c r="B387" s="3" t="s">
        <v>189</v>
      </c>
      <c r="C387" s="129" t="s">
        <v>0</v>
      </c>
      <c r="D387" s="101">
        <f t="shared" si="55"/>
        <v>914667.26</v>
      </c>
      <c r="E387" s="101">
        <f t="shared" si="56"/>
        <v>37939208.870000005</v>
      </c>
      <c r="F387" s="101">
        <v>877965.54</v>
      </c>
      <c r="G387" s="101">
        <f>ROUND(F387*B2,2)</f>
        <v>36416869.240000002</v>
      </c>
      <c r="H387" s="102">
        <v>0</v>
      </c>
      <c r="I387" s="102">
        <v>0</v>
      </c>
      <c r="J387" s="101">
        <v>36701.72</v>
      </c>
      <c r="K387" s="101">
        <f>ROUND(J387*B2,2)</f>
        <v>1522339.63</v>
      </c>
      <c r="L387" s="102">
        <v>0</v>
      </c>
      <c r="M387" s="102">
        <v>0</v>
      </c>
      <c r="N387" s="102">
        <v>0</v>
      </c>
      <c r="O387" s="101">
        <v>4813125.97</v>
      </c>
      <c r="P387" s="102">
        <v>0</v>
      </c>
      <c r="Q387" s="93"/>
      <c r="R387" s="94"/>
      <c r="S387" s="23"/>
      <c r="T387" s="23"/>
      <c r="U387" s="23"/>
      <c r="V387" s="23"/>
      <c r="W387" s="23"/>
      <c r="X387" s="23"/>
      <c r="Y387" s="27"/>
      <c r="Z387" s="23"/>
      <c r="AA387" s="23"/>
    </row>
    <row r="388" spans="1:27" s="24" customFormat="1" ht="41.45" customHeight="1">
      <c r="A388" s="30" t="s">
        <v>170</v>
      </c>
      <c r="B388" s="3" t="s">
        <v>190</v>
      </c>
      <c r="C388" s="129" t="s">
        <v>0</v>
      </c>
      <c r="D388" s="101">
        <f t="shared" si="55"/>
        <v>182205.58</v>
      </c>
      <c r="E388" s="101">
        <f t="shared" si="56"/>
        <v>7557650.5899999999</v>
      </c>
      <c r="F388" s="101">
        <v>182205.58</v>
      </c>
      <c r="G388" s="101">
        <f>ROUND(F388*B2,2)</f>
        <v>7557650.5899999999</v>
      </c>
      <c r="H388" s="102">
        <v>0</v>
      </c>
      <c r="I388" s="102">
        <v>0</v>
      </c>
      <c r="J388" s="102">
        <v>0</v>
      </c>
      <c r="K388" s="102">
        <v>0</v>
      </c>
      <c r="L388" s="102">
        <v>0</v>
      </c>
      <c r="M388" s="102">
        <v>0</v>
      </c>
      <c r="N388" s="102">
        <v>0</v>
      </c>
      <c r="O388" s="101">
        <v>0</v>
      </c>
      <c r="P388" s="102">
        <v>0</v>
      </c>
      <c r="Q388" s="93"/>
      <c r="R388" s="94"/>
      <c r="S388" s="23"/>
      <c r="T388" s="23"/>
      <c r="U388" s="23"/>
      <c r="V388" s="23"/>
      <c r="W388" s="23"/>
      <c r="X388" s="23"/>
      <c r="Y388" s="27"/>
      <c r="Z388" s="23"/>
      <c r="AA388" s="23"/>
    </row>
    <row r="389" spans="1:27" s="24" customFormat="1" ht="41.45" customHeight="1">
      <c r="A389" s="30" t="s">
        <v>170</v>
      </c>
      <c r="B389" s="3" t="s">
        <v>181</v>
      </c>
      <c r="C389" s="129" t="s">
        <v>0</v>
      </c>
      <c r="D389" s="101">
        <f t="shared" si="55"/>
        <v>287598.55</v>
      </c>
      <c r="E389" s="101">
        <f t="shared" si="56"/>
        <v>11929213.969999999</v>
      </c>
      <c r="F389" s="101">
        <v>275486.57</v>
      </c>
      <c r="G389" s="101">
        <f>ROUND(F389*B2,2)</f>
        <v>11426824.789999999</v>
      </c>
      <c r="H389" s="102">
        <v>0</v>
      </c>
      <c r="I389" s="102">
        <v>0</v>
      </c>
      <c r="J389" s="101">
        <v>12111.98</v>
      </c>
      <c r="K389" s="101">
        <f>ROUND(J389*B2,2)</f>
        <v>502389.18</v>
      </c>
      <c r="L389" s="102">
        <v>0</v>
      </c>
      <c r="M389" s="102">
        <v>0</v>
      </c>
      <c r="N389" s="102">
        <v>0</v>
      </c>
      <c r="O389" s="101">
        <v>1211906.95</v>
      </c>
      <c r="P389" s="102">
        <v>0</v>
      </c>
      <c r="Q389" s="93"/>
      <c r="R389" s="94"/>
      <c r="S389" s="23"/>
      <c r="T389" s="23"/>
      <c r="U389" s="23"/>
      <c r="V389" s="23"/>
      <c r="W389" s="23"/>
      <c r="X389" s="23"/>
      <c r="Y389" s="27"/>
      <c r="Z389" s="23"/>
      <c r="AA389" s="23"/>
    </row>
    <row r="390" spans="1:27" s="24" customFormat="1" ht="41.45" customHeight="1">
      <c r="A390" s="30" t="s">
        <v>170</v>
      </c>
      <c r="B390" s="3" t="s">
        <v>191</v>
      </c>
      <c r="C390" s="129" t="s">
        <v>0</v>
      </c>
      <c r="D390" s="101">
        <f t="shared" si="55"/>
        <v>140053.54</v>
      </c>
      <c r="E390" s="101">
        <f t="shared" si="56"/>
        <v>5809238.7699999996</v>
      </c>
      <c r="F390" s="101">
        <v>135430.72</v>
      </c>
      <c r="G390" s="101">
        <f>ROUND(F390*B2,2)</f>
        <v>5617490.21</v>
      </c>
      <c r="H390" s="102">
        <v>0</v>
      </c>
      <c r="I390" s="102">
        <v>0</v>
      </c>
      <c r="J390" s="101">
        <v>4622.82</v>
      </c>
      <c r="K390" s="101">
        <f>ROUND(J390*B2,2)</f>
        <v>191748.56</v>
      </c>
      <c r="L390" s="102">
        <v>0</v>
      </c>
      <c r="M390" s="102">
        <v>0</v>
      </c>
      <c r="N390" s="102">
        <v>0</v>
      </c>
      <c r="O390" s="101">
        <v>709442.07</v>
      </c>
      <c r="P390" s="102">
        <v>0</v>
      </c>
      <c r="Q390" s="93"/>
      <c r="R390" s="94"/>
      <c r="S390" s="23"/>
      <c r="T390" s="23"/>
      <c r="U390" s="23"/>
      <c r="V390" s="23"/>
      <c r="W390" s="23"/>
      <c r="X390" s="23"/>
      <c r="Y390" s="27"/>
      <c r="Z390" s="23"/>
      <c r="AA390" s="23"/>
    </row>
    <row r="391" spans="1:27" s="24" customFormat="1" ht="47.45" customHeight="1">
      <c r="A391" s="46" t="s">
        <v>170</v>
      </c>
      <c r="B391" s="47" t="s">
        <v>74</v>
      </c>
      <c r="C391" s="129" t="s">
        <v>0</v>
      </c>
      <c r="D391" s="101">
        <f t="shared" si="55"/>
        <v>547425.42000000004</v>
      </c>
      <c r="E391" s="101">
        <f t="shared" si="56"/>
        <v>22706494.77</v>
      </c>
      <c r="F391" s="102">
        <v>530005.02</v>
      </c>
      <c r="G391" s="101">
        <f>ROUND(F391*B2,2)</f>
        <v>21983919.219999999</v>
      </c>
      <c r="H391" s="102">
        <v>0</v>
      </c>
      <c r="I391" s="102">
        <v>0</v>
      </c>
      <c r="J391" s="102">
        <v>17420.400000000001</v>
      </c>
      <c r="K391" s="101">
        <f>ROUND(J391*B2,2)</f>
        <v>722575.55</v>
      </c>
      <c r="L391" s="102">
        <v>0</v>
      </c>
      <c r="M391" s="102">
        <v>0</v>
      </c>
      <c r="N391" s="102">
        <v>0</v>
      </c>
      <c r="O391" s="102">
        <v>20211286.02</v>
      </c>
      <c r="P391" s="102">
        <v>0</v>
      </c>
      <c r="Q391" s="93"/>
      <c r="R391" s="94"/>
      <c r="S391" s="23"/>
      <c r="T391" s="23"/>
      <c r="U391" s="23"/>
      <c r="V391" s="23"/>
      <c r="W391" s="23"/>
      <c r="X391" s="23"/>
      <c r="Y391" s="23"/>
      <c r="Z391" s="23"/>
      <c r="AA391" s="23"/>
    </row>
    <row r="392" spans="1:27" s="24" customFormat="1" ht="16.899999999999999" customHeight="1">
      <c r="A392" s="8" t="s">
        <v>182</v>
      </c>
      <c r="B392" s="2"/>
      <c r="C392" s="20"/>
      <c r="D392" s="11"/>
      <c r="E392" s="11"/>
      <c r="F392" s="11"/>
      <c r="G392" s="11"/>
      <c r="H392" s="18"/>
      <c r="I392" s="16"/>
      <c r="J392" s="11"/>
      <c r="K392" s="11"/>
      <c r="L392" s="11"/>
      <c r="M392" s="12"/>
      <c r="N392" s="11"/>
      <c r="O392" s="11"/>
      <c r="P392" s="11"/>
      <c r="Q392" s="93"/>
      <c r="R392" s="94"/>
      <c r="S392" s="23"/>
      <c r="T392" s="23"/>
      <c r="U392" s="23"/>
      <c r="V392" s="23"/>
      <c r="W392" s="23"/>
      <c r="X392" s="23"/>
      <c r="Y392" s="27"/>
      <c r="Z392" s="23"/>
      <c r="AA392" s="23"/>
    </row>
    <row r="393" spans="1:27" s="18" customFormat="1" ht="16.899999999999999" customHeight="1">
      <c r="A393" s="159" t="s">
        <v>204</v>
      </c>
      <c r="B393" s="159"/>
      <c r="C393" s="159"/>
      <c r="D393" s="159"/>
      <c r="E393" s="159"/>
      <c r="F393" s="159"/>
      <c r="G393" s="159"/>
      <c r="H393" s="159"/>
      <c r="I393" s="159"/>
      <c r="J393" s="159"/>
      <c r="K393" s="159"/>
      <c r="L393" s="159"/>
      <c r="M393" s="159"/>
      <c r="N393" s="159"/>
      <c r="O393" s="159"/>
      <c r="P393" s="159"/>
      <c r="Q393" s="87"/>
      <c r="R393" s="88"/>
      <c r="S393" s="14"/>
      <c r="T393" s="14"/>
      <c r="U393" s="14"/>
      <c r="V393" s="14"/>
      <c r="W393" s="14"/>
      <c r="X393" s="14"/>
      <c r="Y393" s="14"/>
      <c r="Z393" s="14"/>
      <c r="AA393" s="14"/>
    </row>
    <row r="394" spans="1:27" ht="17.25" customHeight="1">
      <c r="A394" s="29"/>
      <c r="B394" s="82"/>
      <c r="C394" s="139"/>
      <c r="D394" s="29"/>
      <c r="E394" s="29"/>
      <c r="F394" s="29"/>
      <c r="G394" s="29"/>
      <c r="H394" s="29"/>
      <c r="I394" s="29"/>
      <c r="J394" s="29"/>
      <c r="K394" s="40"/>
      <c r="L394" s="40"/>
      <c r="M394" s="40"/>
      <c r="N394" s="40"/>
      <c r="O394" s="40"/>
      <c r="P394" s="40"/>
      <c r="S394" s="18"/>
    </row>
    <row r="395" spans="1:27">
      <c r="A395" s="83" t="s">
        <v>312</v>
      </c>
      <c r="B395" s="83"/>
      <c r="C395" s="140"/>
      <c r="D395" s="83"/>
      <c r="E395" s="83"/>
      <c r="F395" s="83"/>
      <c r="G395" s="83"/>
      <c r="H395" s="83"/>
      <c r="I395" s="83"/>
      <c r="J395" s="83"/>
      <c r="K395" s="84"/>
      <c r="L395" s="84"/>
      <c r="M395" s="84"/>
      <c r="N395" s="84"/>
      <c r="O395" s="84"/>
      <c r="P395" s="40"/>
      <c r="S395" s="18"/>
    </row>
    <row r="396" spans="1:27">
      <c r="A396" s="83"/>
      <c r="B396" s="52"/>
      <c r="C396" s="140"/>
      <c r="D396" s="83"/>
      <c r="E396" s="83"/>
      <c r="F396" s="83"/>
      <c r="G396" s="84"/>
      <c r="H396" s="84"/>
      <c r="I396" s="84"/>
      <c r="J396" s="84"/>
      <c r="K396" s="84"/>
      <c r="L396" s="84"/>
      <c r="M396" s="84"/>
      <c r="N396" s="84"/>
      <c r="O396" s="84"/>
      <c r="S396" s="18"/>
    </row>
    <row r="397" spans="1:27">
      <c r="A397" s="83"/>
      <c r="B397" s="83"/>
      <c r="C397" s="140"/>
      <c r="D397" s="83"/>
      <c r="E397" s="83"/>
      <c r="F397" s="83"/>
      <c r="G397" s="84"/>
      <c r="H397" s="84"/>
      <c r="I397" s="84"/>
      <c r="J397" s="84"/>
      <c r="K397" s="84"/>
      <c r="L397" s="84"/>
      <c r="M397" s="84"/>
      <c r="N397" s="84"/>
      <c r="O397" s="85"/>
      <c r="P397" s="40"/>
      <c r="S397" s="18"/>
    </row>
    <row r="398" spans="1:27">
      <c r="A398" s="83"/>
      <c r="B398" s="52"/>
      <c r="C398" s="140"/>
      <c r="D398" s="83"/>
      <c r="E398" s="83"/>
      <c r="F398" s="83"/>
      <c r="G398" s="84"/>
      <c r="H398" s="84"/>
      <c r="I398" s="84"/>
      <c r="J398" s="84"/>
      <c r="K398" s="84"/>
      <c r="L398" s="84"/>
      <c r="M398" s="84"/>
      <c r="N398" s="84"/>
      <c r="O398" s="85"/>
      <c r="S398" s="18"/>
    </row>
    <row r="399" spans="1:27">
      <c r="A399" s="83"/>
      <c r="B399" s="83"/>
      <c r="C399" s="140"/>
      <c r="D399" s="83"/>
      <c r="E399" s="83"/>
      <c r="F399" s="83"/>
      <c r="G399" s="84"/>
      <c r="H399" s="84"/>
      <c r="I399" s="84"/>
      <c r="J399" s="84"/>
      <c r="K399" s="84"/>
      <c r="L399" s="84"/>
      <c r="M399" s="84"/>
      <c r="N399" s="84"/>
      <c r="O399" s="85"/>
      <c r="P399" s="40"/>
      <c r="S399" s="18"/>
    </row>
    <row r="400" spans="1:27">
      <c r="A400" s="29"/>
      <c r="B400" s="82"/>
      <c r="C400" s="139"/>
      <c r="D400" s="29"/>
      <c r="E400" s="29"/>
      <c r="F400" s="29"/>
      <c r="G400" s="29"/>
      <c r="H400" s="29"/>
      <c r="I400" s="29"/>
      <c r="J400" s="29"/>
      <c r="K400" s="40"/>
      <c r="L400" s="40"/>
      <c r="M400" s="40"/>
      <c r="N400" s="40"/>
      <c r="O400" s="40"/>
      <c r="P400" s="40"/>
      <c r="S400" s="18"/>
    </row>
    <row r="401" spans="1:19">
      <c r="A401" s="29"/>
      <c r="B401" s="82"/>
      <c r="C401" s="139"/>
      <c r="D401" s="29"/>
      <c r="E401" s="29"/>
      <c r="F401" s="29"/>
      <c r="G401" s="29"/>
      <c r="H401" s="29"/>
      <c r="I401" s="29"/>
      <c r="J401" s="29"/>
      <c r="K401" s="40"/>
      <c r="L401" s="40"/>
      <c r="M401" s="40"/>
      <c r="N401" s="40"/>
      <c r="O401" s="40"/>
      <c r="P401" s="40"/>
      <c r="S401" s="18"/>
    </row>
    <row r="402" spans="1:19">
      <c r="A402" s="7"/>
      <c r="B402" s="19"/>
      <c r="C402" s="132"/>
      <c r="D402" s="7"/>
      <c r="E402" s="7"/>
      <c r="F402" s="7"/>
      <c r="G402" s="7"/>
      <c r="H402" s="7"/>
      <c r="I402" s="7"/>
      <c r="J402" s="7"/>
      <c r="S402" s="18"/>
    </row>
    <row r="403" spans="1:19">
      <c r="A403" s="7"/>
      <c r="B403" s="19"/>
      <c r="C403" s="132"/>
      <c r="D403" s="7"/>
      <c r="E403" s="7"/>
      <c r="F403" s="7"/>
      <c r="G403" s="7"/>
      <c r="H403" s="7"/>
      <c r="I403" s="7"/>
      <c r="J403" s="7"/>
    </row>
  </sheetData>
  <mergeCells count="155">
    <mergeCell ref="M374:M377"/>
    <mergeCell ref="N374:N377"/>
    <mergeCell ref="A370:P370"/>
    <mergeCell ref="C372:C373"/>
    <mergeCell ref="D372:D373"/>
    <mergeCell ref="E372:E373"/>
    <mergeCell ref="F372:F373"/>
    <mergeCell ref="G372:G373"/>
    <mergeCell ref="O355:O357"/>
    <mergeCell ref="A358:B358"/>
    <mergeCell ref="A359:P359"/>
    <mergeCell ref="A368:B368"/>
    <mergeCell ref="F354:F357"/>
    <mergeCell ref="G354:G357"/>
    <mergeCell ref="A354:A357"/>
    <mergeCell ref="C354:C357"/>
    <mergeCell ref="D354:D357"/>
    <mergeCell ref="E354:E357"/>
    <mergeCell ref="P355:P357"/>
    <mergeCell ref="L316:L317"/>
    <mergeCell ref="K316:K317"/>
    <mergeCell ref="H374:H377"/>
    <mergeCell ref="I374:I377"/>
    <mergeCell ref="J374:J377"/>
    <mergeCell ref="K374:K377"/>
    <mergeCell ref="A374:A377"/>
    <mergeCell ref="C374:C377"/>
    <mergeCell ref="D374:D377"/>
    <mergeCell ref="E374:E377"/>
    <mergeCell ref="F374:F377"/>
    <mergeCell ref="G374:G377"/>
    <mergeCell ref="L374:L377"/>
    <mergeCell ref="A341:A342"/>
    <mergeCell ref="B341:B342"/>
    <mergeCell ref="A334:A335"/>
    <mergeCell ref="C334:C335"/>
    <mergeCell ref="D334:D335"/>
    <mergeCell ref="E334:E335"/>
    <mergeCell ref="F334:F335"/>
    <mergeCell ref="G334:G335"/>
    <mergeCell ref="B316:B317"/>
    <mergeCell ref="C316:C317"/>
    <mergeCell ref="D316:D317"/>
    <mergeCell ref="H316:H317"/>
    <mergeCell ref="I316:I317"/>
    <mergeCell ref="J316:J317"/>
    <mergeCell ref="A260:A261"/>
    <mergeCell ref="A270:A271"/>
    <mergeCell ref="A273:A274"/>
    <mergeCell ref="A266:A269"/>
    <mergeCell ref="A296:A308"/>
    <mergeCell ref="A316:A317"/>
    <mergeCell ref="A309:A310"/>
    <mergeCell ref="A311:A312"/>
    <mergeCell ref="D3:E3"/>
    <mergeCell ref="A5:P5"/>
    <mergeCell ref="A6:P6"/>
    <mergeCell ref="A10:A14"/>
    <mergeCell ref="B10:B14"/>
    <mergeCell ref="C10:C14"/>
    <mergeCell ref="D10:E11"/>
    <mergeCell ref="F10:K10"/>
    <mergeCell ref="L10:N11"/>
    <mergeCell ref="O10:P11"/>
    <mergeCell ref="F11:G11"/>
    <mergeCell ref="H11:I11"/>
    <mergeCell ref="J11:K11"/>
    <mergeCell ref="D12:D14"/>
    <mergeCell ref="L12:L14"/>
    <mergeCell ref="K12:K14"/>
    <mergeCell ref="A7:P7"/>
    <mergeCell ref="H12:H14"/>
    <mergeCell ref="I12:I14"/>
    <mergeCell ref="J12:J14"/>
    <mergeCell ref="M12:M14"/>
    <mergeCell ref="N12:N14"/>
    <mergeCell ref="O12:O14"/>
    <mergeCell ref="P12:P14"/>
    <mergeCell ref="A59:A61"/>
    <mergeCell ref="C46:C47"/>
    <mergeCell ref="A72:A75"/>
    <mergeCell ref="M316:M317"/>
    <mergeCell ref="N316:N317"/>
    <mergeCell ref="B62:B64"/>
    <mergeCell ref="A90:A92"/>
    <mergeCell ref="A116:B116"/>
    <mergeCell ref="A185:P185"/>
    <mergeCell ref="A186:A187"/>
    <mergeCell ref="A234:A235"/>
    <mergeCell ref="A241:A242"/>
    <mergeCell ref="A244:A245"/>
    <mergeCell ref="A246:A247"/>
    <mergeCell ref="A257:A258"/>
    <mergeCell ref="A219:A220"/>
    <mergeCell ref="A221:A222"/>
    <mergeCell ref="A224:A225"/>
    <mergeCell ref="A227:A228"/>
    <mergeCell ref="A229:A230"/>
    <mergeCell ref="A206:A207"/>
    <mergeCell ref="A168:A170"/>
    <mergeCell ref="A175:A178"/>
    <mergeCell ref="E316:E317"/>
    <mergeCell ref="E12:E14"/>
    <mergeCell ref="F12:F14"/>
    <mergeCell ref="G12:G14"/>
    <mergeCell ref="A37:A39"/>
    <mergeCell ref="A41:A43"/>
    <mergeCell ref="B41:B42"/>
    <mergeCell ref="D46:D47"/>
    <mergeCell ref="E46:E47"/>
    <mergeCell ref="F46:F47"/>
    <mergeCell ref="G46:G47"/>
    <mergeCell ref="A16:P16"/>
    <mergeCell ref="A24:A25"/>
    <mergeCell ref="A28:A29"/>
    <mergeCell ref="A393:P393"/>
    <mergeCell ref="A367:B367"/>
    <mergeCell ref="A366:B366"/>
    <mergeCell ref="A325:P325"/>
    <mergeCell ref="A324:P324"/>
    <mergeCell ref="A323:B323"/>
    <mergeCell ref="A322:B322"/>
    <mergeCell ref="A183:B183"/>
    <mergeCell ref="A125:A127"/>
    <mergeCell ref="A131:A132"/>
    <mergeCell ref="A133:A135"/>
    <mergeCell ref="A137:A139"/>
    <mergeCell ref="A145:A146"/>
    <mergeCell ref="A162:A163"/>
    <mergeCell ref="A147:A150"/>
    <mergeCell ref="A151:A153"/>
    <mergeCell ref="A154:A155"/>
    <mergeCell ref="A210:A212"/>
    <mergeCell ref="A213:A214"/>
    <mergeCell ref="A191:A192"/>
    <mergeCell ref="A193:A194"/>
    <mergeCell ref="A184:B184"/>
    <mergeCell ref="F316:F317"/>
    <mergeCell ref="G316:G317"/>
    <mergeCell ref="A62:A64"/>
    <mergeCell ref="A208:A209"/>
    <mergeCell ref="A232:A233"/>
    <mergeCell ref="A250:A256"/>
    <mergeCell ref="A291:A295"/>
    <mergeCell ref="A77:A79"/>
    <mergeCell ref="A117:P117"/>
    <mergeCell ref="A215:A216"/>
    <mergeCell ref="A217:A218"/>
    <mergeCell ref="A196:A197"/>
    <mergeCell ref="A198:A199"/>
    <mergeCell ref="A200:A201"/>
    <mergeCell ref="A202:A203"/>
    <mergeCell ref="A204:A205"/>
    <mergeCell ref="A118:A119"/>
    <mergeCell ref="A160:A161"/>
  </mergeCells>
  <printOptions horizontalCentered="1"/>
  <pageMargins left="0.23622047244094491" right="0.23622047244094491" top="0.86614173228346458" bottom="0.9055118110236221" header="0.11811023622047245" footer="0"/>
  <pageSetup paperSize="9" scale="44" fitToHeight="21" orientation="landscape" r:id="rId1"/>
  <headerFooter differentFirst="1">
    <oddHeader>&amp;C&amp;P</oddHeader>
  </headerFooter>
  <rowBreaks count="1" manualBreakCount="1">
    <brk id="192" max="15" man="1"/>
  </rowBreaks>
  <ignoredErrors>
    <ignoredError sqref="E75 E40 D93:E93 D353:E353 E32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І КВАРТАЛ 2025</vt:lpstr>
      <vt:lpstr>'І КВАРТАЛ 2025'!Заголовки_для_печати</vt:lpstr>
      <vt:lpstr>'І КВАРТАЛ 2025'!Область_печати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2800-KlymchukM</dc:creator>
  <cp:lastModifiedBy>2800-SidorenkoTamara</cp:lastModifiedBy>
  <cp:lastPrinted>2025-05-05T07:44:29Z</cp:lastPrinted>
  <dcterms:created xsi:type="dcterms:W3CDTF">2024-02-20T14:43:45Z</dcterms:created>
  <dcterms:modified xsi:type="dcterms:W3CDTF">2025-05-05T09:29:08Z</dcterms:modified>
</cp:coreProperties>
</file>