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26_2_Тамара\EVGENIA\BUDJET\RIK_2024\KVARTAL24\2KV24\Otpr_2kv24\"/>
    </mc:Choice>
  </mc:AlternateContent>
  <bookViews>
    <workbookView xWindow="240" yWindow="360" windowWidth="19440" windowHeight="12315"/>
  </bookViews>
  <sheets>
    <sheet name="ІІ квартал 2024" sheetId="1" r:id="rId1"/>
  </sheets>
  <definedNames>
    <definedName name="_xlnm._FilterDatabase" localSheetId="0" hidden="1">'ІІ квартал 2024'!$A$19:$Y$360</definedName>
    <definedName name="_xlnm.Print_Titles" localSheetId="0">'ІІ квартал 2024'!$12:$17</definedName>
    <definedName name="_xlnm.Print_Area" localSheetId="0">'ІІ квартал 2024'!$A$1:$P$370</definedName>
  </definedNames>
  <calcPr calcId="152511"/>
</workbook>
</file>

<file path=xl/calcChain.xml><?xml version="1.0" encoding="utf-8"?>
<calcChain xmlns="http://schemas.openxmlformats.org/spreadsheetml/2006/main">
  <c r="D291" i="1" l="1"/>
  <c r="D290" i="1"/>
  <c r="D289" i="1"/>
  <c r="D288" i="1"/>
  <c r="D285" i="1"/>
  <c r="D282" i="1"/>
  <c r="D279" i="1"/>
  <c r="D277" i="1"/>
  <c r="D278" i="1"/>
  <c r="D256" i="1"/>
  <c r="D257" i="1"/>
  <c r="D258" i="1"/>
  <c r="D259" i="1"/>
  <c r="D260" i="1"/>
  <c r="D246" i="1"/>
  <c r="D247" i="1"/>
  <c r="D248" i="1"/>
  <c r="D249" i="1"/>
  <c r="D250" i="1"/>
  <c r="D251" i="1"/>
  <c r="D185" i="1"/>
  <c r="D186" i="1"/>
  <c r="D187" i="1"/>
  <c r="D174" i="1"/>
  <c r="D173" i="1"/>
  <c r="D171" i="1"/>
  <c r="D162" i="1"/>
  <c r="D163" i="1"/>
  <c r="D164" i="1"/>
  <c r="D165" i="1"/>
  <c r="D166" i="1"/>
  <c r="D167" i="1"/>
  <c r="D159" i="1"/>
  <c r="R159" i="1"/>
  <c r="D158" i="1"/>
  <c r="D157" i="1"/>
  <c r="D193" i="1"/>
  <c r="D184" i="1"/>
  <c r="D182" i="1"/>
  <c r="D180" i="1"/>
  <c r="I181" i="1"/>
  <c r="E291" i="1"/>
  <c r="E290" i="1"/>
  <c r="E289" i="1"/>
  <c r="E288" i="1"/>
  <c r="E287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0" i="1"/>
  <c r="E219" i="1"/>
  <c r="E218" i="1"/>
  <c r="E211" i="1"/>
  <c r="E210" i="1"/>
  <c r="E196" i="1"/>
  <c r="E187" i="1"/>
  <c r="E186" i="1"/>
  <c r="E185" i="1"/>
  <c r="E173" i="1"/>
  <c r="E171" i="1"/>
  <c r="E167" i="1"/>
  <c r="E166" i="1"/>
  <c r="E165" i="1"/>
  <c r="E164" i="1"/>
  <c r="E163" i="1"/>
  <c r="E162" i="1"/>
  <c r="M166" i="1"/>
  <c r="P292" i="1"/>
  <c r="K258" i="1" l="1"/>
  <c r="I258" i="1"/>
  <c r="I244" i="1"/>
  <c r="E258" i="1" l="1"/>
  <c r="I203" i="1"/>
  <c r="K198" i="1"/>
  <c r="I198" i="1"/>
  <c r="K184" i="1"/>
  <c r="I184" i="1"/>
  <c r="K193" i="1"/>
  <c r="I193" i="1"/>
  <c r="K182" i="1"/>
  <c r="I182" i="1"/>
  <c r="G244" i="1" l="1"/>
  <c r="E244" i="1" s="1"/>
  <c r="G215" i="1"/>
  <c r="G194" i="1"/>
  <c r="L250" i="1"/>
  <c r="G203" i="1"/>
  <c r="E203" i="1" s="1"/>
  <c r="G201" i="1"/>
  <c r="G198" i="1"/>
  <c r="E198" i="1" s="1"/>
  <c r="G195" i="1"/>
  <c r="G180" i="1" l="1"/>
  <c r="E180" i="1" s="1"/>
  <c r="G176" i="1"/>
  <c r="G178" i="1"/>
  <c r="G189" i="1"/>
  <c r="G184" i="1" l="1"/>
  <c r="E184" i="1" s="1"/>
  <c r="G193" i="1"/>
  <c r="E193" i="1" s="1"/>
  <c r="G191" i="1"/>
  <c r="G174" i="1" l="1"/>
  <c r="E174" i="1" s="1"/>
  <c r="G182" i="1"/>
  <c r="E182" i="1" s="1"/>
  <c r="G160" i="1"/>
  <c r="G330" i="1" l="1"/>
  <c r="G331" i="1"/>
  <c r="G332" i="1"/>
  <c r="O327" i="1" l="1"/>
  <c r="O155" i="1"/>
  <c r="D64" i="1" l="1"/>
  <c r="K64" i="1"/>
  <c r="E64" i="1" s="1"/>
  <c r="G104" i="1" l="1"/>
  <c r="G101" i="1"/>
  <c r="G73" i="1"/>
  <c r="G72" i="1"/>
  <c r="G84" i="1"/>
  <c r="G33" i="1" l="1"/>
  <c r="G32" i="1"/>
  <c r="D345" i="1" l="1"/>
  <c r="D343" i="1"/>
  <c r="D314" i="1"/>
  <c r="D313" i="1"/>
  <c r="D312" i="1"/>
  <c r="D35" i="1" l="1"/>
  <c r="G58" i="1"/>
  <c r="G27" i="1"/>
  <c r="G26" i="1"/>
  <c r="M267" i="1" l="1"/>
  <c r="M292" i="1" s="1"/>
  <c r="N280" i="1"/>
  <c r="N292" i="1" s="1"/>
  <c r="L259" i="1" l="1"/>
  <c r="L292" i="1" s="1"/>
  <c r="D238" i="1"/>
  <c r="G168" i="1" l="1"/>
  <c r="E168" i="1" s="1"/>
  <c r="G169" i="1"/>
  <c r="G177" i="1"/>
  <c r="G179" i="1"/>
  <c r="G181" i="1"/>
  <c r="G183" i="1"/>
  <c r="G188" i="1"/>
  <c r="G190" i="1"/>
  <c r="G192" i="1"/>
  <c r="G197" i="1"/>
  <c r="G199" i="1"/>
  <c r="G200" i="1"/>
  <c r="G202" i="1"/>
  <c r="G204" i="1"/>
  <c r="G205" i="1"/>
  <c r="G206" i="1"/>
  <c r="G207" i="1"/>
  <c r="G208" i="1"/>
  <c r="G209" i="1"/>
  <c r="G212" i="1"/>
  <c r="G213" i="1"/>
  <c r="G214" i="1"/>
  <c r="G216" i="1"/>
  <c r="G217" i="1"/>
  <c r="G221" i="1"/>
  <c r="G259" i="1"/>
  <c r="E259" i="1" s="1"/>
  <c r="G286" i="1"/>
  <c r="E286" i="1" s="1"/>
  <c r="O334" i="1" l="1"/>
  <c r="D239" i="1" l="1"/>
  <c r="O234" i="1" l="1"/>
  <c r="D212" i="1" l="1"/>
  <c r="D217" i="1" l="1"/>
  <c r="D201" i="1" l="1"/>
  <c r="D209" i="1"/>
  <c r="D331" i="1" l="1"/>
  <c r="D330" i="1"/>
  <c r="D199" i="1"/>
  <c r="D197" i="1" l="1"/>
  <c r="O159" i="1" l="1"/>
  <c r="G159" i="1"/>
  <c r="G292" i="1" s="1"/>
  <c r="E127" i="1" l="1"/>
  <c r="E128" i="1"/>
  <c r="D127" i="1"/>
  <c r="D128" i="1"/>
  <c r="P335" i="1" l="1"/>
  <c r="P336" i="1" s="1"/>
  <c r="P293" i="1"/>
  <c r="P132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47" i="1"/>
  <c r="D341" i="1"/>
  <c r="D340" i="1"/>
  <c r="D332" i="1"/>
  <c r="D333" i="1"/>
  <c r="D334" i="1"/>
  <c r="D329" i="1"/>
  <c r="D326" i="1"/>
  <c r="D325" i="1"/>
  <c r="D324" i="1"/>
  <c r="D323" i="1"/>
  <c r="D322" i="1"/>
  <c r="D316" i="1"/>
  <c r="D317" i="1"/>
  <c r="D318" i="1"/>
  <c r="D319" i="1"/>
  <c r="D320" i="1"/>
  <c r="D321" i="1"/>
  <c r="D315" i="1"/>
  <c r="E312" i="1"/>
  <c r="E313" i="1"/>
  <c r="E314" i="1"/>
  <c r="D310" i="1"/>
  <c r="D311" i="1"/>
  <c r="D307" i="1"/>
  <c r="D308" i="1"/>
  <c r="D309" i="1"/>
  <c r="D306" i="1"/>
  <c r="D304" i="1"/>
  <c r="D297" i="1"/>
  <c r="D298" i="1"/>
  <c r="D299" i="1"/>
  <c r="D300" i="1"/>
  <c r="D301" i="1"/>
  <c r="D302" i="1"/>
  <c r="D303" i="1"/>
  <c r="D296" i="1"/>
  <c r="K208" i="1"/>
  <c r="D191" i="1"/>
  <c r="D190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33" i="1"/>
  <c r="D129" i="1"/>
  <c r="D130" i="1"/>
  <c r="D131" i="1"/>
  <c r="E54" i="1"/>
  <c r="E55" i="1"/>
  <c r="D21" i="1"/>
  <c r="D22" i="1"/>
  <c r="D23" i="1"/>
  <c r="D24" i="1"/>
  <c r="D25" i="1"/>
  <c r="D26" i="1"/>
  <c r="D27" i="1"/>
  <c r="P337" i="1" l="1"/>
  <c r="O158" i="1"/>
  <c r="O161" i="1"/>
  <c r="O160" i="1"/>
  <c r="K359" i="1"/>
  <c r="G359" i="1"/>
  <c r="K358" i="1"/>
  <c r="G358" i="1"/>
  <c r="G357" i="1"/>
  <c r="E357" i="1" s="1"/>
  <c r="K356" i="1"/>
  <c r="G356" i="1"/>
  <c r="G355" i="1"/>
  <c r="E355" i="1" s="1"/>
  <c r="K354" i="1"/>
  <c r="G354" i="1"/>
  <c r="K353" i="1"/>
  <c r="G353" i="1"/>
  <c r="G352" i="1"/>
  <c r="E352" i="1" s="1"/>
  <c r="G351" i="1"/>
  <c r="E351" i="1" s="1"/>
  <c r="G350" i="1"/>
  <c r="E350" i="1" s="1"/>
  <c r="G349" i="1"/>
  <c r="E349" i="1" s="1"/>
  <c r="G348" i="1"/>
  <c r="E348" i="1" s="1"/>
  <c r="G347" i="1"/>
  <c r="E347" i="1" s="1"/>
  <c r="G342" i="1"/>
  <c r="E342" i="1" s="1"/>
  <c r="G341" i="1"/>
  <c r="E341" i="1" s="1"/>
  <c r="G340" i="1"/>
  <c r="E340" i="1" s="1"/>
  <c r="I334" i="1"/>
  <c r="G334" i="1"/>
  <c r="K333" i="1"/>
  <c r="I333" i="1"/>
  <c r="G333" i="1"/>
  <c r="K332" i="1"/>
  <c r="I332" i="1"/>
  <c r="K331" i="1"/>
  <c r="I331" i="1"/>
  <c r="I330" i="1"/>
  <c r="I329" i="1"/>
  <c r="E329" i="1" s="1"/>
  <c r="I327" i="1"/>
  <c r="G326" i="1"/>
  <c r="E326" i="1" s="1"/>
  <c r="G325" i="1"/>
  <c r="E325" i="1" s="1"/>
  <c r="G324" i="1"/>
  <c r="E324" i="1" s="1"/>
  <c r="G323" i="1"/>
  <c r="E323" i="1" s="1"/>
  <c r="G322" i="1"/>
  <c r="E322" i="1" s="1"/>
  <c r="G321" i="1"/>
  <c r="E321" i="1" s="1"/>
  <c r="G320" i="1"/>
  <c r="E320" i="1" s="1"/>
  <c r="G319" i="1"/>
  <c r="E319" i="1" s="1"/>
  <c r="K318" i="1"/>
  <c r="G318" i="1"/>
  <c r="G317" i="1"/>
  <c r="E317" i="1" s="1"/>
  <c r="K316" i="1"/>
  <c r="G316" i="1"/>
  <c r="G315" i="1"/>
  <c r="E315" i="1" s="1"/>
  <c r="G311" i="1"/>
  <c r="E311" i="1" s="1"/>
  <c r="G310" i="1"/>
  <c r="E310" i="1" s="1"/>
  <c r="G309" i="1"/>
  <c r="E309" i="1" s="1"/>
  <c r="G308" i="1"/>
  <c r="E308" i="1" s="1"/>
  <c r="G307" i="1"/>
  <c r="E307" i="1" s="1"/>
  <c r="G306" i="1"/>
  <c r="E306" i="1" s="1"/>
  <c r="G305" i="1"/>
  <c r="G304" i="1"/>
  <c r="E304" i="1" s="1"/>
  <c r="G303" i="1"/>
  <c r="E303" i="1" s="1"/>
  <c r="G302" i="1"/>
  <c r="E302" i="1" s="1"/>
  <c r="G301" i="1"/>
  <c r="E301" i="1" s="1"/>
  <c r="G300" i="1"/>
  <c r="E300" i="1" s="1"/>
  <c r="G299" i="1"/>
  <c r="E299" i="1" s="1"/>
  <c r="G298" i="1"/>
  <c r="E298" i="1" s="1"/>
  <c r="G297" i="1"/>
  <c r="E297" i="1" s="1"/>
  <c r="G296" i="1"/>
  <c r="E296" i="1" s="1"/>
  <c r="D286" i="1"/>
  <c r="D284" i="1"/>
  <c r="D283" i="1"/>
  <c r="D281" i="1"/>
  <c r="D280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55" i="1"/>
  <c r="D254" i="1"/>
  <c r="D253" i="1"/>
  <c r="D252" i="1"/>
  <c r="D245" i="1"/>
  <c r="D244" i="1"/>
  <c r="D243" i="1"/>
  <c r="D242" i="1"/>
  <c r="D241" i="1"/>
  <c r="D240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K221" i="1"/>
  <c r="I221" i="1"/>
  <c r="D221" i="1"/>
  <c r="D220" i="1"/>
  <c r="D219" i="1"/>
  <c r="D218" i="1"/>
  <c r="K217" i="1"/>
  <c r="I217" i="1"/>
  <c r="E217" i="1" s="1"/>
  <c r="K216" i="1"/>
  <c r="I216" i="1"/>
  <c r="D216" i="1"/>
  <c r="K215" i="1"/>
  <c r="I215" i="1"/>
  <c r="D215" i="1"/>
  <c r="K214" i="1"/>
  <c r="I214" i="1"/>
  <c r="E214" i="1" s="1"/>
  <c r="D214" i="1"/>
  <c r="K213" i="1"/>
  <c r="I213" i="1"/>
  <c r="D213" i="1"/>
  <c r="K212" i="1"/>
  <c r="I212" i="1"/>
  <c r="D211" i="1"/>
  <c r="D210" i="1"/>
  <c r="K209" i="1"/>
  <c r="I209" i="1"/>
  <c r="I208" i="1"/>
  <c r="E208" i="1" s="1"/>
  <c r="D208" i="1"/>
  <c r="K207" i="1"/>
  <c r="I207" i="1"/>
  <c r="D207" i="1"/>
  <c r="K206" i="1"/>
  <c r="I206" i="1"/>
  <c r="D206" i="1"/>
  <c r="K205" i="1"/>
  <c r="I205" i="1"/>
  <c r="E205" i="1" s="1"/>
  <c r="D205" i="1"/>
  <c r="K204" i="1"/>
  <c r="I204" i="1"/>
  <c r="D204" i="1"/>
  <c r="D203" i="1"/>
  <c r="K202" i="1"/>
  <c r="I202" i="1"/>
  <c r="D202" i="1"/>
  <c r="K201" i="1"/>
  <c r="I201" i="1"/>
  <c r="K200" i="1"/>
  <c r="I200" i="1"/>
  <c r="D200" i="1"/>
  <c r="K199" i="1"/>
  <c r="I199" i="1"/>
  <c r="D198" i="1"/>
  <c r="K197" i="1"/>
  <c r="I197" i="1"/>
  <c r="D196" i="1"/>
  <c r="K195" i="1"/>
  <c r="I195" i="1"/>
  <c r="D195" i="1"/>
  <c r="K194" i="1"/>
  <c r="I194" i="1"/>
  <c r="D194" i="1"/>
  <c r="K192" i="1"/>
  <c r="I192" i="1"/>
  <c r="D192" i="1"/>
  <c r="K191" i="1"/>
  <c r="I191" i="1"/>
  <c r="K190" i="1"/>
  <c r="I190" i="1"/>
  <c r="K189" i="1"/>
  <c r="I189" i="1"/>
  <c r="D189" i="1"/>
  <c r="K188" i="1"/>
  <c r="I188" i="1"/>
  <c r="D188" i="1"/>
  <c r="K183" i="1"/>
  <c r="I183" i="1"/>
  <c r="E183" i="1" s="1"/>
  <c r="D183" i="1"/>
  <c r="K181" i="1"/>
  <c r="D181" i="1"/>
  <c r="I179" i="1"/>
  <c r="E179" i="1" s="1"/>
  <c r="D179" i="1"/>
  <c r="K178" i="1"/>
  <c r="I178" i="1"/>
  <c r="D178" i="1"/>
  <c r="K177" i="1"/>
  <c r="I177" i="1"/>
  <c r="D177" i="1"/>
  <c r="K176" i="1"/>
  <c r="I176" i="1"/>
  <c r="D176" i="1"/>
  <c r="K175" i="1"/>
  <c r="I175" i="1"/>
  <c r="E175" i="1" s="1"/>
  <c r="D175" i="1"/>
  <c r="K172" i="1"/>
  <c r="E172" i="1" s="1"/>
  <c r="D172" i="1"/>
  <c r="K170" i="1"/>
  <c r="I170" i="1"/>
  <c r="D170" i="1"/>
  <c r="K169" i="1"/>
  <c r="I169" i="1"/>
  <c r="E169" i="1" s="1"/>
  <c r="D169" i="1"/>
  <c r="D168" i="1"/>
  <c r="I161" i="1"/>
  <c r="E161" i="1" s="1"/>
  <c r="D161" i="1"/>
  <c r="I160" i="1"/>
  <c r="E160" i="1" s="1"/>
  <c r="D160" i="1"/>
  <c r="I159" i="1"/>
  <c r="K154" i="1"/>
  <c r="G154" i="1"/>
  <c r="K153" i="1"/>
  <c r="G153" i="1"/>
  <c r="K152" i="1"/>
  <c r="G152" i="1"/>
  <c r="K151" i="1"/>
  <c r="G151" i="1"/>
  <c r="K150" i="1"/>
  <c r="G150" i="1"/>
  <c r="K149" i="1"/>
  <c r="G149" i="1"/>
  <c r="K148" i="1"/>
  <c r="G148" i="1"/>
  <c r="K147" i="1"/>
  <c r="G147" i="1"/>
  <c r="K146" i="1"/>
  <c r="G146" i="1"/>
  <c r="K145" i="1"/>
  <c r="G145" i="1"/>
  <c r="K144" i="1"/>
  <c r="G144" i="1"/>
  <c r="K143" i="1"/>
  <c r="G143" i="1"/>
  <c r="K142" i="1"/>
  <c r="G142" i="1"/>
  <c r="K141" i="1"/>
  <c r="G141" i="1"/>
  <c r="K140" i="1"/>
  <c r="G140" i="1"/>
  <c r="K139" i="1"/>
  <c r="G139" i="1"/>
  <c r="K138" i="1"/>
  <c r="G138" i="1"/>
  <c r="K137" i="1"/>
  <c r="G137" i="1"/>
  <c r="K136" i="1"/>
  <c r="G136" i="1"/>
  <c r="K135" i="1"/>
  <c r="G135" i="1"/>
  <c r="K134" i="1"/>
  <c r="G134" i="1"/>
  <c r="G133" i="1"/>
  <c r="D132" i="1"/>
  <c r="N132" i="1"/>
  <c r="M132" i="1"/>
  <c r="M155" i="1" s="1"/>
  <c r="L132" i="1"/>
  <c r="L155" i="1" s="1"/>
  <c r="L293" i="1" s="1"/>
  <c r="J132" i="1"/>
  <c r="F132" i="1"/>
  <c r="G131" i="1"/>
  <c r="E131" i="1" s="1"/>
  <c r="K130" i="1"/>
  <c r="G130" i="1"/>
  <c r="G129" i="1"/>
  <c r="E129" i="1" s="1"/>
  <c r="E126" i="1"/>
  <c r="D126" i="1"/>
  <c r="G125" i="1"/>
  <c r="D125" i="1"/>
  <c r="E125" i="1" s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G71" i="1"/>
  <c r="E71" i="1" s="1"/>
  <c r="D71" i="1"/>
  <c r="G70" i="1"/>
  <c r="D70" i="1"/>
  <c r="E70" i="1" s="1"/>
  <c r="E69" i="1"/>
  <c r="D69" i="1"/>
  <c r="G68" i="1"/>
  <c r="D68" i="1"/>
  <c r="E68" i="1" s="1"/>
  <c r="G67" i="1"/>
  <c r="D67" i="1"/>
  <c r="E67" i="1" s="1"/>
  <c r="E66" i="1"/>
  <c r="D66" i="1"/>
  <c r="E65" i="1"/>
  <c r="D65" i="1"/>
  <c r="E63" i="1"/>
  <c r="D63" i="1"/>
  <c r="E62" i="1"/>
  <c r="D62" i="1"/>
  <c r="E61" i="1"/>
  <c r="D61" i="1"/>
  <c r="E60" i="1"/>
  <c r="D60" i="1"/>
  <c r="G59" i="1"/>
  <c r="E59" i="1" s="1"/>
  <c r="D59" i="1"/>
  <c r="E58" i="1"/>
  <c r="D58" i="1"/>
  <c r="G57" i="1"/>
  <c r="E57" i="1" s="1"/>
  <c r="D57" i="1"/>
  <c r="G56" i="1"/>
  <c r="E56" i="1" s="1"/>
  <c r="D56" i="1"/>
  <c r="D55" i="1"/>
  <c r="D54" i="1"/>
  <c r="G53" i="1"/>
  <c r="E53" i="1" s="1"/>
  <c r="D53" i="1"/>
  <c r="K52" i="1"/>
  <c r="G52" i="1"/>
  <c r="D52" i="1"/>
  <c r="G51" i="1"/>
  <c r="E51" i="1" s="1"/>
  <c r="D51" i="1"/>
  <c r="G50" i="1"/>
  <c r="E50" i="1" s="1"/>
  <c r="D50" i="1"/>
  <c r="D49" i="1"/>
  <c r="G48" i="1"/>
  <c r="E48" i="1" s="1"/>
  <c r="D48" i="1"/>
  <c r="E47" i="1"/>
  <c r="D47" i="1"/>
  <c r="G46" i="1"/>
  <c r="E46" i="1" s="1"/>
  <c r="D46" i="1"/>
  <c r="G45" i="1"/>
  <c r="E45" i="1" s="1"/>
  <c r="D45" i="1"/>
  <c r="G44" i="1"/>
  <c r="E44" i="1" s="1"/>
  <c r="D44" i="1"/>
  <c r="K43" i="1"/>
  <c r="G43" i="1"/>
  <c r="D43" i="1"/>
  <c r="G42" i="1"/>
  <c r="D42" i="1"/>
  <c r="E42" i="1" s="1"/>
  <c r="E41" i="1"/>
  <c r="D41" i="1"/>
  <c r="E40" i="1"/>
  <c r="D40" i="1"/>
  <c r="E39" i="1"/>
  <c r="D39" i="1"/>
  <c r="G38" i="1"/>
  <c r="E38" i="1" s="1"/>
  <c r="D38" i="1"/>
  <c r="G37" i="1"/>
  <c r="E37" i="1" s="1"/>
  <c r="D37" i="1"/>
  <c r="G36" i="1"/>
  <c r="E36" i="1" s="1"/>
  <c r="D36" i="1"/>
  <c r="E35" i="1"/>
  <c r="G34" i="1"/>
  <c r="D34" i="1"/>
  <c r="E34" i="1" s="1"/>
  <c r="E33" i="1"/>
  <c r="D33" i="1"/>
  <c r="E32" i="1"/>
  <c r="D32" i="1"/>
  <c r="G31" i="1"/>
  <c r="E31" i="1" s="1"/>
  <c r="D31" i="1"/>
  <c r="K30" i="1"/>
  <c r="G30" i="1"/>
  <c r="D30" i="1"/>
  <c r="K29" i="1"/>
  <c r="G29" i="1"/>
  <c r="D29" i="1"/>
  <c r="E28" i="1"/>
  <c r="D28" i="1"/>
  <c r="E27" i="1"/>
  <c r="K26" i="1"/>
  <c r="G25" i="1"/>
  <c r="E25" i="1" s="1"/>
  <c r="G24" i="1"/>
  <c r="E24" i="1" s="1"/>
  <c r="G23" i="1"/>
  <c r="E23" i="1" s="1"/>
  <c r="G22" i="1"/>
  <c r="E22" i="1" s="1"/>
  <c r="G21" i="1"/>
  <c r="E21" i="1" s="1"/>
  <c r="G20" i="1"/>
  <c r="E20" i="1" s="1"/>
  <c r="D20" i="1"/>
  <c r="G19" i="1"/>
  <c r="E19" i="1" s="1"/>
  <c r="D19" i="1"/>
  <c r="E188" i="1" l="1"/>
  <c r="E195" i="1"/>
  <c r="E206" i="1"/>
  <c r="E215" i="1"/>
  <c r="E170" i="1"/>
  <c r="E176" i="1"/>
  <c r="E191" i="1"/>
  <c r="E197" i="1"/>
  <c r="E207" i="1"/>
  <c r="E212" i="1"/>
  <c r="E216" i="1"/>
  <c r="E177" i="1"/>
  <c r="E181" i="1"/>
  <c r="E192" i="1"/>
  <c r="E199" i="1"/>
  <c r="E202" i="1"/>
  <c r="E204" i="1"/>
  <c r="E213" i="1"/>
  <c r="E189" i="1"/>
  <c r="E201" i="1"/>
  <c r="E209" i="1"/>
  <c r="E221" i="1"/>
  <c r="E178" i="1"/>
  <c r="E190" i="1"/>
  <c r="E194" i="1"/>
  <c r="E200" i="1"/>
  <c r="I292" i="1"/>
  <c r="K292" i="1"/>
  <c r="E332" i="1"/>
  <c r="E333" i="1"/>
  <c r="K132" i="1"/>
  <c r="K155" i="1" s="1"/>
  <c r="E330" i="1"/>
  <c r="E354" i="1"/>
  <c r="E359" i="1"/>
  <c r="E331" i="1"/>
  <c r="E353" i="1"/>
  <c r="E358" i="1"/>
  <c r="E318" i="1"/>
  <c r="E29" i="1"/>
  <c r="E134" i="1"/>
  <c r="E136" i="1"/>
  <c r="E138" i="1"/>
  <c r="E140" i="1"/>
  <c r="E142" i="1"/>
  <c r="E144" i="1"/>
  <c r="E146" i="1"/>
  <c r="E148" i="1"/>
  <c r="E150" i="1"/>
  <c r="E152" i="1"/>
  <c r="E154" i="1"/>
  <c r="E26" i="1"/>
  <c r="E130" i="1"/>
  <c r="E135" i="1"/>
  <c r="E137" i="1"/>
  <c r="E139" i="1"/>
  <c r="E141" i="1"/>
  <c r="E143" i="1"/>
  <c r="E145" i="1"/>
  <c r="E147" i="1"/>
  <c r="E149" i="1"/>
  <c r="E151" i="1"/>
  <c r="E153" i="1"/>
  <c r="E316" i="1"/>
  <c r="G132" i="1"/>
  <c r="G155" i="1" s="1"/>
  <c r="E133" i="1"/>
  <c r="E30" i="1"/>
  <c r="E52" i="1"/>
  <c r="E334" i="1"/>
  <c r="E356" i="1"/>
  <c r="E43" i="1"/>
  <c r="N155" i="1"/>
  <c r="N293" i="1" s="1"/>
  <c r="N337" i="1" s="1"/>
  <c r="I335" i="1"/>
  <c r="I336" i="1" s="1"/>
  <c r="G327" i="1"/>
  <c r="K327" i="1"/>
  <c r="G335" i="1"/>
  <c r="K335" i="1"/>
  <c r="M293" i="1"/>
  <c r="M337" i="1" s="1"/>
  <c r="L337" i="1"/>
  <c r="E159" i="1"/>
  <c r="I293" i="1" l="1"/>
  <c r="I337" i="1" s="1"/>
  <c r="E292" i="1"/>
  <c r="E327" i="1"/>
  <c r="E132" i="1"/>
  <c r="E155" i="1" s="1"/>
  <c r="E335" i="1"/>
  <c r="K336" i="1"/>
  <c r="G293" i="1"/>
  <c r="K293" i="1"/>
  <c r="G336" i="1"/>
  <c r="E336" i="1" l="1"/>
  <c r="E293" i="1"/>
  <c r="K337" i="1"/>
  <c r="G337" i="1"/>
  <c r="E337" i="1" l="1"/>
</calcChain>
</file>

<file path=xl/sharedStrings.xml><?xml version="1.0" encoding="utf-8"?>
<sst xmlns="http://schemas.openxmlformats.org/spreadsheetml/2006/main" count="767" uniqueCount="369">
  <si>
    <t>USD</t>
  </si>
  <si>
    <t>EUR</t>
  </si>
  <si>
    <r>
      <t xml:space="preserve">Одиниця виміру: </t>
    </r>
    <r>
      <rPr>
        <i/>
        <sz val="10"/>
        <rFont val="Arial"/>
        <family val="2"/>
        <charset val="204"/>
      </rPr>
      <t xml:space="preserve">грн коп </t>
    </r>
  </si>
  <si>
    <t>№ з/п</t>
  </si>
  <si>
    <t>Назва суб'єкта господарювання</t>
  </si>
  <si>
    <t>Код валюти</t>
  </si>
  <si>
    <t>Сума простроченої заборгованості перед державою за кредитами, разом</t>
  </si>
  <si>
    <t xml:space="preserve">у тому числі, сума простроченої заборгованості перед державою: </t>
  </si>
  <si>
    <t>Надходження коштів до державного бюджету у рахунок погашення заборгованості у національній валюті</t>
  </si>
  <si>
    <t>Сума заборгованості за пенею, нарахованою на прострочену заборгованість суб'єктів господарювання у національній валюті</t>
  </si>
  <si>
    <t xml:space="preserve"> з погашення кредитів (позик) (відшкодування витрат державного бюджету)</t>
  </si>
  <si>
    <t xml:space="preserve">з плати за користування кредитами (позиками)                                                             </t>
  </si>
  <si>
    <t xml:space="preserve">з плати за надання державних гарантій та кредитів (позик)                                                                    </t>
  </si>
  <si>
    <t xml:space="preserve">в іноземній валюті                 </t>
  </si>
  <si>
    <t xml:space="preserve">у національній валюті </t>
  </si>
  <si>
    <t>за кредитами (позиками) 
за кодом бюджетної класифікації 03511630</t>
  </si>
  <si>
    <t>з плати (відсотків) 
за користування кредитами (позиками) за кодом бюджетної класифікації 24110200</t>
  </si>
  <si>
    <t>з плати за надання державних гарантій за кодом бюджетної класифікації 24110100</t>
  </si>
  <si>
    <t xml:space="preserve">Сума заборгованості </t>
  </si>
  <si>
    <t xml:space="preserve">Сплачено до державного бюджету </t>
  </si>
  <si>
    <t>Заборгованість перед державним бюджетом за кредитами, залученими під державні гарантії</t>
  </si>
  <si>
    <t>Агрофірма "Зоря" (03776310) 
(Угода від 23.10.1992 №11/02-63)</t>
  </si>
  <si>
    <t>Асоціація "Земля і люди" (19262731) 
(Угода від 22.02.1993 № 21/02-88)</t>
  </si>
  <si>
    <t>АТ "Чексіл" (04594723) 
(Угода від 26.02.1993 № 5/0810/3266(2049))</t>
  </si>
  <si>
    <t>АХК "Укрнафтопродукт" (00018201) 
(Угода від 12.08.1996 № 7)</t>
  </si>
  <si>
    <t>АТ "ЗАлК" (00194122) 
(Угода від 28.05.1997 № 14/02-145)</t>
  </si>
  <si>
    <t>ВАТ "Макіївський металургійний комбінат" (00191170) (Угода від 21.05.1992 № 5/0810/3833, угода від 23.06.1992 № 5/0810/4764, угода від 23.06.1992 № 5/0810/4765, угода від 23.06.1992 № 5/0810/4766, угода від 23.06.1992 № 5/0810/4767, угода від 21.05.1992 №5/0810/3157(3157))</t>
  </si>
  <si>
    <t>ВАТ "Оріана" (05743160) (Контракт від 13.12.1996, угода від 30.11.2001 № 101-04/24, контракт 
від 12.11.1992 (рекредитування))</t>
  </si>
  <si>
    <t>ВАТ "Текстерно" (00306650) (Угода в 10.03.1998 № 01/05-176)</t>
  </si>
  <si>
    <t>ВАТ "Текстерно" (00306650) (Угода про реструктурування від 13.10.2003 № 13000-04/87                                             (реструктуризована заборгованість)</t>
  </si>
  <si>
    <t>UAH</t>
  </si>
  <si>
    <t>ВАТ "Харківський тракторний завод" (05750295) (Угода від 19.02.1998 № 2101/25, угода від 03.12.1998 № 2101/25А)</t>
  </si>
  <si>
    <t>ВАТ "Херсонський бавовняний комбінат" (00306710) (Угода від 11.11.1997 № 01/04-159)</t>
  </si>
  <si>
    <t>ДАК "Хліб України" (20047943) 
(Угоди від 29.12.1995 № 96, від 21.07.1993 №12/02-85, від 04.03.1994 № 12/03-98)</t>
  </si>
  <si>
    <t>Державна служба лікарських засобів і виробів медичного призначення (26385015) (Угода від 12.09.1995 № 5/0810/6216 , від 24.11.1995 № 5/0810/6389, угода від 24.11.1995 № 5/0810/6390)</t>
  </si>
  <si>
    <t>ДП "ДБУНП "Повітряний експрес" (37635024) (Договір від 26.01.2015 № 13010-05/5)</t>
  </si>
  <si>
    <t>ДП ВО "Південмаш" ім.О.М. Макарова (14308368) (Угода від 26.05.1998, Додаткова угода 
від 14.07.2001 № 7)</t>
  </si>
  <si>
    <r>
      <t xml:space="preserve">Житомирська обласна державна адміністрація (00022489) (Угода від 28.05.1997 № F2101/12)
</t>
    </r>
    <r>
      <rPr>
        <sz val="9"/>
        <rFont val="Times New Roman"/>
        <family val="1"/>
        <charset val="204"/>
      </rPr>
      <t>(</t>
    </r>
    <r>
      <rPr>
        <i/>
        <sz val="9"/>
        <rFont val="Times New Roman"/>
        <family val="1"/>
        <charset val="204"/>
      </rPr>
      <t>солідарна відповід. з ВАТ Фірма"Агромашсервіскомплект"</t>
    </r>
    <r>
      <rPr>
        <sz val="9"/>
        <rFont val="Times New Roman"/>
        <family val="1"/>
        <charset val="204"/>
      </rPr>
      <t>)</t>
    </r>
  </si>
  <si>
    <t>ДП "Антонов" (14307529)                               
(Київський авіаційний завод "Авіант") (Договір про реструктуризацію від 16.03.2017 №13010-05/32)</t>
  </si>
  <si>
    <t>ДП "Антонов" (14307529)                               
(Київський авіаційний завод "Авіант") 
(Договір про  від 31.12.2020 № 13010-05/279)</t>
  </si>
  <si>
    <t>ДП "Антонов" (14307529)                               
(Київський авіаційний завод "Авіант") 
(Договір про  від 30.12.2021 № 13110-05/598)</t>
  </si>
  <si>
    <t>Концерн "Украгротехсервіс" (14278466) 
(Угода від 07.10.1992 № 5/0810/3709)</t>
  </si>
  <si>
    <r>
      <t xml:space="preserve">Концерн "Украгротехсервіс" (14278466) 
 </t>
    </r>
    <r>
      <rPr>
        <i/>
        <sz val="10"/>
        <rFont val="Times New Roman"/>
        <family val="1"/>
        <charset val="204"/>
      </rPr>
      <t>Договір від 25.09.2006 №28000-04/104, 
Акт прийому-передачі від 08.08.2006 №2 (постанова КМУ від 15.03.2006 № 315)</t>
    </r>
  </si>
  <si>
    <t>ВАТ "Кіцманське РТП" (03767297) (Акт від 10.09.2001 № 071-211) (за отриману с/г техн. від Південмаш)</t>
  </si>
  <si>
    <t>ДП "НВД АФ "Наукова" НААН" (03374617) (Угода від 15.07.96 № 2101/11 )</t>
  </si>
  <si>
    <t>АТ "Лисичанськвугілля" (32359108)                                        (Договір від 23.12.2011 № 15010-02/191)</t>
  </si>
  <si>
    <t xml:space="preserve">Харківське державне авіаційне виробниче підприємство (14308894) (Договір від 30.06.2009 
№ 28010-02/78) </t>
  </si>
  <si>
    <t>Аеропорт "Бориспіль" (20572069) (Субкр. угода від 22.09.2005 № 13000-04/70)</t>
  </si>
  <si>
    <t>Київська міська державна адміністрація 
(Київська міська рада) (00022527)
(Договір від 11.03.2016 № 13010-05/38)</t>
  </si>
  <si>
    <t>Академія медичних наук (00061125)</t>
  </si>
  <si>
    <t>Державне підприємство "Укркосмос" (24381357) (Договір від 15.12.2009 № 28010-02/137)</t>
  </si>
  <si>
    <t>ПАТ НАК "Нафтогаз України" (20077720)
(Договір від 05.06.2009 № 28010-02/60)</t>
  </si>
  <si>
    <t>Державна іпотечна установа (33304730)
(Договір від 26.12.2013 №15010-03/127)</t>
  </si>
  <si>
    <t>Державна іпотечна установа (33304730)
(Договір від 11.12.2019 №13010-05/226)</t>
  </si>
  <si>
    <t>Державна іпотечна установа (33304730)
(Договір від 28.12.2019 №13010-05/285)</t>
  </si>
  <si>
    <t>Департамент енергетики, транспорту та зв'язку Вінницької міської ради (34849038) 
(Договір від 02.12.2013 №15010-03/106)</t>
  </si>
  <si>
    <t>Департамент капітального будівництва Вінницької міської ради (03084204) 
(Договір від 30.12.2013 № 15010-03/138)</t>
  </si>
  <si>
    <r>
      <t xml:space="preserve">ПАТ "Укртрансгаз" (30019801)
</t>
    </r>
    <r>
      <rPr>
        <i/>
        <sz val="9"/>
        <rFont val="Times New Roman"/>
        <family val="1"/>
        <charset val="204"/>
      </rPr>
      <t xml:space="preserve">(Договір від 11.12.2012 № 15010-03/127) </t>
    </r>
  </si>
  <si>
    <r>
      <t xml:space="preserve">Фонд розвитку підприємництва (21662099) 
</t>
    </r>
    <r>
      <rPr>
        <i/>
        <sz val="9"/>
        <rFont val="Times New Roman"/>
        <family val="1"/>
        <charset val="204"/>
      </rPr>
      <t>(Угода від 11.10.2006 № 28000-04/150 )</t>
    </r>
  </si>
  <si>
    <t xml:space="preserve">ПрАТ "Завод "Кузня на Рибальському" (14312364) (Договір № 13010-05/227 від 29.12.2017)                                                
</t>
  </si>
  <si>
    <t xml:space="preserve">ДП ДГЗП "Спецтехноекспорт" (30019335)   
(Угода від 28.12.2018 № 13010-05/248)                                      
</t>
  </si>
  <si>
    <t>ДП "НАЕК "Енергоатом" (24554661) 
(Договір №13010-05/202 від 21.12.2017)</t>
  </si>
  <si>
    <t>АТ "ОТП БАНК" (21685166) 
(Договір про надання держгарантії на портфельній основі від 31.12.2020 №13010-05/262)</t>
  </si>
  <si>
    <t>АТ "ОТП БАНК" (21685166) 
(Договір про надання держгарантії на портфельній основі від 03.12.2021 №13110-05/557)</t>
  </si>
  <si>
    <t>АТ "ОТП БАНК" (21685166) 
(Договір про надання держгарантії на портфельній основі від 05.04.2022 №13110-05/58)</t>
  </si>
  <si>
    <t>АТ КБ "Приватбанк" (14360570) 
(Договір про надання держгарантії на портфельній основі  від 05.04.2022 № 13110-05/55)</t>
  </si>
  <si>
    <t>АТ КБ "Приватбанк" (14360570) 
(Договір про надання держгарантії на портфельній основі  від 31.12.2020 № 13110-05/269)</t>
  </si>
  <si>
    <t>АТ КБ "Приватбанк" (14360570) 
(Договір про надання держгарантії на портфельній основі  від 03.12.2021 № 13110-05/554)</t>
  </si>
  <si>
    <t>АТ КБ "Приватбанк" (14360570) 
(Договір про надання держгарантії на портфельній основі  від 04.07.2023 № 13110-05/95)</t>
  </si>
  <si>
    <t>ПАТ КБ "Укргазбанк"  (23697280) (Договір про надання держгарантії на портфельній основі /Угода від 03.12.2021 №13110-05/553</t>
  </si>
  <si>
    <t>ПАТ АБ "Укргазбанк"(23697280) (Договір про надання держгарантії на портфельній основі /Угода від 04.04.2022 №13110-05/50)</t>
  </si>
  <si>
    <t>ПАТ АБ "Укргазбанк"(23697280) (Договір про надання держгарантії на портфельній основі /Угода від 31.12.2020 №13010-05/270)</t>
  </si>
  <si>
    <t>ПАТ АБ "Укргазбанк" (23697280)    (Договір про надання держгарантії на портфельній основі від 21.08.2023 №13110-05/123)</t>
  </si>
  <si>
    <t>АТ "Укрексімбанк" (00032112) 
Договір про надання держгарантії на портфельній основі від 31.12.2020 № 13010-05/263)</t>
  </si>
  <si>
    <t>АТ "Укрексімбанк" (00032112) 
Договір про надання держгарантії на портфельній основі від 03.12.2021 № 13110-05/555)</t>
  </si>
  <si>
    <t>АТ "Укрексімбанк" (00032112) 
Договір про надання держгарантії на портфельній основі від 04.07.2023 № 13110-05/92)</t>
  </si>
  <si>
    <t>АТ "Укрексімбанк" (00032112) 
Договір про надання держгарантії на портфельній основі від 05.04.2022 № 13110-05/56)</t>
  </si>
  <si>
    <t>АТ "Полтава-Банк" (09807595) 
(Договір про надання держгарантії на портфельній основі  від 05.04.2022 № 13110-05/57)</t>
  </si>
  <si>
    <t>АТ "АСВІО БАНК" (09809192) 
(Договір про надання держгарантії на портфельній основі від 05.04.2022 №13110-05/54)</t>
  </si>
  <si>
    <t>АТ “Державний ощадний банк” (00032129) 
(Договір про надання держгарантії на портфельній основі від 28.12.2022 № 13110-05/74)</t>
  </si>
  <si>
    <t>АТ “Державний ощадний банк”(00032129) 
(Договір про надання держгарантії на портфельній основі від 03.12.2021 № 13110-05/560)</t>
  </si>
  <si>
    <t xml:space="preserve">АТ “Державний ощадний банк (00032129) (Договір про надання держгарантії на портфельній основі від 31.12.2020 № 13010-05/271) </t>
  </si>
  <si>
    <t>АТ "Банк Альянс" (14360506) (Договір про надання держгарантії на портфельній основі  від 03.12.2021 №13110-05/556)</t>
  </si>
  <si>
    <t>АТ «БАНК КРЕДИТ ДНІПРО»(14352406)                    (Договір про надання держгарантії на портфельній основі від 04.07.2023 №13110-05/93)</t>
  </si>
  <si>
    <t>ПАТ АБ «Південний»  (20953647)                                  (Договір про надання держгарантії на портфельній основі   від 29.03.2022 №13110-05/40)</t>
  </si>
  <si>
    <t>АТ "Банк "Український капітал» (22868414)                    (Договір про надання держгарантії на портфельній основі   від 13.05.2022 №13110-05/76)</t>
  </si>
  <si>
    <t>АТ "Банк інвестиційний та заощаджень"  (33695095)(Договір про надання держгарантії на портфельній основі  від 24.05.2022 №13110-05/83)</t>
  </si>
  <si>
    <t>АТ  Східно-Українский"Банк "ГРАНТ» (14070197)(Договір про надання держгарантії на портфельній основі  від 13.05.2022 №13110-05/77)</t>
  </si>
  <si>
    <t>АТ  "Вест файнест енд кредит банк"(34575675)         (Договір про надання держгарантії на портфельній основі від 03.12.2021 №13110-05/558)</t>
  </si>
  <si>
    <t>АТ  "КІБ"  (21580639)(Договір про надання держгарантії на портфельній основі від 03.12.2021 №13110-05/561)</t>
  </si>
  <si>
    <t>АТ  "МІБ"  (35810511) (Договір про надання держгарантії на портфельній основі   від 04.04.2022 №13110-05/48)</t>
  </si>
  <si>
    <t>АТ "МетаБанк»  (20496061) (Договір про надання держгарантії на портфельній основі  від 24.05.2022 №13110-05/82)</t>
  </si>
  <si>
    <t>ПАТ «Національна енергетична компанія "Укренерго» (00100227) 
(Договір від 31.12.2020 № 13010-05/273)</t>
  </si>
  <si>
    <t>ПАТ «Національна енергетична компанія "Укренерго» (00100227) 
(Договір від 31.12.2020 № 13010-05/275)</t>
  </si>
  <si>
    <t>ПАТ «Національна енергетична компанія "Укренерго» (00100227) 
(Договір від 31.12.2020  №13010-05/277)</t>
  </si>
  <si>
    <t>ПАТ «Національна енергетична компанія "Укренерго» (00100227) 
(Договір від 31.12.2021  №13110-05/603,604)</t>
  </si>
  <si>
    <t>Українська аграрна біржа (23389377) 
(Угода від 24.07.1997 № 18/03-149, 
договір доручення від 31.07.97 (УАБ 15%))</t>
  </si>
  <si>
    <r>
      <t>Українська аграрна біржа</t>
    </r>
    <r>
      <rPr>
        <i/>
        <sz val="10"/>
        <rFont val="Times New Roman"/>
        <family val="1"/>
        <charset val="204"/>
      </rPr>
      <t xml:space="preserve"> (23389377) (реструктуризована заборгованість)</t>
    </r>
  </si>
  <si>
    <r>
      <t xml:space="preserve">Українська аграрна біржа (23389377)                                </t>
    </r>
    <r>
      <rPr>
        <i/>
        <sz val="10"/>
        <rFont val="Times New Roman"/>
        <family val="1"/>
        <charset val="204"/>
      </rPr>
      <t>Договір від 28.11.2006 №28000-04/179,                                       Акт прийому-передачі від 08.08.2006 №10 (постанова КМУ від 15.03.2006 № 315)</t>
    </r>
  </si>
  <si>
    <t>Українська аграрна біржа (23389377) (заборгованість товаровиробників, що отримали техніку за рахунок іноземного кредиту, залученого Українською аграрною біржею у рамках кредитної лінії США), у тому числі:</t>
  </si>
  <si>
    <t>-</t>
  </si>
  <si>
    <r>
      <t>Украгробіржа (ТОВ "Чаплинське"(30917617)  (</t>
    </r>
    <r>
      <rPr>
        <i/>
        <sz val="10"/>
        <rFont val="Times New Roman"/>
        <family val="1"/>
        <charset val="204"/>
      </rPr>
      <t>Угода про реструктурування від 31.12.2003 №130-04/177)</t>
    </r>
  </si>
  <si>
    <r>
      <t xml:space="preserve">Украгробіржа (ТОВ "Арсенал-Агро"(31401923)
</t>
    </r>
    <r>
      <rPr>
        <i/>
        <sz val="10"/>
        <rFont val="Times New Roman"/>
        <family val="1"/>
        <charset val="204"/>
      </rPr>
      <t>(Угода про реструктурування від 31.12.2003 №130-04/184)</t>
    </r>
  </si>
  <si>
    <r>
      <t>Украгробіржа (СПП Агрофірма "Людмила" (31853319) (</t>
    </r>
    <r>
      <rPr>
        <i/>
        <sz val="10"/>
        <rFont val="Times New Roman"/>
        <family val="1"/>
        <charset val="204"/>
      </rPr>
      <t>Угода про реструктурування  від 31.12.2003 №130-04/190)</t>
    </r>
  </si>
  <si>
    <r>
      <t xml:space="preserve">Украгробіржа (ТОВ "Ельвіра-2000"(31026469) 
</t>
    </r>
    <r>
      <rPr>
        <i/>
        <sz val="10"/>
        <rFont val="Times New Roman"/>
        <family val="1"/>
        <charset val="204"/>
      </rPr>
      <t>(Угода про реструктурування  від 31.12.2003 №130-04/164)</t>
    </r>
  </si>
  <si>
    <r>
      <t>Украгробіржа (ТОВ "Укрнафтінвестиції"
(30217347)</t>
    </r>
    <r>
      <rPr>
        <i/>
        <sz val="10"/>
        <rFont val="Times New Roman"/>
        <family val="1"/>
        <charset val="204"/>
      </rPr>
      <t>(Угода про реструктурування від 31.12.2003 №130-04/170)</t>
    </r>
  </si>
  <si>
    <r>
      <t xml:space="preserve">Украгробіржа (ТОВ "Агрохімсервіс"(30608366)
</t>
    </r>
    <r>
      <rPr>
        <i/>
        <sz val="10"/>
        <rFont val="Times New Roman"/>
        <family val="1"/>
        <charset val="204"/>
      </rPr>
      <t>(Угода про реструктурування від 31.12.2003 №130-04/178)</t>
    </r>
  </si>
  <si>
    <r>
      <t xml:space="preserve">Украгробіржа (ТОВ "Таврія-Агро"(00857723) 
</t>
    </r>
    <r>
      <rPr>
        <i/>
        <sz val="10"/>
        <rFont val="Times New Roman"/>
        <family val="1"/>
        <charset val="204"/>
      </rPr>
      <t xml:space="preserve">(Угода про реструктурування від 25.12.2003 №130-04/149) </t>
    </r>
  </si>
  <si>
    <r>
      <t xml:space="preserve">Украгробіржа (ЗАТ "Енергоресурс"(22457071) </t>
    </r>
    <r>
      <rPr>
        <i/>
        <sz val="10"/>
        <rFont val="Times New Roman"/>
        <family val="1"/>
        <charset val="204"/>
      </rPr>
      <t>(Угода про реструктурування від 31.12.2003 №130-04/160)</t>
    </r>
  </si>
  <si>
    <r>
      <t xml:space="preserve">Украгробіржа (ТОВ "Вольвіна"(23218115) 
</t>
    </r>
    <r>
      <rPr>
        <i/>
        <sz val="10"/>
        <rFont val="Times New Roman"/>
        <family val="1"/>
        <charset val="204"/>
      </rPr>
      <t>(Угода про реструктурування від 31.12.2003 №130-04/186)</t>
    </r>
  </si>
  <si>
    <r>
      <t xml:space="preserve">Украгробіржа (ТОВ "Шампань України"(00413143)
</t>
    </r>
    <r>
      <rPr>
        <i/>
        <sz val="10"/>
        <rFont val="Times New Roman"/>
        <family val="1"/>
        <charset val="204"/>
      </rPr>
      <t>(Угода про реструктурування від 31.12.2003 №130-04/188)</t>
    </r>
  </si>
  <si>
    <r>
      <t xml:space="preserve">Украгробіржа (ТОВ "Агростар" (30743355) 
</t>
    </r>
    <r>
      <rPr>
        <i/>
        <sz val="10"/>
        <rFont val="Times New Roman"/>
        <family val="1"/>
        <charset val="204"/>
      </rPr>
      <t>(Угода про реструктурування Украгробіржа (ТОВ "Агростар") від 31.12.2003 №130-04/167)</t>
    </r>
  </si>
  <si>
    <r>
      <t xml:space="preserve">Украгробіржа (ТОВ "Юрчиха"(31399752)
</t>
    </r>
    <r>
      <rPr>
        <i/>
        <sz val="10"/>
        <rFont val="Times New Roman"/>
        <family val="1"/>
        <charset val="204"/>
      </rPr>
      <t>(Угода про реструктурування  від 31.12.2003 №130-04/173)</t>
    </r>
  </si>
  <si>
    <r>
      <t xml:space="preserve">Украгробіржа (ВАТ ЧРО "Агропроммеханізація"(03767038)   </t>
    </r>
    <r>
      <rPr>
        <i/>
        <sz val="10"/>
        <rFont val="Times New Roman"/>
        <family val="1"/>
        <charset val="204"/>
      </rPr>
      <t>(Угода про реструктурування від 31.12.2003  №130-04/165)</t>
    </r>
  </si>
  <si>
    <r>
      <t xml:space="preserve">Украгробіржа (ТОВ "Надіяагроком"(24915299) 
</t>
    </r>
    <r>
      <rPr>
        <i/>
        <sz val="10"/>
        <rFont val="Times New Roman"/>
        <family val="1"/>
        <charset val="204"/>
      </rPr>
      <t>(Угода про реструктурування  від 31.12.2003 №130-04/163)</t>
    </r>
  </si>
  <si>
    <r>
      <t xml:space="preserve">Украгробіржа (ТОВ "Верховина" (30708111) 
</t>
    </r>
    <r>
      <rPr>
        <i/>
        <sz val="10"/>
        <rFont val="Times New Roman"/>
        <family val="1"/>
        <charset val="204"/>
      </rPr>
      <t>(Угода про реструктурування від 31.12.2003 №130-04/155)</t>
    </r>
  </si>
  <si>
    <r>
      <t xml:space="preserve">Украгробіржа (ТОВ "Царекостянтинівська МТС" (25477542) </t>
    </r>
    <r>
      <rPr>
        <i/>
        <sz val="10"/>
        <rFont val="Times New Roman"/>
        <family val="1"/>
        <charset val="204"/>
      </rPr>
      <t>(Угода про реструктурування від 31.12.2003 №130-04/175)</t>
    </r>
  </si>
  <si>
    <r>
      <t xml:space="preserve">Украгробіржа (ПП "Югторг-М" (30495188) 
</t>
    </r>
    <r>
      <rPr>
        <i/>
        <sz val="10"/>
        <rFont val="Times New Roman"/>
        <family val="1"/>
        <charset val="204"/>
      </rPr>
      <t>(Угода про реструктурування від 25.12.2003 №130-04/146)</t>
    </r>
  </si>
  <si>
    <r>
      <t xml:space="preserve">Украгробіржа (СГ "Славутич" (30945875) 
</t>
    </r>
    <r>
      <rPr>
        <i/>
        <sz val="10"/>
        <rFont val="Times New Roman"/>
        <family val="1"/>
        <charset val="204"/>
      </rPr>
      <t>(Угода про реструктурування Украгробіржа 
(СГ "Славутич") від 31.12.2003 №130-04/191)</t>
    </r>
  </si>
  <si>
    <r>
      <t>Украгробіржа (ВАТ "Іванівське РТП" (03755035) 
(</t>
    </r>
    <r>
      <rPr>
        <i/>
        <sz val="10"/>
        <rFont val="Times New Roman"/>
        <family val="1"/>
        <charset val="204"/>
      </rPr>
      <t xml:space="preserve">Угода про реструктурування  від 31.12.03 №130-04/169) </t>
    </r>
  </si>
  <si>
    <r>
      <t xml:space="preserve">Украгробіржа (ТОВ "Жовтнева МТС" (25052558)  </t>
    </r>
    <r>
      <rPr>
        <i/>
        <sz val="10"/>
        <rFont val="Times New Roman"/>
        <family val="1"/>
        <charset val="204"/>
      </rPr>
      <t>(Угода про реструктурування від 31.12.2003 №130-04/168)</t>
    </r>
  </si>
  <si>
    <r>
      <t xml:space="preserve">Украгробіржа (ТОВ "Агрофірма"Мир-Сем і К" (21351637) </t>
    </r>
    <r>
      <rPr>
        <i/>
        <sz val="10"/>
        <rFont val="Times New Roman"/>
        <family val="1"/>
        <charset val="204"/>
      </rPr>
      <t>(Угода про реструктурування від 31.12.2003 №130-04/176)</t>
    </r>
  </si>
  <si>
    <r>
      <t xml:space="preserve">Украгробіржа (ВАТ Кам'янське під-во "Агрохім" (05491534)   </t>
    </r>
    <r>
      <rPr>
        <i/>
        <sz val="10"/>
        <rFont val="Times New Roman"/>
        <family val="1"/>
        <charset val="204"/>
      </rPr>
      <t>(Угода про реструктурування  від 31.12.2003 №130-04/174)</t>
    </r>
  </si>
  <si>
    <t>Усього по кредитах, залучених під державні гарантії:</t>
  </si>
  <si>
    <t>х</t>
  </si>
  <si>
    <t xml:space="preserve">Заборгованість перед державним бюджетом за кредитами, залученими державою </t>
  </si>
  <si>
    <r>
      <t xml:space="preserve">ЛМКП "Львівводоканал" (03348471)
</t>
    </r>
    <r>
      <rPr>
        <i/>
        <sz val="10"/>
        <rFont val="Times New Roman"/>
        <family val="1"/>
        <charset val="204"/>
      </rPr>
      <t>(Субкредитна угода від 28.12.2001 № 101-04/29)</t>
    </r>
    <r>
      <rPr>
        <sz val="10"/>
        <rFont val="Times New Roman"/>
        <family val="1"/>
        <charset val="204"/>
      </rPr>
      <t xml:space="preserve">
</t>
    </r>
    <r>
      <rPr>
        <i/>
        <sz val="10"/>
        <rFont val="Times New Roman"/>
        <family val="1"/>
        <charset val="204"/>
      </rPr>
      <t>(солідарна відповідальність з Львівською міською радою)</t>
    </r>
  </si>
  <si>
    <r>
      <t xml:space="preserve">Львівська міська рада  (04055896)
</t>
    </r>
    <r>
      <rPr>
        <i/>
        <sz val="10"/>
        <rFont val="Times New Roman"/>
        <family val="1"/>
        <charset val="204"/>
      </rPr>
      <t>(Договір гарантії від 28.12.2001 № 101-04/30)</t>
    </r>
  </si>
  <si>
    <r>
      <t xml:space="preserve">ПАТ "КБ "Надра" (20025456)
</t>
    </r>
    <r>
      <rPr>
        <i/>
        <sz val="9"/>
        <rFont val="Times New Roman"/>
        <family val="1"/>
        <charset val="204"/>
      </rPr>
      <t>(Угода від 22.06.2007 № 28000-04/99)</t>
    </r>
  </si>
  <si>
    <r>
      <t xml:space="preserve">ПАТ "КБ "Надра" (20025456)
</t>
    </r>
    <r>
      <rPr>
        <i/>
        <sz val="9"/>
        <rFont val="Times New Roman"/>
        <family val="1"/>
        <charset val="204"/>
      </rPr>
      <t>(Угода від 09.12.1998 № 22-04/27)</t>
    </r>
  </si>
  <si>
    <r>
      <t xml:space="preserve">АТ "Імексбанк" (20971504)
</t>
    </r>
    <r>
      <rPr>
        <i/>
        <sz val="10"/>
        <rFont val="Times New Roman"/>
        <family val="1"/>
        <charset val="204"/>
      </rPr>
      <t xml:space="preserve">(Угода </t>
    </r>
    <r>
      <rPr>
        <b/>
        <i/>
        <sz val="8"/>
        <rFont val="Times New Roman"/>
        <family val="1"/>
        <charset val="204"/>
      </rPr>
      <t>від 25.09.2008 №28020-02/122)</t>
    </r>
  </si>
  <si>
    <r>
      <t xml:space="preserve">АТ "Укрексімбанк" (00032112)
</t>
    </r>
    <r>
      <rPr>
        <i/>
        <sz val="9"/>
        <rFont val="Times New Roman"/>
        <family val="1"/>
        <charset val="204"/>
      </rPr>
      <t>(Договір від 10.06.2011 № 15010-02/110)</t>
    </r>
  </si>
  <si>
    <t>АТ "Укрексімбанк" (00032112)  (Позика № 8727, Договір від 26.06.2017 №13010-05/77) **</t>
  </si>
  <si>
    <t>ПАТ "Укрексімбанк" (00032112) (Угода № 9254, Дод. договір від 07.06.2021№ 1/13010-05/77-1) **</t>
  </si>
  <si>
    <t>АТ "Укрексімбанк", (00032112)  ЄІБ
Фінансова угода від 24.12.2017 FI № 82.844</t>
  </si>
  <si>
    <t>ПАТ "Мегабанк" (09804119) (Фін угода від 24.12.2017 FI №82.844, Угода субф від 29.09.2017 №13010-05/122)</t>
  </si>
  <si>
    <r>
      <t xml:space="preserve">ОКП"Миколаївоблтеплоенерго" (31319242) МБРР
</t>
    </r>
    <r>
      <rPr>
        <i/>
        <sz val="9"/>
        <rFont val="Times New Roman"/>
        <family val="1"/>
        <charset val="204"/>
      </rPr>
      <t xml:space="preserve">(Договір від 28.11.2014 № 13010-05/107) </t>
    </r>
  </si>
  <si>
    <r>
      <t xml:space="preserve">ОКП "Миколаївоблтеплоенерго" (31319242) ФЧТ
</t>
    </r>
    <r>
      <rPr>
        <i/>
        <sz val="9"/>
        <rFont val="Times New Roman"/>
        <family val="1"/>
        <charset val="204"/>
      </rPr>
      <t>(Договір від 28.11.2014 № 13010-05/108)</t>
    </r>
    <r>
      <rPr>
        <sz val="10"/>
        <rFont val="Times New Roman"/>
        <family val="1"/>
      </rPr>
      <t xml:space="preserve"> </t>
    </r>
  </si>
  <si>
    <r>
      <t xml:space="preserve">КП ВМР "Вінницяміськтеплоенерго" (33126849)
</t>
    </r>
    <r>
      <rPr>
        <i/>
        <sz val="9"/>
        <rFont val="Times New Roman"/>
        <family val="1"/>
        <charset val="204"/>
      </rPr>
      <t xml:space="preserve">(Угода від 20.11.2014 № 13010-05/99) </t>
    </r>
    <r>
      <rPr>
        <sz val="9"/>
        <rFont val="Times New Roman"/>
        <family val="1"/>
        <charset val="204"/>
      </rPr>
      <t>МБРР</t>
    </r>
  </si>
  <si>
    <r>
      <t xml:space="preserve">КП "Дніпротеплоенерго" ДОР (30982775)  МБРР
</t>
    </r>
    <r>
      <rPr>
        <i/>
        <sz val="9"/>
        <rFont val="Times New Roman"/>
        <family val="1"/>
        <charset val="204"/>
      </rPr>
      <t>(Угода від 28.11.2014 № 13010-05/121)</t>
    </r>
  </si>
  <si>
    <r>
      <t xml:space="preserve">КП "Дніпротеплоенерго" ДОР (30982775)  ФЧТ
</t>
    </r>
    <r>
      <rPr>
        <i/>
        <sz val="9"/>
        <rFont val="Times New Roman"/>
        <family val="1"/>
        <charset val="204"/>
      </rPr>
      <t>(Угода від 28.11.2014 № 13010-05/122)</t>
    </r>
  </si>
  <si>
    <t>КП "Житомирводоканал" (03344065) МБРР
(Угода від 30.11.2014 № 13010-05/92)</t>
  </si>
  <si>
    <t>КП "Житомирводоканал" (03344065) ФЧТ
(Угода від 20.11.2014 № 13010-05/91)</t>
  </si>
  <si>
    <t>ОКВП "Дніпро-Кіровоград"  (03346822)  МБРР
(Угода від 20.11.2014 № 13010-05/97)</t>
  </si>
  <si>
    <t>ОКВП "Дніпро-Кіровоград" (03346822) ФЧТ
(Угода від 20.11.2014 № 13010-05/98)</t>
  </si>
  <si>
    <t>КП "Тернопільводоканал" (03353845) МБРР
(Угода від 20.11.2014 № 13010-05/95)</t>
  </si>
  <si>
    <t>КП "Тернопільводоканал" (03353845) ФЧТ
(Угода від 20.11.2014 № 13010-05/96)</t>
  </si>
  <si>
    <t xml:space="preserve">КП "Тернопільміськкомуненерго"(14034534)МБРР
(Договір про субкр. від 18.08.2016 № 13010-05/79) </t>
  </si>
  <si>
    <t xml:space="preserve">КП "Тернопільміськкомуненерго" (14034534) ФЧТ
(Договір про субкр. від 18.08.2016 № 13010-05/80)  </t>
  </si>
  <si>
    <t>КП "Харківводоканал" (03361715) МБРР
(Угода від 20.11.2014 № 13010-05/94)</t>
  </si>
  <si>
    <t>КП "Харківводоканал" (03361715) ФЧТ
(Угода від 20.11.2014 № 13010-05/93)</t>
  </si>
  <si>
    <r>
      <t xml:space="preserve">КП "Харківводоканал" (03361715) </t>
    </r>
    <r>
      <rPr>
        <b/>
        <i/>
        <sz val="8"/>
        <rFont val="Times New Roman"/>
        <family val="1"/>
        <charset val="204"/>
      </rPr>
      <t xml:space="preserve">                                                        </t>
    </r>
    <r>
      <rPr>
        <i/>
        <sz val="9"/>
        <rFont val="Times New Roman"/>
        <family val="1"/>
        <charset val="204"/>
      </rPr>
      <t xml:space="preserve">(Угода від 29.12.2009 № 28010-02/147) </t>
    </r>
  </si>
  <si>
    <t>КП "Харківські теплові мережі" (31557119) МБРР
(Угода від 20.11.2014 № 13010-05/103)</t>
  </si>
  <si>
    <t>КП "Харківські теплові мережі" (31557119) ФЧТ
(Угода від 20.11.2014 № 13010-05/104)</t>
  </si>
  <si>
    <t>МКП "Херсонтеплоенерго" (31653320) МБРР
(Угода від 20.11.2014 № 13010-05/105)</t>
  </si>
  <si>
    <t>МКП "Херсонтеплоенерго" (31653320) ФЧТ
(Угода від 21.11.2014 № 13010-05/106)</t>
  </si>
  <si>
    <r>
      <t xml:space="preserve">КП "Міськтепловоденергія" (36588183)
м. Камянець-Подільський  МБРР
</t>
    </r>
    <r>
      <rPr>
        <i/>
        <sz val="9"/>
        <rFont val="Times New Roman"/>
        <family val="1"/>
        <charset val="204"/>
      </rPr>
      <t>(Угода від 20.11.2014 № 13010-05/102)</t>
    </r>
  </si>
  <si>
    <r>
      <t xml:space="preserve">КП "Міськтепловоденергія" (36588183)
м. Камянець-Подільський   ФЧТ
</t>
    </r>
    <r>
      <rPr>
        <i/>
        <sz val="9"/>
        <rFont val="Times New Roman"/>
        <family val="1"/>
        <charset val="204"/>
      </rPr>
      <t>(Угода від 20.11.2014 № 13010-05/101)</t>
    </r>
  </si>
  <si>
    <t>ПРАТ "АК "Київводоканал" (03327664) МБРР
(Угода від 04.12.2014 № 13010-05/128)</t>
  </si>
  <si>
    <t>ПРАТ "АК "Київводоканал" (03327664)  ФЧТ
(Угода від 04.12.2014 № 13010-05/129)</t>
  </si>
  <si>
    <r>
      <t xml:space="preserve">КВП "Краматорський водоканал" (05524251)
</t>
    </r>
    <r>
      <rPr>
        <i/>
        <sz val="9"/>
        <rFont val="Times New Roman"/>
        <family val="1"/>
        <charset val="204"/>
      </rPr>
      <t>(Угода від 04.12.2014 № 13010-05/127)</t>
    </r>
  </si>
  <si>
    <r>
      <t xml:space="preserve">КП "Вінницяоблводоканал" (03339012) МБРР
</t>
    </r>
    <r>
      <rPr>
        <i/>
        <sz val="9"/>
        <rFont val="Times New Roman"/>
        <family val="1"/>
        <charset val="204"/>
      </rPr>
      <t xml:space="preserve">(Договір про субкред. від 28.02.2017 № 13010-05/25) </t>
    </r>
  </si>
  <si>
    <r>
      <t xml:space="preserve">КП "Вінницяоблводоканал" (03339012) ФЧТ
</t>
    </r>
    <r>
      <rPr>
        <i/>
        <sz val="9"/>
        <rFont val="Times New Roman"/>
        <family val="1"/>
        <charset val="204"/>
      </rPr>
      <t xml:space="preserve">(Договір про субкр. від 28.02.2017 № 13010-05/26) </t>
    </r>
  </si>
  <si>
    <r>
      <t xml:space="preserve">Підпр-во "Нововолинськводоканал"(13353837) МБРР </t>
    </r>
    <r>
      <rPr>
        <sz val="9"/>
        <rFont val="Times New Roman"/>
        <family val="1"/>
        <charset val="204"/>
      </rPr>
      <t xml:space="preserve">(Договір про субкр. від 03.05.2017 № 13010-05/68) </t>
    </r>
  </si>
  <si>
    <r>
      <t xml:space="preserve">КП "Коломияводоканал" (32148690) МБРР
</t>
    </r>
    <r>
      <rPr>
        <i/>
        <sz val="9"/>
        <rFont val="Times New Roman"/>
        <family val="1"/>
        <charset val="204"/>
      </rPr>
      <t xml:space="preserve">(Договір про субкр. від 28.02.2017 №13010-05/24) </t>
    </r>
  </si>
  <si>
    <r>
      <t xml:space="preserve">КП "Черкасиводоканал" (03357168) МБРР
</t>
    </r>
    <r>
      <rPr>
        <i/>
        <sz val="9"/>
        <rFont val="Times New Roman"/>
        <family val="1"/>
        <charset val="204"/>
      </rPr>
      <t>(Угода від 17.06.2015 № 13010-05/63)</t>
    </r>
  </si>
  <si>
    <r>
      <t xml:space="preserve">КП "Словміськводоканал"  (35420080)
</t>
    </r>
    <r>
      <rPr>
        <i/>
        <sz val="9"/>
        <rFont val="Times New Roman"/>
        <family val="1"/>
        <charset val="204"/>
      </rPr>
      <t>(Угода від 29.12.2009 № 28010-02/148)</t>
    </r>
  </si>
  <si>
    <r>
      <t xml:space="preserve">КП "Дрогобичводоканал" ДМР (03348910)
</t>
    </r>
    <r>
      <rPr>
        <i/>
        <sz val="9"/>
        <rFont val="Times New Roman"/>
        <family val="1"/>
        <charset val="204"/>
      </rPr>
      <t>(Угода від 29.12.2009 № 28010-02/146)</t>
    </r>
  </si>
  <si>
    <r>
      <t xml:space="preserve">Дрогобицька міська рада (04055972)
</t>
    </r>
    <r>
      <rPr>
        <i/>
        <sz val="9"/>
        <rFont val="Times New Roman"/>
        <family val="1"/>
        <charset val="204"/>
      </rPr>
      <t>(Угода від 27.01.2010 № 3-30/543)</t>
    </r>
  </si>
  <si>
    <r>
      <t>КП ВКГ"Бориспільводоканал"</t>
    </r>
    <r>
      <rPr>
        <sz val="9"/>
        <rFont val="Times New Roman"/>
        <family val="1"/>
        <charset val="204"/>
      </rPr>
      <t xml:space="preserve"> (20578712)    </t>
    </r>
    <r>
      <rPr>
        <sz val="8"/>
        <rFont val="Times New Roman"/>
        <family val="1"/>
        <charset val="204"/>
      </rPr>
      <t xml:space="preserve">    </t>
    </r>
    <r>
      <rPr>
        <i/>
        <sz val="8"/>
        <rFont val="Times New Roman"/>
        <family val="1"/>
        <charset val="204"/>
      </rPr>
      <t xml:space="preserve">                              </t>
    </r>
    <r>
      <rPr>
        <i/>
        <sz val="9"/>
        <rFont val="Times New Roman"/>
        <family val="1"/>
        <charset val="204"/>
      </rPr>
      <t>(Угода від 12.02.2010 № 28010-02/22)</t>
    </r>
  </si>
  <si>
    <r>
      <t xml:space="preserve">КП "Міський водоканал" м. Нова Каховка (32218122)
</t>
    </r>
    <r>
      <rPr>
        <sz val="9"/>
        <rFont val="Times New Roman"/>
        <family val="1"/>
        <charset val="204"/>
      </rPr>
      <t>(</t>
    </r>
    <r>
      <rPr>
        <i/>
        <sz val="9"/>
        <rFont val="Times New Roman"/>
        <family val="1"/>
        <charset val="204"/>
      </rPr>
      <t>від 12.02.2010 № 28010-02/19</t>
    </r>
    <r>
      <rPr>
        <i/>
        <sz val="8"/>
        <rFont val="Times New Roman"/>
        <family val="1"/>
        <charset val="204"/>
      </rPr>
      <t>)</t>
    </r>
  </si>
  <si>
    <r>
      <t xml:space="preserve">КП "Кременчукводоканал" (03361655)
</t>
    </r>
    <r>
      <rPr>
        <i/>
        <sz val="9"/>
        <rFont val="Times New Roman"/>
        <family val="1"/>
        <charset val="204"/>
      </rPr>
      <t>(Угода від 27.01.2010 № 28010-02/11)</t>
    </r>
  </si>
  <si>
    <r>
      <t xml:space="preserve">КП "Водопостачання" м. Вознесенська  (33321803)
</t>
    </r>
    <r>
      <rPr>
        <i/>
        <sz val="10"/>
        <rFont val="Times New Roman"/>
        <family val="1"/>
        <charset val="204"/>
      </rPr>
      <t>(Угода від 13.08.2010 № 28010-02/97)</t>
    </r>
  </si>
  <si>
    <r>
      <t xml:space="preserve">Вознесенська міська рада (38016400)
</t>
    </r>
    <r>
      <rPr>
        <i/>
        <sz val="9"/>
        <rFont val="Times New Roman"/>
        <family val="1"/>
        <charset val="204"/>
      </rPr>
      <t>(Угода від 29.12.2009 № 16)</t>
    </r>
  </si>
  <si>
    <r>
      <t xml:space="preserve">КП"Агенство програм розвитку Одеси" (34381156)  
</t>
    </r>
    <r>
      <rPr>
        <i/>
        <sz val="8"/>
        <rFont val="Times New Roman"/>
        <family val="1"/>
        <charset val="204"/>
      </rPr>
      <t>№28000-04/206 від 10.12.2007</t>
    </r>
  </si>
  <si>
    <r>
      <t xml:space="preserve">Виконавчий комітет Первомайської міської ради  
</t>
    </r>
    <r>
      <rPr>
        <i/>
        <sz val="9"/>
        <rFont val="Times New Roman"/>
        <family val="1"/>
        <charset val="204"/>
      </rPr>
      <t xml:space="preserve">(Угода від 18.08.2008 № 28020-02/115)  </t>
    </r>
    <r>
      <rPr>
        <sz val="10"/>
        <rFont val="Times New Roman"/>
        <family val="1"/>
        <charset val="204"/>
      </rPr>
      <t xml:space="preserve">(04051968) </t>
    </r>
  </si>
  <si>
    <r>
      <t xml:space="preserve">Балтська міська рада  (04056954)
</t>
    </r>
    <r>
      <rPr>
        <i/>
        <sz val="10"/>
        <rFont val="Times New Roman"/>
        <family val="1"/>
        <charset val="204"/>
      </rPr>
      <t>(Угода від 01.02.2010 № 1/193)</t>
    </r>
  </si>
  <si>
    <r>
      <t>ПАТ "Укргідроенерго" (20588716) (Угода №</t>
    </r>
    <r>
      <rPr>
        <b/>
        <sz val="10"/>
        <color rgb="FF000000"/>
        <rFont val="Times New Roman"/>
        <family val="1"/>
        <charset val="204"/>
      </rPr>
      <t>9284</t>
    </r>
    <r>
      <rPr>
        <sz val="10"/>
        <color rgb="FF000000"/>
        <rFont val="Times New Roman"/>
        <family val="1"/>
        <charset val="204"/>
      </rPr>
      <t>, 
 договір від 10.09.2021 № 13010-05/422) **</t>
    </r>
  </si>
  <si>
    <r>
      <t xml:space="preserve">ПРАТ "Укргідроенерго" (20588716)  ЄБРР
(Угода від 29.09.2011 № </t>
    </r>
    <r>
      <rPr>
        <b/>
        <sz val="10"/>
        <rFont val="Times New Roman"/>
        <family val="1"/>
        <charset val="204"/>
      </rPr>
      <t>40518</t>
    </r>
    <r>
      <rPr>
        <sz val="10"/>
        <rFont val="Times New Roman"/>
        <family val="1"/>
        <charset val="204"/>
      </rPr>
      <t>, 
Субкредитна угода від 16.05.2012 № 15010-03/56)</t>
    </r>
  </si>
  <si>
    <r>
      <t xml:space="preserve">ПРАТ "Укргідроенерго" (20588716)  ЄБРР **
(Угода від 30.12.2015 № </t>
    </r>
    <r>
      <rPr>
        <b/>
        <sz val="10"/>
        <rFont val="Times New Roman"/>
        <family val="1"/>
        <charset val="204"/>
      </rPr>
      <t>47947</t>
    </r>
    <r>
      <rPr>
        <sz val="10"/>
        <rFont val="Times New Roman"/>
        <family val="1"/>
        <charset val="204"/>
      </rPr>
      <t>, 
Субкредитна угода від 30.12.2015 № 13010-05/171)</t>
    </r>
  </si>
  <si>
    <r>
      <t xml:space="preserve">ПРАТ "Укргідроенерго" (20588716)  ЄІБ 
</t>
    </r>
    <r>
      <rPr>
        <sz val="10"/>
        <rFont val="Times New Roman"/>
        <family val="1"/>
        <charset val="204"/>
      </rPr>
      <t xml:space="preserve">(Угода від 21.09.2012 № </t>
    </r>
    <r>
      <rPr>
        <b/>
        <sz val="10"/>
        <rFont val="Times New Roman"/>
        <family val="1"/>
        <charset val="204"/>
      </rPr>
      <t>31.177</t>
    </r>
    <r>
      <rPr>
        <sz val="10"/>
        <rFont val="Times New Roman"/>
        <family val="1"/>
        <charset val="204"/>
      </rPr>
      <t>, 
Субкредитна угода від 12.12.2012 № 15010-03/130)</t>
    </r>
  </si>
  <si>
    <r>
      <t xml:space="preserve">ПАТ "Донбасенерго" (23343582)
</t>
    </r>
    <r>
      <rPr>
        <i/>
        <sz val="9"/>
        <rFont val="Times New Roman"/>
        <family val="1"/>
        <charset val="204"/>
      </rPr>
      <t>(Позика МБРР від 01.11.1996 № 4098)</t>
    </r>
  </si>
  <si>
    <r>
      <t xml:space="preserve">ПАТ "Донбасенерго" (23343582)   ЄБРР
</t>
    </r>
    <r>
      <rPr>
        <i/>
        <sz val="10"/>
        <rFont val="Times New Roman"/>
        <family val="1"/>
        <charset val="204"/>
      </rPr>
      <t>(Угода від 11.12.1996 № 497)</t>
    </r>
  </si>
  <si>
    <r>
      <t xml:space="preserve">АТ "ДТЕК Дніпроенерго" (00130872)
</t>
    </r>
    <r>
      <rPr>
        <i/>
        <sz val="9"/>
        <rFont val="Times New Roman"/>
        <family val="1"/>
        <charset val="204"/>
      </rPr>
      <t>(Позика МБРР від 01.11.1996 № 4098)</t>
    </r>
  </si>
  <si>
    <r>
      <t xml:space="preserve">АТ "ДТЕК Західенерго" (23269555)
</t>
    </r>
    <r>
      <rPr>
        <i/>
        <sz val="9"/>
        <rFont val="Times New Roman"/>
        <family val="1"/>
        <charset val="204"/>
      </rPr>
      <t>(Позика МБРР від 01.11.1996 № 4098)</t>
    </r>
  </si>
  <si>
    <r>
      <t xml:space="preserve">АТ "ДТЕК Західенерго" (23269555)
</t>
    </r>
    <r>
      <rPr>
        <i/>
        <sz val="9"/>
        <rFont val="Times New Roman"/>
        <family val="1"/>
        <charset val="204"/>
      </rPr>
      <t>ЄБРР (Кредитна угода від 06.10.2000  № 885, Субкр.угода від 20.12.2000 №10-04/60)</t>
    </r>
  </si>
  <si>
    <r>
      <t xml:space="preserve">ПАТ "Центренерго"  (22927045)
</t>
    </r>
    <r>
      <rPr>
        <i/>
        <sz val="9"/>
        <rFont val="Times New Roman"/>
        <family val="1"/>
        <charset val="204"/>
      </rPr>
      <t>(Позика МБРР від 01.11.1996 № 4098)</t>
    </r>
  </si>
  <si>
    <t>КП "Дніпропетровський метрополітен" (21927215) (Дніпр. міська рада) ЄІБ (Кред. угода від 25.10.2013  № 81.423, Субкр.угода від 27.06.2014 №13010-05/57)</t>
  </si>
  <si>
    <r>
      <t xml:space="preserve">КП "Харківський метрополітен" (04805918)
(Кредитна угода від 11.12.2017 № </t>
    </r>
    <r>
      <rPr>
        <b/>
        <sz val="10"/>
        <rFont val="Times New Roman"/>
        <family val="1"/>
        <charset val="204"/>
      </rPr>
      <t>46411</t>
    </r>
    <r>
      <rPr>
        <sz val="10"/>
        <rFont val="Times New Roman"/>
        <family val="1"/>
        <charset val="204"/>
      </rPr>
      <t>) 
Угода від 27.09.2019 № 13010-05/153</t>
    </r>
  </si>
  <si>
    <r>
      <t xml:space="preserve">АТ "Українська залізниця" (40075815) ЄБРР **
(Кредитна угода від 30.12.2017 № </t>
    </r>
    <r>
      <rPr>
        <b/>
        <sz val="10"/>
        <rFont val="Times New Roman"/>
        <family val="1"/>
        <charset val="204"/>
      </rPr>
      <t>45782</t>
    </r>
    <r>
      <rPr>
        <sz val="10"/>
        <rFont val="Times New Roman"/>
        <family val="1"/>
        <charset val="204"/>
      </rPr>
      <t>, Договір від 22.06.2020 № 13010-05/125, Гар.угода від 30.12.2017)</t>
    </r>
  </si>
  <si>
    <r>
      <t xml:space="preserve">АТ "Укрзалізниця" (40075815)  ЄІБ **
(Фін.угода від 07.05.2014 № </t>
    </r>
    <r>
      <rPr>
        <b/>
        <sz val="10"/>
        <rFont val="Times New Roman"/>
        <family val="1"/>
        <charset val="204"/>
      </rPr>
      <t>81.421</t>
    </r>
    <r>
      <rPr>
        <sz val="10"/>
        <rFont val="Times New Roman"/>
        <family val="1"/>
        <charset val="204"/>
      </rPr>
      <t>, 
дог. від 17.07.2014 № 13010-05/62)</t>
    </r>
  </si>
  <si>
    <r>
      <t xml:space="preserve">ДП "НАЕК "Енергоатом" (24584661) ЄБРР **
(Угода № </t>
    </r>
    <r>
      <rPr>
        <b/>
        <sz val="10"/>
        <rFont val="Times New Roman"/>
        <family val="1"/>
        <charset val="204"/>
      </rPr>
      <t>42086</t>
    </r>
    <r>
      <rPr>
        <sz val="10"/>
        <rFont val="Times New Roman"/>
        <family val="1"/>
        <charset val="204"/>
      </rPr>
      <t>,  №13010-05/109 від 20.11.2014)</t>
    </r>
  </si>
  <si>
    <t>ДП "НАЕК "Енергоатом" (24584661) ЄСАЕ
№ 13010-05/95 від 18.09.2015</t>
  </si>
  <si>
    <r>
      <t xml:space="preserve">МКП «Миколаївводоканал» (31448144) ЄІБ
</t>
    </r>
    <r>
      <rPr>
        <sz val="9"/>
        <rFont val="Times New Roman"/>
        <family val="1"/>
        <charset val="204"/>
      </rPr>
      <t xml:space="preserve">(Угода від 02.02.2010 № </t>
    </r>
    <r>
      <rPr>
        <sz val="10"/>
        <rFont val="Times New Roman"/>
        <family val="1"/>
        <charset val="204"/>
      </rPr>
      <t>25.474</t>
    </r>
    <r>
      <rPr>
        <sz val="9"/>
        <rFont val="Times New Roman"/>
        <family val="1"/>
        <charset val="204"/>
      </rPr>
      <t>, 
Субкр. угода №28010-02/125 від 22.10.2010)</t>
    </r>
  </si>
  <si>
    <r>
      <rPr>
        <sz val="11"/>
        <rFont val="Times New Roman"/>
        <family val="1"/>
        <charset val="204"/>
      </rPr>
      <t xml:space="preserve">Луцька міська рада (34745204) 
</t>
    </r>
    <r>
      <rPr>
        <sz val="10"/>
        <rFont val="Times New Roman"/>
        <family val="1"/>
        <charset val="204"/>
      </rPr>
      <t>(Фінансова угода від 11.11.2016 № 85.103, Угода про передачу коштів позики № 13010-05/252)</t>
    </r>
  </si>
  <si>
    <r>
      <rPr>
        <sz val="11"/>
        <rFont val="Times New Roman"/>
        <family val="1"/>
        <charset val="204"/>
      </rPr>
      <t xml:space="preserve">КП Луцькводоканал
</t>
    </r>
    <r>
      <rPr>
        <sz val="10"/>
        <rFont val="Times New Roman"/>
        <family val="1"/>
        <charset val="204"/>
      </rPr>
      <t>(ЄІБ 81.425 Дог.№13110-05/168/1)</t>
    </r>
  </si>
  <si>
    <r>
      <rPr>
        <sz val="11"/>
        <rFont val="Times New Roman"/>
        <family val="1"/>
        <charset val="204"/>
      </rPr>
      <t>КП Сумської МР "Електроавтотранс"</t>
    </r>
    <r>
      <rPr>
        <sz val="10"/>
        <rFont val="Times New Roman"/>
        <family val="1"/>
        <charset val="204"/>
      </rPr>
      <t xml:space="preserve">(03328540) </t>
    </r>
    <r>
      <rPr>
        <sz val="10"/>
        <rFont val="Times New Roman"/>
        <family val="1"/>
      </rPr>
      <t xml:space="preserve">
(Фінансова угода від 11.11.2016 № 85.103, 
Угода про передачу коштів позики № 13010-05/259)</t>
    </r>
  </si>
  <si>
    <r>
      <rPr>
        <sz val="11"/>
        <rFont val="Times New Roman"/>
        <family val="1"/>
        <charset val="204"/>
      </rPr>
      <t>КП "Тролейбусне депо № 3"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м.Харків(37765993) (Фінансова угода від 11.11.2016 № 85.103, Угода про передачу коштів позики № 13010-05/276)</t>
    </r>
  </si>
  <si>
    <r>
      <rPr>
        <sz val="11"/>
        <rFont val="Times New Roman"/>
        <family val="1"/>
        <charset val="204"/>
      </rPr>
      <t>ЛКП "Львівелектротранс"</t>
    </r>
    <r>
      <rPr>
        <sz val="10"/>
        <rFont val="Times New Roman"/>
        <family val="1"/>
      </rPr>
      <t xml:space="preserve"> (03328406) (Фінансова угода від 11.11.2016 № 85.103, Угода про передачу коштів позики від 12.12.2019 № 13010-05/230)</t>
    </r>
  </si>
  <si>
    <r>
      <rPr>
        <sz val="11"/>
        <rFont val="Times New Roman"/>
        <family val="1"/>
        <charset val="204"/>
      </rPr>
      <t>КП "Київпастранс"</t>
    </r>
    <r>
      <rPr>
        <sz val="10"/>
        <rFont val="Times New Roman"/>
        <family val="1"/>
      </rPr>
      <t xml:space="preserve"> (31725604)
(Фінансова угода від 11.11.2016 № 85.103, Угода про передачу коштів позикивід 22.02.2019 № 13010-05/21)</t>
    </r>
  </si>
  <si>
    <r>
      <t>Мінфін (АТ"Банк Альянс"</t>
    </r>
    <r>
      <rPr>
        <sz val="10"/>
        <color indexed="8"/>
        <rFont val="Times New Roman"/>
        <family val="1"/>
        <charset val="204"/>
      </rPr>
      <t>(14360506)</t>
    </r>
    <r>
      <rPr>
        <sz val="11"/>
        <color indexed="8"/>
        <rFont val="Times New Roman"/>
        <family val="1"/>
        <charset val="204"/>
      </rPr>
      <t>)</t>
    </r>
    <r>
      <rPr>
        <sz val="10"/>
        <color indexed="8"/>
        <rFont val="Times New Roman"/>
        <family val="1"/>
        <charset val="204"/>
      </rPr>
      <t>(Фінансова угода від 28.12.2015 № 85.055, Угода про субфінансування від 23.07.2020 № 13010-05/148)</t>
    </r>
  </si>
  <si>
    <t>АТ “Вест файнест енд кредит банк" (34575675) (Фінансова угода від 28.12.2015 № 85.055, Угода про субфінансув. від 24.12.2021 № 13110-05/586)</t>
  </si>
  <si>
    <t>Львів КП"Зелене місто" 
(ЄІБ  Дог. від 05.10.2022 №13010-05/155)</t>
  </si>
  <si>
    <r>
      <t xml:space="preserve">Державне агентство автомобільних доріг України (Укравтодор, 37641918)  МБРР </t>
    </r>
    <r>
      <rPr>
        <sz val="10"/>
        <rFont val="Times New Roman"/>
        <family val="1"/>
        <charset val="204"/>
      </rPr>
      <t xml:space="preserve">(Позика № </t>
    </r>
    <r>
      <rPr>
        <b/>
        <sz val="10"/>
        <rFont val="Times New Roman"/>
        <family val="1"/>
        <charset val="204"/>
      </rPr>
      <t>7677</t>
    </r>
    <r>
      <rPr>
        <sz val="10"/>
        <rFont val="Times New Roman"/>
        <family val="1"/>
        <charset val="204"/>
      </rPr>
      <t xml:space="preserve"> від 21.04.2009, угода № 28010-02/40 від 17.04.2009) </t>
    </r>
  </si>
  <si>
    <r>
      <t xml:space="preserve"> Державне агентство автомобільних доріг України (Укравтодор, 37641918)  ЄБРР </t>
    </r>
    <r>
      <rPr>
        <sz val="9"/>
        <rFont val="Times New Roman"/>
        <family val="1"/>
        <charset val="204"/>
      </rPr>
      <t xml:space="preserve">(Договір № 28010-02/9 від 20.01.2011, угода від 26.11.2010 № </t>
    </r>
    <r>
      <rPr>
        <b/>
        <sz val="9"/>
        <rFont val="Times New Roman"/>
        <family val="1"/>
        <charset val="204"/>
      </rPr>
      <t>40185</t>
    </r>
    <r>
      <rPr>
        <sz val="9"/>
        <rFont val="Times New Roman"/>
        <family val="1"/>
        <charset val="204"/>
      </rPr>
      <t>)</t>
    </r>
  </si>
  <si>
    <r>
      <t xml:space="preserve"> Державне агентство автомобільних доріг України (Укравтодор, 37641918) ЄІБ </t>
    </r>
    <r>
      <rPr>
        <sz val="9"/>
        <rFont val="Times New Roman"/>
        <family val="1"/>
        <charset val="204"/>
      </rPr>
      <t xml:space="preserve">(Фінансова угода від 30.07.2007 № </t>
    </r>
    <r>
      <rPr>
        <b/>
        <sz val="9"/>
        <rFont val="Times New Roman"/>
        <family val="1"/>
        <charset val="204"/>
      </rPr>
      <t>24062</t>
    </r>
    <r>
      <rPr>
        <sz val="9"/>
        <rFont val="Times New Roman"/>
        <family val="1"/>
        <charset val="204"/>
      </rPr>
      <t>, Субкредитна угода від 18.12.2007 № 28000-04/217)</t>
    </r>
  </si>
  <si>
    <r>
      <t xml:space="preserve"> Державне агентство автомобільних доріг України (Укравтодор, 37641918) ЄІБ </t>
    </r>
    <r>
      <rPr>
        <sz val="9"/>
        <rFont val="Times New Roman"/>
        <family val="1"/>
        <charset val="204"/>
      </rPr>
      <t xml:space="preserve">(Позика.від 27.05.2011 № </t>
    </r>
    <r>
      <rPr>
        <b/>
        <sz val="10"/>
        <rFont val="Times New Roman"/>
        <family val="1"/>
        <charset val="204"/>
      </rPr>
      <t>26131</t>
    </r>
    <r>
      <rPr>
        <sz val="10"/>
        <rFont val="Times New Roman"/>
        <family val="1"/>
        <charset val="204"/>
      </rPr>
      <t>/26132,</t>
    </r>
    <r>
      <rPr>
        <sz val="9"/>
        <rFont val="Times New Roman"/>
        <family val="1"/>
        <charset val="204"/>
      </rPr>
      <t xml:space="preserve"> угода №15010-02/121 від 06.07.2011) 
</t>
    </r>
  </si>
  <si>
    <r>
      <t>ПАТ "НЕК "Укренерго" (00100227)</t>
    </r>
    <r>
      <rPr>
        <sz val="9"/>
        <rFont val="Times New Roman"/>
        <family val="1"/>
        <charset val="204"/>
      </rPr>
      <t>(Позика №</t>
    </r>
    <r>
      <rPr>
        <b/>
        <sz val="9"/>
        <rFont val="Times New Roman"/>
        <family val="1"/>
        <charset val="204"/>
      </rPr>
      <t>8462</t>
    </r>
    <r>
      <rPr>
        <sz val="9"/>
        <rFont val="Times New Roman"/>
        <family val="1"/>
        <charset val="204"/>
      </rPr>
      <t>-UA, Договір від 25.05.2015 № 13010-05/53)</t>
    </r>
  </si>
  <si>
    <r>
      <t xml:space="preserve">ПАТ "НЕК "Укренерго" (00100227) ФЧТ </t>
    </r>
    <r>
      <rPr>
        <sz val="9"/>
        <rFont val="Times New Roman"/>
        <family val="1"/>
        <charset val="204"/>
      </rPr>
      <t xml:space="preserve">(Позика TF </t>
    </r>
    <r>
      <rPr>
        <b/>
        <sz val="9"/>
        <rFont val="Times New Roman"/>
        <family val="1"/>
        <charset val="204"/>
      </rPr>
      <t>017661</t>
    </r>
    <r>
      <rPr>
        <sz val="9"/>
        <rFont val="Times New Roman"/>
        <family val="1"/>
        <charset val="204"/>
      </rPr>
      <t>, Договір від 25.05.2015 № 13010-05/54)</t>
    </r>
  </si>
  <si>
    <r>
      <t xml:space="preserve">ПАТ "НЕК "Укренерго" (00100227) </t>
    </r>
    <r>
      <rPr>
        <sz val="10"/>
        <rFont val="Times New Roman"/>
        <family val="1"/>
        <charset val="204"/>
      </rPr>
      <t xml:space="preserve">(Позика від 09.11.2007 № </t>
    </r>
    <r>
      <rPr>
        <b/>
        <sz val="10"/>
        <rFont val="Times New Roman"/>
        <family val="1"/>
        <charset val="204"/>
      </rPr>
      <t>4868,</t>
    </r>
    <r>
      <rPr>
        <sz val="10"/>
        <rFont val="Times New Roman"/>
        <family val="1"/>
        <charset val="204"/>
      </rPr>
      <t xml:space="preserve"> Угода від 23.08.2007 № 28000-04/123)</t>
    </r>
  </si>
  <si>
    <r>
      <t xml:space="preserve">ПАТ "НЕК "Укренерго" (00100227) ЄБРР </t>
    </r>
    <r>
      <rPr>
        <sz val="9"/>
        <rFont val="Times New Roman"/>
        <family val="1"/>
        <charset val="204"/>
      </rPr>
      <t xml:space="preserve">(Кредитна угода від 19.10.2010 № </t>
    </r>
    <r>
      <rPr>
        <b/>
        <sz val="9"/>
        <rFont val="Times New Roman"/>
        <family val="1"/>
        <charset val="204"/>
      </rPr>
      <t>40147</t>
    </r>
    <r>
      <rPr>
        <sz val="9"/>
        <rFont val="Times New Roman"/>
        <family val="1"/>
        <charset val="204"/>
      </rPr>
      <t>, субкр.уг. від 18.11.2010 №28010-02/169)</t>
    </r>
  </si>
  <si>
    <t>ПАТ "НЕК "Укренерго" (00100227) КфВ
(Кредитна угода від 30.12.2011
(Субк.уг.від 10.07.2012 № 15010-03/77)</t>
  </si>
  <si>
    <r>
      <t xml:space="preserve">ПАТ "НЕК "Укренерго" (00100227) КфВ
(Кредитна угода від 10.10.2016 № </t>
    </r>
    <r>
      <rPr>
        <b/>
        <sz val="10"/>
        <rFont val="Times New Roman"/>
        <family val="1"/>
        <charset val="204"/>
      </rPr>
      <t>27406</t>
    </r>
    <r>
      <rPr>
        <sz val="10"/>
        <rFont val="Times New Roman"/>
        <family val="1"/>
      </rPr>
      <t xml:space="preserve">
(Субк.уг.від 21.03.2017 № 13010-05/41)</t>
    </r>
  </si>
  <si>
    <r>
      <t xml:space="preserve">ПАТ "НЕК "Укренерго"  ** ЄБРР
(Кредитна угода від 30.07.2019 № </t>
    </r>
    <r>
      <rPr>
        <b/>
        <sz val="10"/>
        <rFont val="Times New Roman"/>
        <family val="1"/>
        <charset val="204"/>
      </rPr>
      <t>49235</t>
    </r>
    <r>
      <rPr>
        <sz val="10"/>
        <rFont val="Times New Roman"/>
        <family val="1"/>
        <charset val="204"/>
      </rPr>
      <t>, 
Договір від 16.06.2020  № 13010-05/123)</t>
    </r>
  </si>
  <si>
    <t>ПАТ "НЕК "Укренерго" **
КфВ від 30.12.2022 № 13110-05/193</t>
  </si>
  <si>
    <r>
      <t xml:space="preserve">Фонд розвитку підприємництва (21662099) КфВ
</t>
    </r>
    <r>
      <rPr>
        <i/>
        <sz val="10"/>
        <rFont val="Times New Roman"/>
        <family val="1"/>
        <charset val="204"/>
      </rPr>
      <t>(Договір позики від 29.12.2012 № 15010-03/154)</t>
    </r>
  </si>
  <si>
    <r>
      <t xml:space="preserve">Фонд розвитку підприємництва (21662099) КфВ
</t>
    </r>
    <r>
      <rPr>
        <i/>
        <sz val="10"/>
        <rFont val="Times New Roman"/>
        <family val="1"/>
        <charset val="204"/>
      </rPr>
      <t>(Договір субкред. від 14.05.2013 № 15010-03/56)</t>
    </r>
  </si>
  <si>
    <t>Фонд розвитку підприємництва (21662099) КфВ 
(Договір субкр. від 16.11.2022 № 13110-05/166)</t>
  </si>
  <si>
    <r>
      <t>АТ "Укрпошта"  (21560045) ** ЄБРР
(Кредитний договір від 16.11.2020 № 51975</t>
    </r>
    <r>
      <rPr>
        <sz val="8"/>
        <rFont val="Times New Roman"/>
        <family val="1"/>
        <charset val="204"/>
      </rPr>
      <t xml:space="preserve">, 
</t>
    </r>
    <r>
      <rPr>
        <sz val="10"/>
        <rFont val="Times New Roman"/>
        <family val="1"/>
        <charset val="204"/>
      </rPr>
      <t>Договір від 16.11.2020 № 13010-05/205</t>
    </r>
    <r>
      <rPr>
        <sz val="8"/>
        <rFont val="Times New Roman"/>
        <family val="1"/>
        <charset val="204"/>
      </rPr>
      <t>)</t>
    </r>
  </si>
  <si>
    <t>КП "Одесміськелектротранс"
(ЄІБ 85.103  Дог.№13010-05/167)</t>
  </si>
  <si>
    <r>
      <t xml:space="preserve">ПРАТ "УкрЕСКО"   (20077482)
</t>
    </r>
    <r>
      <rPr>
        <sz val="9"/>
        <rFont val="Times New Roman"/>
        <family val="1"/>
        <charset val="204"/>
      </rPr>
      <t xml:space="preserve">(Угода від 21.10.2005 № 28000-04/77-1) </t>
    </r>
  </si>
  <si>
    <t>Усього по кредитах, залучених державою:</t>
  </si>
  <si>
    <t>Разом прострочена заборгованість перед державою за кредитами, залученими державою та під державні гарантії:</t>
  </si>
  <si>
    <t>Заборгованість суб'єктів господарювання, стосовно яких проведено державну реєстрацію припинення юридичної особи в результаті її ліквідації:</t>
  </si>
  <si>
    <t xml:space="preserve">Відкрите акціонерне сільськогосподарське, риболовецько-промислове, торгово-підприємницьке товариство "Агрофірма Славутич" (02798255) (Угода від 29.07.97 № 2101/22 ) </t>
  </si>
  <si>
    <t>ВАТ "Сілур" (00191046) (Угода від 31.03.1993 
№ 5/0810/4976)</t>
  </si>
  <si>
    <t>ЗАТ "Стальметиз" ім. Ф.Е.Дзержинського (00191276) (Угода від 31.03.1993 №5/0810/4788)</t>
  </si>
  <si>
    <t>АТ "Епос - Холдінг" (00307052) (Угода від 26.02.1993 
№ 5/0810/3266(1049))</t>
  </si>
  <si>
    <t>ВАТ "Львівагрореммашпостач" (00913597) (Угода від 02.05.1997 № 2101/15)</t>
  </si>
  <si>
    <t>ВАТ "Надвірнянський лісокомбінат" (00274358) (Угода від 27.10.1994 № 5/0810/5625)</t>
  </si>
  <si>
    <t>ВНО "Укрптахопром" (00858792) (Угода від 15.10.1996 № 7/04-113)</t>
  </si>
  <si>
    <t>ЗАТ "Світанок</t>
  </si>
  <si>
    <r>
      <t xml:space="preserve">АТ "Агросоюз" (23238321) </t>
    </r>
    <r>
      <rPr>
        <sz val="10"/>
        <rFont val="Times New Roman"/>
        <family val="1"/>
        <charset val="204"/>
      </rPr>
      <t xml:space="preserve">(Угода від 27.03.97 № 2101/14)                                              </t>
    </r>
    <r>
      <rPr>
        <i/>
        <sz val="10"/>
        <rFont val="Times New Roman"/>
        <family val="1"/>
        <charset val="204"/>
      </rPr>
      <t xml:space="preserve">                                 </t>
    </r>
    <r>
      <rPr>
        <i/>
        <sz val="9"/>
        <rFont val="Times New Roman"/>
        <family val="1"/>
        <charset val="204"/>
      </rPr>
      <t>солідарна відповідальність з Київська обласна державна адміністрація (не визнана ВСУ)</t>
    </r>
  </si>
  <si>
    <t>ЗАТ “Сумикамволь” (00308117) (Угода від 26.02.1993 № 5/0810/3266(5049))</t>
  </si>
  <si>
    <t>КП "Фірма Маріам - А" (22915852) (Угода від 18.09.1996 № 23)</t>
  </si>
  <si>
    <t>КПДТФ "Дніпрянка" (00307164) 
(Угода від 26.02.1993 № 5/0810/3266(3049))</t>
  </si>
  <si>
    <t>АТ "Кріопром" (03001885)</t>
  </si>
  <si>
    <t>ТОВ "Кріогенні технології" (25388413) (Угода від 10.09.1998 № 22-04/8)</t>
  </si>
  <si>
    <t>ТОВ "Харківська Регіональна Лізінгова компанія" (25186388) с/г техн. (Південмаш)</t>
  </si>
  <si>
    <t>ТОВ "Харківська Регіональна Лізінгова компанія" (25186388) с/г техн.(ХТЗ)</t>
  </si>
  <si>
    <t>ПФ "Софія Київська" (21465430) (Угода від 25.03.1992 № 5/0810/6594)</t>
  </si>
  <si>
    <t>Спільно українсько-французьке підприємство "Дако" (21386883), (Угода від 12.11.1997 № 27-/01-158) ВСП Агрофірма "Вікторія" СУФП "Дако",                            ВСП Агрофірма "Уманська МТС" СУФП "Дако", ВСП Агрофірма "Вереміївська машино-технологічна станція" СУФП "Дако", ВСП Агрофірма "Лівобережна" СУФП "Дако", ВСП Агрофірма "Світанок" СУФП "Дако"</t>
  </si>
  <si>
    <t>СП "Ратай" (19343180) (Угода від 06.03.1996 № 4)</t>
  </si>
  <si>
    <t>СП "Укрінтерцукор"(20036069) (Угода від 25.03.1992 № 5/0810/5694, угода від 19.01.1995 № 76-ВК)</t>
  </si>
  <si>
    <t>КП Фірма “Атон”, Транснаціональна корпорація "Атон" (02752767) (Угода від 27.02.1992)</t>
  </si>
  <si>
    <t>ХК "Реле та автоматика" (00214853) 
(Угода від 11.12.1992 № 5/0810/5149 (5155))</t>
  </si>
  <si>
    <t>Корпорація "Украгропромбіржа" (16286412) 
(Угода від 26.03.1996 №18/01-122, угода від 23.03.1996 (15-% кредит)</t>
  </si>
  <si>
    <t>УЗТФ "Біомед" (13672422) (Угода від 08.04.1993 № 5/0810/4000, угода від 08.04.1993 № 5/0810/4624, угода від 08.04.1993 № 5/0810/4636, угода від 14.04.1993 № 5/0810/4740, угода від 25.06.1993 № 5/0810/5098, угода від 13.04.1993 № 5/0810/5235, угода від 21.03.1993 № 5/0810/5676)</t>
  </si>
  <si>
    <r>
      <rPr>
        <sz val="11"/>
        <rFont val="Times New Roman"/>
        <family val="1"/>
        <charset val="204"/>
      </rPr>
      <t>ВАТ "Сумиоблагротехсервіс" (13996834)</t>
    </r>
    <r>
      <rPr>
        <sz val="10"/>
        <rFont val="Times New Roman"/>
        <family val="1"/>
        <charset val="204"/>
      </rPr>
      <t xml:space="preserve">, (Угода від 28.05.1997№ 2101/17), </t>
    </r>
    <r>
      <rPr>
        <i/>
        <sz val="10"/>
        <rFont val="Times New Roman"/>
        <family val="1"/>
        <charset val="204"/>
      </rPr>
      <t xml:space="preserve">солідарна відповідальність з </t>
    </r>
    <r>
      <rPr>
        <sz val="11"/>
        <rFont val="Times New Roman"/>
        <family val="1"/>
        <charset val="204"/>
      </rPr>
      <t xml:space="preserve">Сумська облдержадміністрація </t>
    </r>
    <r>
      <rPr>
        <i/>
        <sz val="11"/>
        <rFont val="Times New Roman"/>
        <family val="1"/>
        <charset val="204"/>
      </rPr>
      <t>(гарант),</t>
    </r>
  </si>
  <si>
    <t xml:space="preserve">Інженерно - технічний центр "Сумиагротранс" </t>
  </si>
  <si>
    <t>34 020 783,75*</t>
  </si>
  <si>
    <t xml:space="preserve">Інженерно-технічний центр "Сумиоблагротехсервіс", </t>
  </si>
  <si>
    <t>Міжрайонний торговий будинок "Агротехсервіс"</t>
  </si>
  <si>
    <r>
      <t xml:space="preserve">ЗАТ "Одеська кукурудза" (22457303)
</t>
    </r>
    <r>
      <rPr>
        <i/>
        <sz val="10"/>
        <rFont val="Times New Roman"/>
        <family val="1"/>
        <charset val="204"/>
      </rPr>
      <t>(Позика МБРР від 28.09.1995 № 3891,
Договір про надання субкредиту від 04.07.1996)</t>
    </r>
  </si>
  <si>
    <r>
      <t xml:space="preserve">ВАТ АБ "Донвуглекомбанк" (09804355)
</t>
    </r>
    <r>
      <rPr>
        <i/>
        <sz val="10"/>
        <rFont val="Times New Roman"/>
        <family val="1"/>
        <charset val="204"/>
      </rPr>
      <t>(Позика МБРР від 11.07.1996 № 4016)</t>
    </r>
  </si>
  <si>
    <r>
      <t xml:space="preserve">ЗАТ "Гібрид-С" (22154040)
</t>
    </r>
    <r>
      <rPr>
        <i/>
        <sz val="10"/>
        <rFont val="Times New Roman"/>
        <family val="1"/>
        <charset val="204"/>
      </rPr>
      <t>(Договір про надання субкредиту від 04.07.1996)</t>
    </r>
  </si>
  <si>
    <r>
      <t>КП "Городок" м. Балта</t>
    </r>
    <r>
      <rPr>
        <i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>(34982517)</t>
    </r>
    <r>
      <rPr>
        <i/>
        <sz val="10"/>
        <rFont val="Times New Roman"/>
        <family val="1"/>
        <charset val="204"/>
      </rPr>
      <t xml:space="preserve">
(Договір від 29.12.2009 № 28010-02/145) (солідарна відповідальність з Балтською міською радою)</t>
    </r>
  </si>
  <si>
    <r>
      <t xml:space="preserve">ЗАТ "Ворскла" (22593472)
</t>
    </r>
    <r>
      <rPr>
        <i/>
        <sz val="10"/>
        <rFont val="Times New Roman"/>
        <family val="1"/>
        <charset val="204"/>
      </rPr>
      <t xml:space="preserve">(Угода від 28.09.1995  № 3891) </t>
    </r>
  </si>
  <si>
    <r>
      <t>ПАТ "Кредитпромбанк" (21666051)</t>
    </r>
    <r>
      <rPr>
        <i/>
        <sz val="9"/>
        <rFont val="Times New Roman"/>
        <family val="1"/>
        <charset val="204"/>
      </rPr>
      <t xml:space="preserve">
(Угода від 22.06.2007 № 28000-04/98)</t>
    </r>
  </si>
  <si>
    <t>Разом заборгованість суб'єктів господарювання, стосовно яких проведено державну реєстрацію припинення юридичної особи в результаті її ліквідації:</t>
  </si>
  <si>
    <t>Разом прострочена заборгованість перед державним бюджетом за кредитами залученими державою та під державні гарантії:</t>
  </si>
  <si>
    <t>Довідково:</t>
  </si>
  <si>
    <t>* - заборгованість підприємств, по яких проведено державну реєстрацію припинення юридичної особи в результаті її ліквідації, відображено в сумі заборгованості підприємств, що мають солідарну відповідальність з ними.</t>
  </si>
  <si>
    <t>*</t>
  </si>
  <si>
    <r>
      <t xml:space="preserve">АТ "Агросоюз" (23238321) </t>
    </r>
    <r>
      <rPr>
        <i/>
        <sz val="10"/>
        <rFont val="Times New Roman"/>
        <family val="1"/>
        <charset val="204"/>
      </rPr>
      <t>(солідарна відповідальність з Київською обласною державною адміністрацією)</t>
    </r>
  </si>
  <si>
    <r>
      <t xml:space="preserve">ТОВ ФІРМА «Геснерія-Центр» (23374387)                                        </t>
    </r>
    <r>
      <rPr>
        <i/>
        <sz val="10"/>
        <rFont val="Times New Roman"/>
        <family val="1"/>
        <charset val="204"/>
      </rPr>
      <t>(солідарна відповідальність з ВАТ  Укрімпекс" )</t>
    </r>
  </si>
  <si>
    <r>
      <t xml:space="preserve">ТОВ НВК ФІРМА "Геснерія ЛТД" (19087423)
</t>
    </r>
    <r>
      <rPr>
        <i/>
        <sz val="10"/>
        <rFont val="Times New Roman"/>
        <family val="1"/>
        <charset val="204"/>
      </rPr>
      <t>(солідарна відповідальність з ВАТ "Укрімпекс" )</t>
    </r>
  </si>
  <si>
    <r>
      <t xml:space="preserve">АТЗТ "Асоціація дитячого харчування" (24427476)
</t>
    </r>
    <r>
      <rPr>
        <i/>
        <sz val="10"/>
        <rFont val="Times New Roman"/>
        <family val="1"/>
        <charset val="204"/>
      </rPr>
      <t>(солідарна відповідальність з ВАТ "Укрімпекс" )</t>
    </r>
  </si>
  <si>
    <r>
      <t xml:space="preserve"> ВАТ "Херсонський консервний завод дитячого харчування ім. 8 березня" (05529573)
</t>
    </r>
    <r>
      <rPr>
        <i/>
        <sz val="10"/>
        <rFont val="Times New Roman"/>
        <family val="1"/>
        <charset val="204"/>
      </rPr>
      <t>(солідарна відповідальність з ВАТ "Укрімпекс" )</t>
    </r>
  </si>
  <si>
    <r>
      <t>ВАТ "Луганський облагротехсервіс" (00914616)</t>
    </r>
    <r>
      <rPr>
        <i/>
        <sz val="10"/>
        <rFont val="Times New Roman"/>
        <family val="1"/>
        <charset val="204"/>
      </rPr>
      <t xml:space="preserve"> (солідарна відповідальність з Луганською обласною державною адміністрацією)</t>
    </r>
  </si>
  <si>
    <r>
      <t xml:space="preserve">ВАТ Фірма "Агромашсервіскомплект" (20408967)  </t>
    </r>
    <r>
      <rPr>
        <i/>
        <sz val="10"/>
        <rFont val="Times New Roman"/>
        <family val="1"/>
        <charset val="204"/>
      </rPr>
      <t>(солідарна відповідальність з Житомирською обласною державною адміністрацією)</t>
    </r>
  </si>
  <si>
    <r>
      <t xml:space="preserve">ТОВ "Надіяагроком" </t>
    </r>
    <r>
      <rPr>
        <i/>
        <sz val="10"/>
        <rFont val="Times New Roman"/>
        <family val="1"/>
        <charset val="204"/>
      </rPr>
      <t>(Угода про реструктурування Украгробіржа (ТОВ "Надіяагроком") від 31.12.2003 №130-04/163)</t>
    </r>
  </si>
  <si>
    <r>
      <t>ТОВ "Верховина"</t>
    </r>
    <r>
      <rPr>
        <i/>
        <sz val="10"/>
        <rFont val="Times New Roman"/>
        <family val="1"/>
        <charset val="204"/>
      </rPr>
      <t>(Угода про реструктурування Украгробіржа (ТОВ "Верховина") від 31.12.2003 №130-04/155)</t>
    </r>
  </si>
  <si>
    <r>
      <t xml:space="preserve">ТОВ "Царекостянтинівська МТС"                                                                 </t>
    </r>
    <r>
      <rPr>
        <i/>
        <sz val="10"/>
        <rFont val="Times New Roman"/>
        <family val="1"/>
        <charset val="204"/>
      </rPr>
      <t>(Угода про реструктурування Украгробіржа (ТОВ "Царекостянтинівська МТС") від 31.12.2003 №130-04/175)</t>
    </r>
  </si>
  <si>
    <r>
      <t xml:space="preserve">ВАТ Кам'янське під-во "Агрохім"                                 </t>
    </r>
    <r>
      <rPr>
        <i/>
        <sz val="10"/>
        <rFont val="Times New Roman"/>
        <family val="1"/>
        <charset val="204"/>
      </rPr>
      <t>(Угода про реструктурування Украгробіржа (ВАТ Кам'янське під-во "Агрохім") від 31.12.2003 №130-04/174)</t>
    </r>
  </si>
  <si>
    <t>** - кредит, залучений під державну гарантію.</t>
  </si>
  <si>
    <t>ЗАТВЕРДЖЕНО</t>
  </si>
  <si>
    <t>Наказ Міністерства фінансів України</t>
  </si>
  <si>
    <t>від 30.01.2018 № 41</t>
  </si>
  <si>
    <t xml:space="preserve">Звіт про прострочену заборгованість суб'єктів господарювання перед державою за кредитами (позиками), залученими під державні гарантії </t>
  </si>
  <si>
    <t>АТ АКБ "Львів"(09801546) (Договір про надання держгарантії на портфельній основі  від 14.07.2023 №13110-05/105)</t>
  </si>
  <si>
    <t>АТ АКБ "Львів"(09801546)  (Договір про надання держгарантії на портфельній основі  від 31.03.2022 №13110-05/41)</t>
  </si>
  <si>
    <t>АТ “Піреус банк МКБ” (20034231) (Договір про надання держгарантії на портфельній основі   від 03.12.2021 №13110-05/562)</t>
  </si>
  <si>
    <t>АТ “Піреус банк МКБ” (20034231) (Договір про надання держгарантії на портфельній основі   від 04.07.2023 №13110-05/980</t>
  </si>
  <si>
    <t>АТ «КРЕДОБАНК» (09807862) (Договір про надання держгарантії на портфельній основі від 04.04.2022 №13110-05/47)</t>
  </si>
  <si>
    <t>ПАТ "МТБ БАНК"(21650966)  (Договір про надання держгарантії на портфельній основі від 03.12.2021  №13110-05/552)</t>
  </si>
  <si>
    <t>ПАТ "ПУМБ"(14282829)  (Договір про надання держгарантії на портфельній основі від 04.07.2023 №13110-05/51)</t>
  </si>
  <si>
    <t>ПАТ "ПУМБ"(14282829) (Договір про надання держгарантії на портфельній основі від 04.07.2023 №13110-05/97)</t>
  </si>
  <si>
    <t>Періодичність: квартальна</t>
  </si>
  <si>
    <t>ДП "Харківське конструкторське бюро з машинобудування ім. О.О. Морозова"( 14310299)   (Договір від 29.12.2023 №13110-05/279</t>
  </si>
  <si>
    <t xml:space="preserve">Казене підприємство "Науково-виробничий комплекс "ІСКРА"(ЄДРПОУ 14313866) Договір від 29.12.2023 № 13110-05/281 . Держгарант від 29.12.2023 №13110-05/282 </t>
  </si>
  <si>
    <r>
      <t xml:space="preserve">ПП "Югторг-М" </t>
    </r>
    <r>
      <rPr>
        <i/>
        <sz val="10"/>
        <rFont val="Times New Roman"/>
        <family val="1"/>
        <charset val="204"/>
      </rPr>
      <t>(Угода про реструктурування Украгробіржа  (ПП "Югторг-М") від 25.12.2003 №130-04/146)</t>
    </r>
  </si>
  <si>
    <r>
      <t xml:space="preserve">СГ "Славутич" </t>
    </r>
    <r>
      <rPr>
        <i/>
        <sz val="10"/>
        <rFont val="Times New Roman"/>
        <family val="1"/>
        <charset val="204"/>
      </rPr>
      <t>( Угода про реструктурування Украгробіржа (СГ "Славутич") від 31.12.2003 №130-04/191)</t>
    </r>
  </si>
  <si>
    <r>
      <t>ВАТ "Іванівське РТП" (</t>
    </r>
    <r>
      <rPr>
        <i/>
        <sz val="10"/>
        <rFont val="Times New Roman"/>
        <family val="1"/>
        <charset val="204"/>
      </rPr>
      <t xml:space="preserve">Угода про реструктурування Украгробіржа від 31.12.03 №130-04/169) </t>
    </r>
  </si>
  <si>
    <r>
      <t xml:space="preserve">ТОВ "Жовтнева МТС" </t>
    </r>
    <r>
      <rPr>
        <i/>
        <sz val="10"/>
        <rFont val="Times New Roman"/>
        <family val="1"/>
        <charset val="204"/>
      </rPr>
      <t>(Угода про реструктурування Украгробіржа (ТОВ "Жовтнева МТС") від 31.12.2003 №130-04/168)</t>
    </r>
  </si>
  <si>
    <r>
      <t xml:space="preserve">ТОВ "Агрофірма "Мир-Сем і К" </t>
    </r>
    <r>
      <rPr>
        <i/>
        <sz val="10"/>
        <rFont val="Times New Roman"/>
        <family val="1"/>
        <charset val="204"/>
      </rPr>
      <t>(Угода про реструктурування Украгробіржа (ТОВ "Агрофірма "Мир-Сем і К") від 31.12.2003 №130-04/176)</t>
    </r>
  </si>
  <si>
    <r>
      <t xml:space="preserve">ТОВ "Юрчиха"(31399752) </t>
    </r>
    <r>
      <rPr>
        <i/>
        <sz val="10"/>
        <rFont val="Times New Roman"/>
        <family val="1"/>
        <charset val="204"/>
      </rPr>
      <t>(Угода про реструктурування Украгробіржа (ТОВ "Юрчиха") від 31.12.2003 №130-04/173)</t>
    </r>
  </si>
  <si>
    <t>КП "Муніципальна компанія поводження з відходами" ХМР (30990215) МБРР (Угода від 20.11.2014 № №13010-05/90)</t>
  </si>
  <si>
    <t>КП "Муніципальна компанія поводження з відходами" ХМР (30990215) ФЧТ (Угода від 20.11.2014 № 13010-05/89)</t>
  </si>
  <si>
    <r>
      <t xml:space="preserve">КП "Коломияводоканал" (32148690) 
</t>
    </r>
    <r>
      <rPr>
        <i/>
        <sz val="9"/>
        <rFont val="Times New Roman"/>
        <family val="1"/>
        <charset val="204"/>
      </rPr>
      <t>(Угода від 16.10.2009 №28010-02/111)</t>
    </r>
  </si>
  <si>
    <r>
      <t xml:space="preserve">КП "Черкасиводоканал" (03357168) 
</t>
    </r>
    <r>
      <rPr>
        <i/>
        <sz val="9"/>
        <rFont val="Times New Roman"/>
        <family val="1"/>
        <charset val="204"/>
      </rPr>
      <t xml:space="preserve">(Угода від 29.12.2009 № 28010-02/144) </t>
    </r>
  </si>
  <si>
    <r>
      <t xml:space="preserve">КП"Івано-Франківськводоекотехпром" (32360815) 
</t>
    </r>
    <r>
      <rPr>
        <i/>
        <sz val="9"/>
        <rFont val="Times New Roman"/>
        <family val="1"/>
        <charset val="204"/>
      </rPr>
      <t>(Угода від 10.12.2007 № 28000-04/207)</t>
    </r>
  </si>
  <si>
    <r>
      <t xml:space="preserve">КП"Івано-Франківськводоекотехпром" (32360815) 
</t>
    </r>
    <r>
      <rPr>
        <i/>
        <sz val="9"/>
        <rFont val="Times New Roman"/>
        <family val="1"/>
        <charset val="204"/>
      </rPr>
      <t>(Угода від  14.09.2010 № 28010-02/108)</t>
    </r>
  </si>
  <si>
    <r>
      <t xml:space="preserve">КП "Водотеплосервіс"(м.Калуш) (32364207)
</t>
    </r>
    <r>
      <rPr>
        <i/>
        <sz val="9"/>
        <rFont val="Times New Roman"/>
        <family val="1"/>
        <charset val="204"/>
      </rPr>
      <t xml:space="preserve">(Угода від 16.10.2009 № 28010-02/110) </t>
    </r>
  </si>
  <si>
    <r>
      <t xml:space="preserve">КП "Служба єдиного замовника" Кам"янець-Подільської міської ради  (31344855)  </t>
    </r>
    <r>
      <rPr>
        <i/>
        <sz val="9"/>
        <rFont val="Times New Roman"/>
        <family val="1"/>
        <charset val="204"/>
      </rPr>
      <t>(Угода від 12.02.2010 № 28010-02/21)</t>
    </r>
    <r>
      <rPr>
        <i/>
        <sz val="8"/>
        <rFont val="Times New Roman"/>
        <family val="1"/>
        <charset val="204"/>
      </rPr>
      <t xml:space="preserve"> </t>
    </r>
  </si>
  <si>
    <r>
      <t xml:space="preserve">КП "Чернігівводоканал" (03358222)                                   
</t>
    </r>
    <r>
      <rPr>
        <i/>
        <sz val="9"/>
        <rFont val="Times New Roman"/>
        <family val="1"/>
        <charset val="204"/>
      </rPr>
      <t>(Угода від 10.12.2007 № 28000-04/205)</t>
    </r>
  </si>
  <si>
    <r>
      <t xml:space="preserve">КП "Чернігівводоканал" (03358222)                                
</t>
    </r>
    <r>
      <rPr>
        <i/>
        <sz val="9"/>
        <rFont val="Times New Roman"/>
        <family val="1"/>
        <charset val="204"/>
      </rPr>
      <t>(Угода від 28.10.2009 № 28010-02/117)</t>
    </r>
  </si>
  <si>
    <r>
      <t xml:space="preserve">КП"Агенство програм розвитку Одеси" (34381156) 
Угода </t>
    </r>
    <r>
      <rPr>
        <i/>
        <sz val="8"/>
        <rFont val="Times New Roman"/>
        <family val="1"/>
        <charset val="204"/>
      </rPr>
      <t>№28010-02/116 від 28.10.2009</t>
    </r>
  </si>
  <si>
    <r>
      <t xml:space="preserve">ПАТ "Укргідроенерго" (20588716) (Угода TF0B </t>
    </r>
    <r>
      <rPr>
        <b/>
        <sz val="10"/>
        <rFont val="Times New Roman"/>
        <family val="1"/>
        <charset val="204"/>
      </rPr>
      <t>5994</t>
    </r>
    <r>
      <rPr>
        <sz val="10"/>
        <rFont val="Times New Roman"/>
        <family val="1"/>
        <charset val="204"/>
      </rPr>
      <t>, 
договір від 10.09.2021 № 13010-05/421) **</t>
    </r>
  </si>
  <si>
    <r>
      <t xml:space="preserve">Державне агентство автомобільних доріг України (Укравтодор, 37641918) (Позика від 17.12.2020 № </t>
    </r>
    <r>
      <rPr>
        <b/>
        <sz val="10"/>
        <rFont val="Times New Roman"/>
        <family val="1"/>
        <charset val="204"/>
      </rPr>
      <t>9175</t>
    </r>
    <r>
      <rPr>
        <sz val="10"/>
        <rFont val="Times New Roman"/>
        <family val="1"/>
      </rPr>
      <t xml:space="preserve">, угода </t>
    </r>
    <r>
      <rPr>
        <sz val="9"/>
        <rFont val="Times New Roman"/>
        <family val="1"/>
        <charset val="204"/>
      </rPr>
      <t>№ 13110-05/28 від 18.02.2021)</t>
    </r>
  </si>
  <si>
    <r>
      <t xml:space="preserve"> Державне агентство автомобільних доріг України (Укравтодор, 37641918) ЄБРР </t>
    </r>
    <r>
      <rPr>
        <sz val="10"/>
        <rFont val="Times New Roman"/>
        <family val="1"/>
        <charset val="204"/>
      </rPr>
      <t xml:space="preserve">(Позика від 18.12.2020  № </t>
    </r>
    <r>
      <rPr>
        <b/>
        <sz val="10"/>
        <rFont val="Times New Roman"/>
        <family val="1"/>
        <charset val="204"/>
      </rPr>
      <t>50831</t>
    </r>
    <r>
      <rPr>
        <sz val="10"/>
        <rFont val="Times New Roman"/>
        <family val="1"/>
        <charset val="204"/>
      </rPr>
      <t xml:space="preserve">, Субкредитна угода від 02.11.2021 №13110-05/466) </t>
    </r>
  </si>
  <si>
    <r>
      <t xml:space="preserve">ПАТ "НЕК "Укренерго"  (00100227)  ЄІБ
(Рівненська АЕС - Київська) </t>
    </r>
    <r>
      <rPr>
        <sz val="9"/>
        <rFont val="Times New Roman"/>
        <family val="1"/>
        <charset val="204"/>
      </rPr>
      <t xml:space="preserve">(Позика від 08.10.2008 № </t>
    </r>
    <r>
      <rPr>
        <b/>
        <sz val="9"/>
        <rFont val="Times New Roman"/>
        <family val="1"/>
        <charset val="204"/>
      </rPr>
      <t>24668</t>
    </r>
    <r>
      <rPr>
        <sz val="9"/>
        <rFont val="Times New Roman"/>
        <family val="1"/>
        <charset val="204"/>
      </rPr>
      <t>, 
Угода від 08.10.2008 №28020-02/128)</t>
    </r>
  </si>
  <si>
    <r>
      <t xml:space="preserve">ПАТ "НЕК "Укренерго" (00100227) ЄІБ 
</t>
    </r>
    <r>
      <rPr>
        <i/>
        <sz val="9"/>
        <rFont val="Times New Roman"/>
        <family val="1"/>
        <charset val="204"/>
      </rPr>
      <t xml:space="preserve">(Фінанс. уг від 16.09.2011 № </t>
    </r>
    <r>
      <rPr>
        <b/>
        <i/>
        <sz val="9"/>
        <rFont val="Times New Roman"/>
        <family val="1"/>
        <charset val="204"/>
      </rPr>
      <t>31.143</t>
    </r>
    <r>
      <rPr>
        <i/>
        <sz val="9"/>
        <rFont val="Times New Roman"/>
        <family val="1"/>
        <charset val="204"/>
      </rPr>
      <t>, 
субкр.уг. від 02.07.2013 №15010-03/75)</t>
    </r>
  </si>
  <si>
    <t>ПАТ "НЕК "Укренерго" **
Фінансова угода від 24.05.2018 № 87.554, 
Договір про погашення від 24.06.2020 №13010-05/128)</t>
  </si>
  <si>
    <r>
      <t xml:space="preserve">ПАТ "НЕК "Укренерго"ЄБРР,
(Кредитна угода від 13.12.2022 № </t>
    </r>
    <r>
      <rPr>
        <b/>
        <sz val="10"/>
        <rFont val="Times New Roman"/>
        <family val="1"/>
        <charset val="204"/>
      </rPr>
      <t>54138</t>
    </r>
    <r>
      <rPr>
        <sz val="10"/>
        <rFont val="Times New Roman"/>
        <family val="1"/>
        <charset val="204"/>
      </rPr>
      <t xml:space="preserve">, 
Договір погашення від 30.12.2022 №13110-05/194 </t>
    </r>
  </si>
  <si>
    <r>
      <t xml:space="preserve">КП Звягельської МР "Звягельводоканал" (Новоград-Волинської міської ради "Виробниче управління ВКГ")  (03343806) </t>
    </r>
    <r>
      <rPr>
        <sz val="9"/>
        <rFont val="Times New Roman"/>
        <family val="1"/>
        <charset val="204"/>
      </rPr>
      <t>(Угода від 12.02.2010 № 28010-02/20)</t>
    </r>
  </si>
  <si>
    <t xml:space="preserve">АТ "Укрзалізниця"(Фінансова угода від 19.12.2016 № 81.843) (Субкред. договір від 27.11.2023 №13110-05/210) </t>
  </si>
  <si>
    <r>
      <t>ПРАТ "Укргідроенерго"</t>
    </r>
    <r>
      <rPr>
        <sz val="8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(20588716)</t>
    </r>
    <r>
      <rPr>
        <sz val="8"/>
        <rFont val="Times New Roman"/>
        <family val="1"/>
        <charset val="204"/>
      </rPr>
      <t xml:space="preserve">
</t>
    </r>
    <r>
      <rPr>
        <i/>
        <sz val="9"/>
        <rFont val="Times New Roman"/>
        <family val="1"/>
        <charset val="204"/>
      </rPr>
      <t xml:space="preserve">(№ </t>
    </r>
    <r>
      <rPr>
        <b/>
        <i/>
        <sz val="9"/>
        <rFont val="Times New Roman"/>
        <family val="1"/>
        <charset val="204"/>
      </rPr>
      <t>4795</t>
    </r>
    <r>
      <rPr>
        <i/>
        <sz val="9"/>
        <rFont val="Times New Roman"/>
        <family val="1"/>
        <charset val="204"/>
      </rPr>
      <t xml:space="preserve"> від 19.09.2005, від 07.11.2005 № 28000-04/80) </t>
    </r>
    <r>
      <rPr>
        <i/>
        <sz val="16"/>
        <color rgb="FF0070C0"/>
        <rFont val="Times New Roman"/>
        <family val="1"/>
        <charset val="204"/>
      </rPr>
      <t>****</t>
    </r>
  </si>
  <si>
    <t>АТ «Укрзалізниця» (Угода від 09.06.2023 № 51450, 
Дог. про порядок погашення від 23.11.2023 № 13110-05/208)</t>
  </si>
  <si>
    <t>Державне агентство відновлення та розвитку інфраструктури України (Держагенство України) (ЄДРПОУ 37641918) Субкредитний договор від 08.09.2023 № 13110-05/130</t>
  </si>
  <si>
    <t>АТ "Банк Альянс" (14360506)                                 
(Договір про надання держгарантії на портфельній основі  від 04.04.2022 №13110-05/45)</t>
  </si>
  <si>
    <t>АТ «АГРОПРОСПЕРІС БАНК»  (35590956)       
(Договір про надання держгарантії на портфельній основі  від 31.03.2022 №13110-05/44)</t>
  </si>
  <si>
    <t>АТ «КРЕДІ АГРІКОЛЬ БАНК»(14361575)           
(Договір про надання держгарантії на портфельній основі  від 04.04.2022 №13110-05/46)</t>
  </si>
  <si>
    <t>АТ “ТАСКОМБАНК” (09806443)                          
(Договір про надання держгарантії на портфельній основі  від 03.12.2021 №13110-05/563)</t>
  </si>
  <si>
    <t>АТ "ПроКредит Банк" (21677333)             
(Договір про надання держгарантії на портфельній основі  від 04.04.2022 №13110-05/49)</t>
  </si>
  <si>
    <t>АТ "ПроКредит Банк" (21677333)                 
(Договір про надання держгарантії на портфельній основі  від 04.07.2023 №13110-05/94)</t>
  </si>
  <si>
    <t>АТ "Райффайзен Банк" (14305909)                       
(Договір про надання держгарантії на портфельній основі від 04.04.2022 №13110-05/52)</t>
  </si>
  <si>
    <t>АТ «БАНК КРЕДИТ ДНІПРО»(14352406)            
(Договір про надання держгарантії на портфельній основі від 04.04.2022 №13110-05/53)</t>
  </si>
  <si>
    <t>ПАТ “Банк Восток” (26237202)                          
(Договір про надання держгарантії на портфельній основі   від 31.03.2022 №13110-05/43)</t>
  </si>
  <si>
    <t>ПАТ "МТБ БАНК" (21650966)                           
(Договір про надання держгарантії на портфельній основі від 31.03.2022 №13110-05/42)</t>
  </si>
  <si>
    <t>ПАТ "МТБ БАНК"(21650966)                            
(Договір про надання держгарантії на портфельній основі від 04.07.2023 №13110-05/96)</t>
  </si>
  <si>
    <t>АТ "Правекс Банк" (14360920)                       
(Договір про надання держгарантії на портфельній основі  від 30.05.2022 №13110-05/88)</t>
  </si>
  <si>
    <r>
      <t xml:space="preserve">КП ВМР "Вінницяміськтеплоенерго" (33126849) </t>
    </r>
    <r>
      <rPr>
        <i/>
        <sz val="9"/>
        <rFont val="Times New Roman"/>
        <family val="1"/>
        <charset val="204"/>
      </rPr>
      <t xml:space="preserve">(Уг. від 20.11.2014 №13010-05/100) </t>
    </r>
    <r>
      <rPr>
        <sz val="10"/>
        <rFont val="Times New Roman"/>
        <family val="1"/>
        <charset val="204"/>
      </rPr>
      <t xml:space="preserve">ФЧТ  </t>
    </r>
    <r>
      <rPr>
        <sz val="24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***</t>
    </r>
  </si>
  <si>
    <r>
      <t xml:space="preserve">ВАТ "Прикарпатський меблевий комбінат" (00274312) </t>
    </r>
    <r>
      <rPr>
        <i/>
        <sz val="10"/>
        <rFont val="Times New Roman"/>
        <family val="1"/>
        <charset val="204"/>
      </rPr>
      <t>(солідарна відповідальність з 
ЛПО "Прикарпатліс", ХК "Прикарпатліс", 
ВАТ "Івано-Франківська меблева фабрика")</t>
    </r>
  </si>
  <si>
    <r>
      <t xml:space="preserve">ВАТ "Івано-Франківська меблева фабрика" (00274329)  
</t>
    </r>
    <r>
      <rPr>
        <i/>
        <sz val="10"/>
        <rFont val="Times New Roman"/>
        <family val="1"/>
        <charset val="204"/>
      </rPr>
      <t>(солідарна відповідальність з 
ЛПО "Прикарпатліс", ХК "Прикарпатліс", 
ВАТ "Прикарпатський меблевий комбінат")</t>
    </r>
  </si>
  <si>
    <r>
      <t xml:space="preserve">ВАТ "Агропромінвест" (23935236) - (Угода від 20.09.1996 № 2101/20) </t>
    </r>
    <r>
      <rPr>
        <i/>
        <sz val="10"/>
        <rFont val="Times New Roman"/>
        <family val="1"/>
        <charset val="204"/>
      </rPr>
      <t>солідарна відповідальність з</t>
    </r>
  </si>
  <si>
    <r>
      <rPr>
        <sz val="11"/>
        <rFont val="Times New Roman"/>
        <family val="1"/>
        <charset val="204"/>
      </rPr>
      <t xml:space="preserve">ВАТ "Укрімпекс" (00027269) 
(Угода від 18.05.1999) </t>
    </r>
    <r>
      <rPr>
        <i/>
        <sz val="10"/>
        <rFont val="Times New Roman"/>
        <family val="1"/>
        <charset val="204"/>
      </rPr>
      <t>(солідарна відповідальність з ООО "Геснерія-Центр",  ТОВ "Геснерія ЛТД", АТЗТ "Асоціація дитячого харчування",  
ВАТ "Херсонський завод дитячого харчування ім. 8 березня" )</t>
    </r>
  </si>
  <si>
    <t>УО "Укрфармація" (02012409)                                                          (Угода від 09.08.1994)</t>
  </si>
  <si>
    <t>*** - уточнення сум заборгованості КП "Вінницяміськтеплоенерго" (Угода від 20.11.2014 №13010-05/100) згідно з листом МФУ від 19.04.2024 № 19040-08-5/12816</t>
  </si>
  <si>
    <t>ВАТ "Украгротех" (24258915) (Угода від 28.05.1997      № 2101/13)</t>
  </si>
  <si>
    <t>Концерн радіомовлення, радіозв'язку та телебачення  (01190043)
(Договір від 28.12.2021 №13110-05/588)</t>
  </si>
  <si>
    <t>КП "Дніпропетровський метрополітен" (21927215) (Дніпропетровська МР, (26510514))   ЄБРР (Кред.уг.від 27.07.2012  № 41614, Суб.уг. 21.12.2012 №15010-03/138)</t>
  </si>
  <si>
    <t>ПАТ НАК"Нафтогаз України" (20077720) ** (Договір від 23.09.2022 № 13110-05/149, Кр.угода від 14.06.2022 № 53626, Дог.гарантії від 07.09.2022)</t>
  </si>
  <si>
    <r>
      <t xml:space="preserve">ВАТ"Херсонський бавовняний комбінат"(00306710)  </t>
    </r>
    <r>
      <rPr>
        <i/>
        <sz val="10"/>
        <rFont val="Times New Roman"/>
        <family val="1"/>
        <charset val="204"/>
      </rPr>
      <t>Дог. від 25.09.2006 №28000-04/113, Акт прийому-передачі від 27.09.2006 №4 (ПКМУ від 15.03.2006 № 315)</t>
    </r>
  </si>
  <si>
    <t>ДП "Агентство з реструктуризації заборг. підприємств агропромислового комплексу" (32491316) (Уг.від 21.07.1993 (Головхлібопродукт) (lim 93), уг.від 04.03.1994 № 94 (Головкомбікорм) (lim 94), уг.від 29.12.1995 (взаємозалік), від 29.12.1995 (Хліб України lim 96)</t>
  </si>
  <si>
    <t>Державне агентство резерву України (37472392) (Уг.про уступку права вимоги від 03.12.2003 № 130-04/111 (Украгропромбіржа), уг.про уступку права вимоги від 28.11.2003 № 130-04/108 (Украгробіржа), уг.про уступку права вимоги від 28.11.2003 № 130-04/109 (Украгротехсервіс))</t>
  </si>
  <si>
    <t xml:space="preserve">Концерн "Південриба" (00473017), (Угода від 15.07.1994 № 17/01-97) АТ "Південриббуд" </t>
  </si>
  <si>
    <r>
      <t xml:space="preserve">Спільне українсько-американське підприємство в формі ТОВ "Корпорація "Агродон" (23117880) </t>
    </r>
    <r>
      <rPr>
        <i/>
        <sz val="10"/>
        <rFont val="Times New Roman"/>
        <family val="1"/>
        <charset val="204"/>
      </rPr>
      <t>Дог.від 25.09.2006 №28000-04/102, Акт прийому-передачі від 11.08.2006 №3 (ПКМУ від 15.03.2006 № 315)</t>
    </r>
  </si>
  <si>
    <r>
      <rPr>
        <sz val="11"/>
        <rFont val="Times New Roman"/>
        <family val="1"/>
        <charset val="204"/>
      </rPr>
      <t>ДЛП "Прикарпатліс"</t>
    </r>
    <r>
      <rPr>
        <sz val="10"/>
        <rFont val="Times New Roman"/>
        <family val="1"/>
        <charset val="204"/>
      </rPr>
      <t>, (05424822) (Угода від 27.10.1994 № 5/0810/5622, від 25.11.1994 № 02/50-100 (</t>
    </r>
    <r>
      <rPr>
        <i/>
        <sz val="10"/>
        <rFont val="Times New Roman"/>
        <family val="1"/>
        <charset val="204"/>
      </rPr>
      <t>солідарна відповідальність з ХК "Прикарпатліс", ВАТ "Прикарпатський меблевий комбінат" та  ВАТ "Івано-Франківська меблева фабрика" )</t>
    </r>
  </si>
  <si>
    <r>
      <rPr>
        <sz val="11"/>
        <rFont val="Times New Roman"/>
        <family val="1"/>
        <charset val="204"/>
      </rPr>
      <t xml:space="preserve">ХК "Прикарпатліс" </t>
    </r>
    <r>
      <rPr>
        <sz val="10"/>
        <rFont val="Times New Roman"/>
        <family val="1"/>
        <charset val="204"/>
      </rPr>
      <t xml:space="preserve">(22185572) (Угода від 27.10.1994 № 5/0810/5622) </t>
    </r>
    <r>
      <rPr>
        <i/>
        <sz val="10"/>
        <rFont val="Times New Roman"/>
        <family val="1"/>
        <charset val="204"/>
      </rPr>
      <t>(солідарна відповідальність з ЛПО "Прикарпатліс", ВАТ "Прикарпатський меблевий комбінат" та  ВАТ "Івано-Франківська меблева фабрика" )</t>
    </r>
  </si>
  <si>
    <r>
      <t xml:space="preserve">Луганська обласна державна адміністрація (00022450) (Угода від 22.05.1997 № 2101/10) </t>
    </r>
    <r>
      <rPr>
        <i/>
        <sz val="10"/>
        <rFont val="Times New Roman"/>
        <family val="1"/>
        <charset val="204"/>
      </rPr>
      <t>(солідарна відповідальність з ВАТ "Луганський облагротехсервіс")</t>
    </r>
  </si>
  <si>
    <t>ПАТ "Державна продовольчо-зернова корпорація України" (37243279) (Договір від 28.12.2012 № 15010-03/147)</t>
  </si>
  <si>
    <r>
      <t xml:space="preserve">ЗАТ "Світанок" 
</t>
    </r>
    <r>
      <rPr>
        <i/>
        <sz val="10"/>
        <rFont val="Times New Roman"/>
        <family val="1"/>
        <charset val="204"/>
      </rPr>
      <t>(солідарна відповідальність за ВАТ "Агропромінвест" )</t>
    </r>
  </si>
  <si>
    <t>cтаном на 01.07.2024 року</t>
  </si>
  <si>
    <t>GBP</t>
  </si>
  <si>
    <t>Укрексімбанк (Мінфін,АТ ВЕСТ Файненс енд Кредит Банк,Банк Альянс)  1тр.,ЄІБ 82.844, (05/145, 05/149)</t>
  </si>
  <si>
    <t>Укрексімбанк (Мінфін,АТ ВЕСТ Файненс енд Кредит Банк,АТ ТАСКОМБанк)  2тр.,ЄІБ 82.844, (05/145, 05/113)</t>
  </si>
  <si>
    <t>Кам'янська міськрада, (платтить Деп.фін.), Позика 81.425, Дог.від 24.11.2021 №13110-05/532</t>
  </si>
  <si>
    <t>Запорізька міськрада, Деп.фін., позика 81.425, Дог.від 04.11.2019 №13010-05/181</t>
  </si>
  <si>
    <t>КП ІАЦ "Волиньенергософт",  Дог.від 28.09.2023 № 13110-05/136</t>
  </si>
  <si>
    <t>Мінфін (АТ АКБ "Львів",09801546)  (Фінансова угода від 28.12.2015 № 85.055, Угода про субфінансування від 21.08.2020 № 13010-05/161)</t>
  </si>
  <si>
    <t>Мінфін (ПАТ "МТБ БАНК", 21650966) Фін.угода від 28.12.2015 № 85.055, Угода про субфінансув. від 21.08.2020 № 13110-05/30)</t>
  </si>
  <si>
    <t>Тернопільська міська рада (02316055) (Фінансова угода від 23.07.2015 № 81.425, Угода про передачу коштів від 11.12.2018 №13010-05/197)</t>
  </si>
  <si>
    <t>КП "Теплоенерго" Лозівської міської ради (38076191) (Фінансова угода від 23.07.2015 № 81.425, Угода про перед.коштів від 16.10.2020 №13010-05/199)</t>
  </si>
  <si>
    <t>КП "Чернівціводоканал" (03361780) КфВ
(Кредитна угода від 06.02.2015, Субкредитний договір від 22.12.2015 № 13010-05/157)</t>
  </si>
  <si>
    <r>
      <t xml:space="preserve">Державне агентство автомобільних доріг України (Укравтодор, 37641918)  МБРР  (Угода від 22.12.2015 №13010-05/155 , позика від 19.11.2015 № </t>
    </r>
    <r>
      <rPr>
        <b/>
        <sz val="10"/>
        <rFont val="Times New Roman"/>
        <family val="1"/>
        <charset val="204"/>
      </rPr>
      <t>8549</t>
    </r>
    <r>
      <rPr>
        <sz val="10"/>
        <rFont val="Times New Roman"/>
        <family val="1"/>
        <charset val="204"/>
      </rPr>
      <t>)</t>
    </r>
  </si>
  <si>
    <r>
      <t xml:space="preserve">Державне агентство автомобільних доріг України (Укравтодор, 37641918)  МБРР </t>
    </r>
    <r>
      <rPr>
        <i/>
        <sz val="10"/>
        <rFont val="Times New Roman"/>
        <family val="1"/>
        <charset val="204"/>
      </rPr>
      <t xml:space="preserve">(Позика № </t>
    </r>
    <r>
      <rPr>
        <b/>
        <i/>
        <sz val="10"/>
        <rFont val="Times New Roman"/>
        <family val="1"/>
        <charset val="204"/>
      </rPr>
      <t>8195</t>
    </r>
    <r>
      <rPr>
        <i/>
        <sz val="10"/>
        <rFont val="Times New Roman"/>
        <family val="1"/>
        <charset val="204"/>
      </rPr>
      <t xml:space="preserve"> від 11.10.2012,  угода № 15010-03/98 від 11.10.2012)</t>
    </r>
  </si>
  <si>
    <t>НЕК Укренерго, ЄБРР 54649 Дог. вiд 15.12.2023 №13110-05/278</t>
  </si>
  <si>
    <t>Департамент ФЕІ Сумська МР, ЄІБ, Дог.від 28.12.2018 №13010-05/251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</si>
</sst>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 Cyr"/>
      <family val="2"/>
      <charset val="204"/>
    </font>
    <font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theme="0"/>
      <name val="Arial Cyr"/>
    </font>
    <font>
      <sz val="9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0"/>
      <name val="Arial"/>
      <family val="2"/>
      <charset val="204"/>
    </font>
    <font>
      <b/>
      <sz val="16"/>
      <name val="Arial Cyr"/>
      <charset val="204"/>
    </font>
    <font>
      <b/>
      <i/>
      <sz val="12"/>
      <name val="Arial Cyr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0"/>
      <name val="Arial"/>
      <family val="2"/>
      <charset val="204"/>
    </font>
    <font>
      <sz val="12"/>
      <name val="Arial Cyr"/>
      <charset val="204"/>
    </font>
    <font>
      <sz val="14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8"/>
      <name val="Arial Cyr"/>
      <family val="2"/>
      <charset val="204"/>
    </font>
    <font>
      <sz val="8"/>
      <name val="Calibri"/>
      <family val="2"/>
      <charset val="204"/>
      <scheme val="minor"/>
    </font>
    <font>
      <sz val="8"/>
      <color theme="0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9"/>
      <name val="Arial Cyr"/>
      <charset val="204"/>
    </font>
    <font>
      <sz val="9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Arial"/>
      <family val="2"/>
      <charset val="204"/>
    </font>
    <font>
      <b/>
      <sz val="9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</font>
    <font>
      <b/>
      <i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Arial Cyr"/>
      <family val="2"/>
      <charset val="204"/>
    </font>
    <font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9"/>
      <name val="Arial Cyr"/>
      <charset val="204"/>
    </font>
    <font>
      <i/>
      <sz val="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24"/>
      <name val="Times New Roman"/>
      <family val="1"/>
      <charset val="204"/>
    </font>
    <font>
      <i/>
      <sz val="16"/>
      <color rgb="FF0070C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sz val="10"/>
      <name val="Arial Cyr"/>
      <charset val="129"/>
    </font>
    <font>
      <sz val="10"/>
      <name val="Calibri"/>
      <family val="2"/>
      <charset val="204"/>
    </font>
    <font>
      <b/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8" fillId="0" borderId="0">
      <alignment vertical="center" wrapText="1"/>
    </xf>
  </cellStyleXfs>
  <cellXfs count="259">
    <xf numFmtId="0" fontId="0" fillId="0" borderId="0" xfId="0"/>
    <xf numFmtId="0" fontId="4" fillId="0" borderId="0" xfId="0" applyFont="1" applyFill="1"/>
    <xf numFmtId="0" fontId="0" fillId="0" borderId="0" xfId="0" applyFill="1" applyAlignment="1">
      <alignment horizontal="left" vertical="center"/>
    </xf>
    <xf numFmtId="0" fontId="5" fillId="0" borderId="0" xfId="0" applyFont="1" applyFill="1"/>
    <xf numFmtId="0" fontId="0" fillId="0" borderId="0" xfId="0" applyFill="1"/>
    <xf numFmtId="4" fontId="6" fillId="0" borderId="0" xfId="0" applyNumberFormat="1" applyFont="1" applyFill="1"/>
    <xf numFmtId="0" fontId="3" fillId="2" borderId="0" xfId="0" applyFont="1" applyFill="1" applyBorder="1"/>
    <xf numFmtId="0" fontId="0" fillId="0" borderId="0" xfId="0" applyFill="1" applyBorder="1"/>
    <xf numFmtId="0" fontId="9" fillId="0" borderId="0" xfId="0" applyFont="1" applyFill="1" applyAlignment="1">
      <alignment horizontal="right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/>
    <xf numFmtId="0" fontId="8" fillId="0" borderId="0" xfId="0" applyFont="1" applyFill="1"/>
    <xf numFmtId="0" fontId="12" fillId="0" borderId="0" xfId="0" applyFont="1" applyFill="1" applyBorder="1" applyAlignment="1">
      <alignment horizontal="left"/>
    </xf>
    <xf numFmtId="0" fontId="13" fillId="0" borderId="0" xfId="0" applyFont="1" applyFill="1"/>
    <xf numFmtId="4" fontId="13" fillId="0" borderId="0" xfId="0" applyNumberFormat="1" applyFont="1" applyFill="1" applyAlignment="1"/>
    <xf numFmtId="0" fontId="8" fillId="0" borderId="0" xfId="0" applyFont="1" applyFill="1" applyBorder="1"/>
    <xf numFmtId="0" fontId="14" fillId="0" borderId="0" xfId="0" applyFont="1" applyFill="1" applyAlignment="1">
      <alignment wrapText="1"/>
    </xf>
    <xf numFmtId="0" fontId="15" fillId="0" borderId="0" xfId="0" applyFont="1" applyFill="1"/>
    <xf numFmtId="0" fontId="8" fillId="0" borderId="0" xfId="0" applyFont="1" applyFill="1" applyAlignment="1">
      <alignment horizontal="left" vertical="center"/>
    </xf>
    <xf numFmtId="0" fontId="1" fillId="2" borderId="0" xfId="0" applyFont="1" applyFill="1" applyBorder="1"/>
    <xf numFmtId="0" fontId="2" fillId="0" borderId="0" xfId="0" applyFont="1" applyFill="1" applyBorder="1"/>
    <xf numFmtId="0" fontId="15" fillId="0" borderId="0" xfId="0" applyFont="1" applyFill="1" applyAlignment="1">
      <alignment horizontal="left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top"/>
    </xf>
    <xf numFmtId="0" fontId="22" fillId="0" borderId="1" xfId="0" applyFont="1" applyFill="1" applyBorder="1" applyAlignment="1">
      <alignment horizontal="center" vertical="top"/>
    </xf>
    <xf numFmtId="0" fontId="21" fillId="0" borderId="1" xfId="0" applyFont="1" applyFill="1" applyBorder="1" applyAlignment="1">
      <alignment horizontal="center" vertical="top"/>
    </xf>
    <xf numFmtId="0" fontId="25" fillId="0" borderId="12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/>
    </xf>
    <xf numFmtId="3" fontId="26" fillId="0" borderId="12" xfId="0" applyNumberFormat="1" applyFont="1" applyFill="1" applyBorder="1" applyAlignment="1">
      <alignment horizontal="center"/>
    </xf>
    <xf numFmtId="0" fontId="28" fillId="2" borderId="0" xfId="0" applyFont="1" applyFill="1" applyBorder="1"/>
    <xf numFmtId="0" fontId="27" fillId="0" borderId="0" xfId="0" applyFont="1" applyFill="1" applyBorder="1"/>
    <xf numFmtId="0" fontId="15" fillId="0" borderId="2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right" vertical="center"/>
    </xf>
    <xf numFmtId="4" fontId="31" fillId="0" borderId="12" xfId="0" applyNumberFormat="1" applyFont="1" applyFill="1" applyBorder="1" applyAlignment="1">
      <alignment vertical="center"/>
    </xf>
    <xf numFmtId="4" fontId="6" fillId="0" borderId="12" xfId="0" applyNumberFormat="1" applyFont="1" applyFill="1" applyBorder="1" applyAlignment="1">
      <alignment vertical="center"/>
    </xf>
    <xf numFmtId="0" fontId="28" fillId="0" borderId="0" xfId="0" applyFont="1" applyFill="1" applyBorder="1"/>
    <xf numFmtId="0" fontId="30" fillId="0" borderId="12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vertical="center"/>
    </xf>
    <xf numFmtId="0" fontId="30" fillId="0" borderId="14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center" vertical="center"/>
    </xf>
    <xf numFmtId="4" fontId="6" fillId="0" borderId="14" xfId="0" applyNumberFormat="1" applyFont="1" applyFill="1" applyBorder="1" applyAlignment="1">
      <alignment vertical="center"/>
    </xf>
    <xf numFmtId="4" fontId="31" fillId="0" borderId="14" xfId="0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4" fontId="6" fillId="0" borderId="15" xfId="0" applyNumberFormat="1" applyFont="1" applyFill="1" applyBorder="1" applyAlignment="1">
      <alignment vertical="center"/>
    </xf>
    <xf numFmtId="4" fontId="31" fillId="0" borderId="15" xfId="0" applyNumberFormat="1" applyFont="1" applyFill="1" applyBorder="1" applyAlignment="1">
      <alignment vertical="center"/>
    </xf>
    <xf numFmtId="0" fontId="30" fillId="0" borderId="13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" fontId="6" fillId="0" borderId="16" xfId="0" applyNumberFormat="1" applyFont="1" applyFill="1" applyBorder="1" applyAlignment="1">
      <alignment vertical="center"/>
    </xf>
    <xf numFmtId="4" fontId="31" fillId="0" borderId="16" xfId="0" applyNumberFormat="1" applyFont="1" applyFill="1" applyBorder="1" applyAlignment="1">
      <alignment vertical="center"/>
    </xf>
    <xf numFmtId="0" fontId="15" fillId="0" borderId="12" xfId="0" applyFont="1" applyFill="1" applyBorder="1" applyAlignment="1">
      <alignment horizontal="center" vertical="center"/>
    </xf>
    <xf numFmtId="4" fontId="31" fillId="0" borderId="2" xfId="0" applyNumberFormat="1" applyFont="1" applyFill="1" applyBorder="1" applyAlignment="1">
      <alignment vertical="center"/>
    </xf>
    <xf numFmtId="0" fontId="30" fillId="0" borderId="16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/>
    <xf numFmtId="0" fontId="36" fillId="0" borderId="15" xfId="0" applyFont="1" applyFill="1" applyBorder="1" applyAlignment="1">
      <alignment horizontal="left" vertical="center" wrapText="1"/>
    </xf>
    <xf numFmtId="0" fontId="37" fillId="0" borderId="15" xfId="0" applyFont="1" applyFill="1" applyBorder="1" applyAlignment="1">
      <alignment horizontal="center" vertical="center"/>
    </xf>
    <xf numFmtId="4" fontId="38" fillId="0" borderId="15" xfId="0" applyNumberFormat="1" applyFont="1" applyFill="1" applyBorder="1" applyAlignment="1">
      <alignment vertical="center"/>
    </xf>
    <xf numFmtId="0" fontId="39" fillId="0" borderId="0" xfId="0" applyFont="1" applyFill="1"/>
    <xf numFmtId="0" fontId="40" fillId="0" borderId="0" xfId="0" applyFont="1" applyFill="1"/>
    <xf numFmtId="0" fontId="37" fillId="0" borderId="12" xfId="0" applyFont="1" applyFill="1" applyBorder="1" applyAlignment="1">
      <alignment horizontal="center"/>
    </xf>
    <xf numFmtId="0" fontId="39" fillId="0" borderId="12" xfId="0" applyFont="1" applyFill="1" applyBorder="1" applyAlignment="1">
      <alignment horizontal="center" vertical="center"/>
    </xf>
    <xf numFmtId="0" fontId="40" fillId="2" borderId="0" xfId="0" applyFont="1" applyFill="1"/>
    <xf numFmtId="0" fontId="42" fillId="0" borderId="12" xfId="0" applyFont="1" applyFill="1" applyBorder="1" applyAlignment="1">
      <alignment horizontal="left" vertical="center" wrapText="1"/>
    </xf>
    <xf numFmtId="4" fontId="31" fillId="0" borderId="12" xfId="0" applyNumberFormat="1" applyFont="1" applyFill="1" applyBorder="1" applyAlignment="1">
      <alignment horizontal="right" vertical="center"/>
    </xf>
    <xf numFmtId="0" fontId="30" fillId="0" borderId="4" xfId="0" applyFont="1" applyFill="1" applyBorder="1" applyAlignment="1">
      <alignment horizontal="left" vertical="center" wrapText="1"/>
    </xf>
    <xf numFmtId="0" fontId="30" fillId="0" borderId="17" xfId="0" applyFont="1" applyFill="1" applyBorder="1" applyAlignment="1">
      <alignment horizontal="left" vertical="center" wrapText="1"/>
    </xf>
    <xf numFmtId="0" fontId="49" fillId="0" borderId="17" xfId="0" applyFont="1" applyFill="1" applyBorder="1" applyAlignment="1" applyProtection="1">
      <alignment horizontal="left" vertical="center" wrapText="1"/>
      <protection locked="0"/>
    </xf>
    <xf numFmtId="0" fontId="54" fillId="0" borderId="0" xfId="0" applyFont="1" applyFill="1"/>
    <xf numFmtId="0" fontId="55" fillId="0" borderId="0" xfId="0" applyFont="1" applyFill="1"/>
    <xf numFmtId="0" fontId="54" fillId="0" borderId="0" xfId="0" applyFont="1" applyFill="1" applyBorder="1"/>
    <xf numFmtId="0" fontId="55" fillId="0" borderId="0" xfId="0" applyFont="1" applyFill="1" applyBorder="1"/>
    <xf numFmtId="0" fontId="10" fillId="0" borderId="19" xfId="0" applyFont="1" applyFill="1" applyBorder="1" applyAlignment="1">
      <alignment horizontal="center" vertical="center"/>
    </xf>
    <xf numFmtId="4" fontId="31" fillId="0" borderId="14" xfId="0" applyNumberFormat="1" applyFont="1" applyFill="1" applyBorder="1" applyAlignment="1">
      <alignment horizontal="right" vertical="center"/>
    </xf>
    <xf numFmtId="0" fontId="30" fillId="0" borderId="6" xfId="0" applyFont="1" applyFill="1" applyBorder="1" applyAlignment="1">
      <alignment horizontal="left" vertical="center" wrapText="1"/>
    </xf>
    <xf numFmtId="0" fontId="33" fillId="0" borderId="12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3" fillId="0" borderId="16" xfId="0" applyFont="1" applyFill="1" applyBorder="1" applyAlignment="1">
      <alignment horizontal="left" vertical="center" wrapText="1"/>
    </xf>
    <xf numFmtId="0" fontId="33" fillId="0" borderId="11" xfId="0" applyFont="1" applyFill="1" applyBorder="1" applyAlignment="1">
      <alignment horizontal="left" vertical="center" wrapText="1"/>
    </xf>
    <xf numFmtId="4" fontId="36" fillId="0" borderId="12" xfId="0" applyNumberFormat="1" applyFont="1" applyFill="1" applyBorder="1" applyAlignment="1">
      <alignment horizontal="right" vertical="center"/>
    </xf>
    <xf numFmtId="4" fontId="8" fillId="0" borderId="0" xfId="0" applyNumberFormat="1" applyFont="1" applyFill="1"/>
    <xf numFmtId="0" fontId="30" fillId="0" borderId="2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right" vertical="center"/>
    </xf>
    <xf numFmtId="4" fontId="31" fillId="0" borderId="0" xfId="0" applyNumberFormat="1" applyFont="1" applyFill="1" applyBorder="1" applyAlignment="1">
      <alignment horizontal="right" vertical="center"/>
    </xf>
    <xf numFmtId="0" fontId="32" fillId="0" borderId="0" xfId="0" applyFont="1" applyFill="1" applyBorder="1"/>
    <xf numFmtId="0" fontId="6" fillId="0" borderId="0" xfId="0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30" fillId="0" borderId="2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vertical="center"/>
    </xf>
    <xf numFmtId="0" fontId="30" fillId="0" borderId="22" xfId="0" applyFont="1" applyFill="1" applyBorder="1" applyAlignment="1">
      <alignment horizontal="left" vertical="center" wrapText="1"/>
    </xf>
    <xf numFmtId="4" fontId="31" fillId="0" borderId="11" xfId="0" applyNumberFormat="1" applyFont="1" applyFill="1" applyBorder="1" applyAlignment="1">
      <alignment vertical="center"/>
    </xf>
    <xf numFmtId="0" fontId="26" fillId="0" borderId="13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left" vertical="center" wrapText="1"/>
    </xf>
    <xf numFmtId="0" fontId="30" fillId="0" borderId="13" xfId="0" applyFont="1" applyFill="1" applyBorder="1" applyAlignment="1">
      <alignment vertical="top" wrapText="1"/>
    </xf>
    <xf numFmtId="0" fontId="30" fillId="0" borderId="12" xfId="0" applyFont="1" applyFill="1" applyBorder="1" applyAlignment="1">
      <alignment vertical="top" wrapText="1"/>
    </xf>
    <xf numFmtId="4" fontId="31" fillId="0" borderId="16" xfId="0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0" fontId="1" fillId="0" borderId="0" xfId="0" applyFont="1" applyFill="1" applyBorder="1"/>
    <xf numFmtId="4" fontId="6" fillId="0" borderId="2" xfId="0" applyNumberFormat="1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left" vertical="center" wrapText="1"/>
    </xf>
    <xf numFmtId="0" fontId="30" fillId="0" borderId="11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left" vertical="center" wrapText="1"/>
    </xf>
    <xf numFmtId="0" fontId="61" fillId="0" borderId="0" xfId="0" applyFont="1" applyFill="1"/>
    <xf numFmtId="4" fontId="34" fillId="0" borderId="12" xfId="0" applyNumberFormat="1" applyFont="1" applyFill="1" applyBorder="1" applyAlignment="1">
      <alignment vertical="center"/>
    </xf>
    <xf numFmtId="4" fontId="62" fillId="0" borderId="0" xfId="0" applyNumberFormat="1" applyFont="1" applyFill="1" applyBorder="1" applyAlignment="1">
      <alignment horizontal="right" vertical="center"/>
    </xf>
    <xf numFmtId="4" fontId="63" fillId="0" borderId="0" xfId="0" applyNumberFormat="1" applyFont="1" applyFill="1" applyBorder="1" applyAlignment="1">
      <alignment horizontal="right" vertical="center"/>
    </xf>
    <xf numFmtId="4" fontId="40" fillId="0" borderId="0" xfId="0" applyNumberFormat="1" applyFont="1" applyFill="1" applyAlignment="1">
      <alignment horizontal="right" vertical="center"/>
    </xf>
    <xf numFmtId="4" fontId="40" fillId="0" borderId="0" xfId="0" applyNumberFormat="1" applyFont="1" applyFill="1"/>
    <xf numFmtId="4" fontId="28" fillId="0" borderId="0" xfId="0" applyNumberFormat="1" applyFont="1" applyFill="1" applyBorder="1"/>
    <xf numFmtId="4" fontId="64" fillId="0" borderId="0" xfId="0" applyNumberFormat="1" applyFont="1" applyFill="1" applyAlignment="1">
      <alignment horizontal="right" vertical="center"/>
    </xf>
    <xf numFmtId="4" fontId="64" fillId="0" borderId="0" xfId="0" applyNumberFormat="1" applyFont="1" applyFill="1" applyBorder="1" applyAlignment="1">
      <alignment horizontal="right" vertical="center"/>
    </xf>
    <xf numFmtId="0" fontId="40" fillId="0" borderId="1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left" vertical="center" wrapText="1"/>
    </xf>
    <xf numFmtId="0" fontId="30" fillId="0" borderId="11" xfId="0" applyFont="1" applyFill="1" applyBorder="1" applyAlignment="1">
      <alignment horizontal="left" vertical="center" wrapText="1"/>
    </xf>
    <xf numFmtId="4" fontId="6" fillId="0" borderId="11" xfId="0" applyNumberFormat="1" applyFont="1" applyFill="1" applyBorder="1" applyAlignment="1">
      <alignment vertical="center"/>
    </xf>
    <xf numFmtId="0" fontId="30" fillId="0" borderId="12" xfId="0" applyFont="1" applyFill="1" applyBorder="1" applyAlignment="1">
      <alignment horizontal="left" vertical="top" wrapText="1"/>
    </xf>
    <xf numFmtId="0" fontId="10" fillId="0" borderId="12" xfId="0" applyFont="1" applyFill="1" applyBorder="1" applyAlignment="1">
      <alignment horizontal="center" vertical="top"/>
    </xf>
    <xf numFmtId="4" fontId="6" fillId="0" borderId="20" xfId="0" applyNumberFormat="1" applyFont="1" applyFill="1" applyBorder="1" applyAlignment="1">
      <alignment vertical="center"/>
    </xf>
    <xf numFmtId="0" fontId="30" fillId="0" borderId="12" xfId="0" applyFont="1" applyFill="1" applyBorder="1" applyAlignment="1">
      <alignment horizontal="left" vertical="center" wrapText="1"/>
    </xf>
    <xf numFmtId="0" fontId="30" fillId="0" borderId="11" xfId="0" applyFont="1" applyFill="1" applyBorder="1" applyAlignment="1">
      <alignment horizontal="left" vertical="top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1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center"/>
    </xf>
    <xf numFmtId="4" fontId="6" fillId="0" borderId="18" xfId="0" applyNumberFormat="1" applyFont="1" applyFill="1" applyBorder="1" applyAlignment="1">
      <alignment horizontal="right" vertical="center"/>
    </xf>
    <xf numFmtId="4" fontId="6" fillId="0" borderId="3" xfId="0" applyNumberFormat="1" applyFont="1" applyFill="1" applyBorder="1" applyAlignment="1">
      <alignment horizontal="right" vertical="center"/>
    </xf>
    <xf numFmtId="4" fontId="6" fillId="0" borderId="7" xfId="0" applyNumberFormat="1" applyFont="1" applyFill="1" applyBorder="1" applyAlignment="1">
      <alignment horizontal="right" vertical="center"/>
    </xf>
    <xf numFmtId="4" fontId="6" fillId="0" borderId="2" xfId="0" applyNumberFormat="1" applyFont="1" applyFill="1" applyBorder="1" applyAlignment="1">
      <alignment horizontal="right" vertical="center"/>
    </xf>
    <xf numFmtId="4" fontId="6" fillId="0" borderId="2" xfId="0" applyNumberFormat="1" applyFont="1" applyFill="1" applyBorder="1" applyAlignment="1">
      <alignment horizontal="right" vertical="center"/>
    </xf>
    <xf numFmtId="4" fontId="6" fillId="0" borderId="11" xfId="0" applyNumberFormat="1" applyFont="1" applyFill="1" applyBorder="1" applyAlignment="1">
      <alignment horizontal="right" vertical="center"/>
    </xf>
    <xf numFmtId="0" fontId="30" fillId="0" borderId="0" xfId="0" applyFont="1" applyFill="1" applyBorder="1" applyAlignment="1">
      <alignment horizontal="left"/>
    </xf>
    <xf numFmtId="4" fontId="6" fillId="0" borderId="2" xfId="0" applyNumberFormat="1" applyFont="1" applyFill="1" applyBorder="1" applyAlignment="1">
      <alignment vertical="center"/>
    </xf>
    <xf numFmtId="4" fontId="6" fillId="0" borderId="11" xfId="0" applyNumberFormat="1" applyFont="1" applyFill="1" applyBorder="1" applyAlignment="1">
      <alignment vertical="center"/>
    </xf>
    <xf numFmtId="4" fontId="31" fillId="0" borderId="11" xfId="0" applyNumberFormat="1" applyFont="1" applyFill="1" applyBorder="1" applyAlignment="1">
      <alignment horizontal="right" vertical="center"/>
    </xf>
    <xf numFmtId="4" fontId="34" fillId="0" borderId="12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4" fontId="31" fillId="0" borderId="11" xfId="0" applyNumberFormat="1" applyFont="1" applyFill="1" applyBorder="1" applyAlignment="1">
      <alignment horizontal="right" vertical="center"/>
    </xf>
    <xf numFmtId="0" fontId="30" fillId="0" borderId="12" xfId="0" applyFont="1" applyFill="1" applyBorder="1" applyAlignment="1">
      <alignment horizontal="left" vertical="center" wrapText="1"/>
    </xf>
    <xf numFmtId="0" fontId="30" fillId="0" borderId="12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center" vertical="center"/>
    </xf>
    <xf numFmtId="4" fontId="66" fillId="0" borderId="6" xfId="0" applyNumberFormat="1" applyFont="1" applyFill="1" applyBorder="1" applyAlignment="1">
      <alignment vertical="center"/>
    </xf>
    <xf numFmtId="4" fontId="6" fillId="0" borderId="11" xfId="0" applyNumberFormat="1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center" vertical="center"/>
    </xf>
    <xf numFmtId="4" fontId="31" fillId="0" borderId="11" xfId="0" applyNumberFormat="1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left" vertical="center" wrapText="1"/>
    </xf>
    <xf numFmtId="4" fontId="67" fillId="0" borderId="18" xfId="0" applyNumberFormat="1" applyFont="1" applyFill="1" applyBorder="1" applyAlignment="1">
      <alignment vertical="center"/>
    </xf>
    <xf numFmtId="4" fontId="66" fillId="0" borderId="0" xfId="0" applyNumberFormat="1" applyFont="1" applyFill="1" applyBorder="1" applyAlignment="1">
      <alignment vertical="center"/>
    </xf>
    <xf numFmtId="4" fontId="66" fillId="0" borderId="12" xfId="0" applyNumberFormat="1" applyFont="1" applyFill="1" applyBorder="1" applyAlignment="1">
      <alignment vertical="center"/>
    </xf>
    <xf numFmtId="0" fontId="44" fillId="0" borderId="12" xfId="0" applyFont="1" applyFill="1" applyBorder="1" applyAlignment="1">
      <alignment horizontal="left" vertical="center" wrapText="1"/>
    </xf>
    <xf numFmtId="4" fontId="56" fillId="0" borderId="12" xfId="0" applyNumberFormat="1" applyFont="1" applyFill="1" applyBorder="1" applyAlignment="1">
      <alignment horizontal="right" vertical="center"/>
    </xf>
    <xf numFmtId="0" fontId="44" fillId="0" borderId="2" xfId="0" applyFont="1" applyFill="1" applyBorder="1" applyAlignment="1">
      <alignment horizontal="left" vertical="center" wrapText="1"/>
    </xf>
    <xf numFmtId="4" fontId="31" fillId="0" borderId="15" xfId="0" applyNumberFormat="1" applyFont="1" applyFill="1" applyBorder="1" applyAlignment="1">
      <alignment horizontal="right" vertical="center"/>
    </xf>
    <xf numFmtId="4" fontId="31" fillId="0" borderId="2" xfId="0" applyNumberFormat="1" applyFont="1" applyFill="1" applyBorder="1" applyAlignment="1">
      <alignment horizontal="right" vertical="center"/>
    </xf>
    <xf numFmtId="0" fontId="30" fillId="0" borderId="0" xfId="0" applyFont="1" applyFill="1"/>
    <xf numFmtId="4" fontId="7" fillId="0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/>
    <xf numFmtId="4" fontId="13" fillId="0" borderId="0" xfId="0" applyNumberFormat="1" applyFont="1" applyFill="1"/>
    <xf numFmtId="4" fontId="13" fillId="0" borderId="0" xfId="0" applyNumberFormat="1" applyFont="1" applyFill="1" applyBorder="1"/>
    <xf numFmtId="4" fontId="13" fillId="2" borderId="0" xfId="0" applyNumberFormat="1" applyFont="1" applyFill="1" applyBorder="1"/>
    <xf numFmtId="0" fontId="13" fillId="2" borderId="0" xfId="0" applyFont="1" applyFill="1" applyBorder="1"/>
    <xf numFmtId="0" fontId="13" fillId="0" borderId="0" xfId="0" applyFont="1" applyFill="1" applyBorder="1"/>
    <xf numFmtId="0" fontId="69" fillId="0" borderId="0" xfId="0" applyFont="1" applyFill="1"/>
    <xf numFmtId="4" fontId="69" fillId="0" borderId="0" xfId="0" applyNumberFormat="1" applyFont="1" applyFill="1"/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left" vertical="center" wrapText="1"/>
    </xf>
    <xf numFmtId="0" fontId="30" fillId="0" borderId="11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vertical="center"/>
    </xf>
    <xf numFmtId="4" fontId="6" fillId="0" borderId="6" xfId="0" applyNumberFormat="1" applyFont="1" applyFill="1" applyBorder="1" applyAlignment="1">
      <alignment vertical="center"/>
    </xf>
    <xf numFmtId="4" fontId="6" fillId="0" borderId="11" xfId="0" applyNumberFormat="1" applyFont="1" applyFill="1" applyBorder="1" applyAlignment="1">
      <alignment vertical="center"/>
    </xf>
    <xf numFmtId="4" fontId="6" fillId="0" borderId="2" xfId="0" applyNumberFormat="1" applyFont="1" applyFill="1" applyBorder="1" applyAlignment="1">
      <alignment horizontal="right" vertical="center"/>
    </xf>
    <xf numFmtId="4" fontId="6" fillId="0" borderId="6" xfId="0" applyNumberFormat="1" applyFont="1" applyFill="1" applyBorder="1" applyAlignment="1">
      <alignment horizontal="right" vertical="center"/>
    </xf>
    <xf numFmtId="4" fontId="6" fillId="0" borderId="11" xfId="0" applyNumberFormat="1" applyFont="1" applyFill="1" applyBorder="1" applyAlignment="1">
      <alignment horizontal="right" vertical="center"/>
    </xf>
    <xf numFmtId="0" fontId="30" fillId="0" borderId="0" xfId="0" applyFont="1" applyFill="1" applyBorder="1" applyAlignment="1">
      <alignment horizontal="left"/>
    </xf>
    <xf numFmtId="49" fontId="31" fillId="0" borderId="21" xfId="0" applyNumberFormat="1" applyFont="1" applyFill="1" applyBorder="1" applyAlignment="1">
      <alignment horizontal="right" vertical="center"/>
    </xf>
    <xf numFmtId="49" fontId="31" fillId="0" borderId="6" xfId="0" applyNumberFormat="1" applyFont="1" applyFill="1" applyBorder="1" applyAlignment="1">
      <alignment horizontal="right" vertical="center"/>
    </xf>
    <xf numFmtId="49" fontId="31" fillId="0" borderId="11" xfId="0" applyNumberFormat="1" applyFont="1" applyFill="1" applyBorder="1" applyAlignment="1">
      <alignment horizontal="right" vertical="center"/>
    </xf>
    <xf numFmtId="0" fontId="36" fillId="0" borderId="9" xfId="0" applyFont="1" applyFill="1" applyBorder="1" applyAlignment="1">
      <alignment horizontal="left" vertical="center" wrapText="1"/>
    </xf>
    <xf numFmtId="0" fontId="41" fillId="0" borderId="13" xfId="0" applyFont="1" applyFill="1" applyBorder="1" applyAlignment="1">
      <alignment horizontal="left" vertical="center" wrapText="1"/>
    </xf>
    <xf numFmtId="0" fontId="56" fillId="0" borderId="9" xfId="0" applyFont="1" applyFill="1" applyBorder="1" applyAlignment="1">
      <alignment horizontal="center" vertical="center"/>
    </xf>
    <xf numFmtId="0" fontId="56" fillId="0" borderId="10" xfId="0" applyFont="1" applyFill="1" applyBorder="1" applyAlignment="1">
      <alignment horizontal="center" vertical="center"/>
    </xf>
    <xf numFmtId="0" fontId="56" fillId="0" borderId="13" xfId="0" applyFont="1" applyFill="1" applyBorder="1" applyAlignment="1">
      <alignment horizontal="center" vertical="center"/>
    </xf>
    <xf numFmtId="0" fontId="52" fillId="0" borderId="9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4" fontId="6" fillId="0" borderId="3" xfId="0" applyNumberFormat="1" applyFont="1" applyFill="1" applyBorder="1" applyAlignment="1">
      <alignment vertical="center"/>
    </xf>
    <xf numFmtId="4" fontId="6" fillId="0" borderId="18" xfId="0" applyNumberFormat="1" applyFont="1" applyFill="1" applyBorder="1" applyAlignment="1">
      <alignment vertical="center"/>
    </xf>
    <xf numFmtId="4" fontId="6" fillId="0" borderId="7" xfId="0" applyNumberFormat="1" applyFont="1" applyFill="1" applyBorder="1" applyAlignment="1">
      <alignment vertical="center"/>
    </xf>
    <xf numFmtId="4" fontId="31" fillId="0" borderId="2" xfId="0" applyNumberFormat="1" applyFont="1" applyFill="1" applyBorder="1" applyAlignment="1">
      <alignment horizontal="right" vertical="center"/>
    </xf>
    <xf numFmtId="4" fontId="31" fillId="0" borderId="6" xfId="0" applyNumberFormat="1" applyFont="1" applyFill="1" applyBorder="1" applyAlignment="1">
      <alignment horizontal="right" vertical="center"/>
    </xf>
    <xf numFmtId="4" fontId="31" fillId="0" borderId="11" xfId="0" applyNumberFormat="1" applyFont="1" applyFill="1" applyBorder="1" applyAlignment="1">
      <alignment horizontal="right" vertical="center"/>
    </xf>
    <xf numFmtId="0" fontId="30" fillId="0" borderId="0" xfId="0" applyFont="1" applyFill="1" applyBorder="1" applyAlignment="1">
      <alignment horizontal="left" vertical="top" wrapText="1"/>
    </xf>
    <xf numFmtId="0" fontId="65" fillId="0" borderId="13" xfId="0" applyFont="1" applyFill="1" applyBorder="1" applyAlignment="1">
      <alignment horizontal="left" vertical="center" wrapText="1"/>
    </xf>
    <xf numFmtId="4" fontId="53" fillId="0" borderId="3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top"/>
    </xf>
    <xf numFmtId="0" fontId="15" fillId="0" borderId="11" xfId="0" applyFont="1" applyFill="1" applyBorder="1" applyAlignment="1">
      <alignment horizontal="center" vertical="top"/>
    </xf>
    <xf numFmtId="0" fontId="16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textRotation="90" wrapText="1"/>
    </xf>
    <xf numFmtId="0" fontId="10" fillId="0" borderId="6" xfId="0" applyFont="1" applyFill="1" applyBorder="1" applyAlignment="1">
      <alignment horizontal="center" vertical="center" textRotation="90" wrapText="1"/>
    </xf>
    <xf numFmtId="0" fontId="10" fillId="0" borderId="11" xfId="0" applyFont="1" applyFill="1" applyBorder="1" applyAlignment="1">
      <alignment horizontal="center" vertical="center" textRotation="90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vertical="center"/>
    </xf>
  </cellXfs>
  <cellStyles count="2">
    <cellStyle name="Звичайний" xfId="0" builtinId="0"/>
    <cellStyle name="Обычный 2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C369"/>
  <sheetViews>
    <sheetView tabSelected="1" zoomScale="62" zoomScaleNormal="62" zoomScaleSheetLayoutView="68" workbookViewId="0">
      <selection activeCell="A364" sqref="A364"/>
    </sheetView>
  </sheetViews>
  <sheetFormatPr defaultColWidth="9.140625" defaultRowHeight="18.75"/>
  <cols>
    <col min="1" max="1" width="5.42578125" style="1" customWidth="1"/>
    <col min="2" max="2" width="49" style="2" customWidth="1"/>
    <col min="3" max="3" width="5.5703125" style="3" customWidth="1"/>
    <col min="4" max="4" width="18.42578125" style="4" customWidth="1"/>
    <col min="5" max="5" width="22" style="4" customWidth="1"/>
    <col min="6" max="6" width="17.42578125" style="4" customWidth="1"/>
    <col min="7" max="7" width="19" style="4" customWidth="1"/>
    <col min="8" max="8" width="14.42578125" style="4" customWidth="1"/>
    <col min="9" max="9" width="17.5703125" style="4" customWidth="1"/>
    <col min="10" max="10" width="14" style="4" customWidth="1"/>
    <col min="11" max="11" width="18" style="5" customWidth="1"/>
    <col min="12" max="12" width="19.28515625" style="5" customWidth="1"/>
    <col min="13" max="13" width="17.7109375" style="5" customWidth="1"/>
    <col min="14" max="14" width="16.5703125" style="5" customWidth="1"/>
    <col min="15" max="15" width="22.5703125" style="5" customWidth="1"/>
    <col min="16" max="16" width="15" style="5" customWidth="1"/>
    <col min="17" max="17" width="21.28515625" style="122" hidden="1" customWidth="1"/>
    <col min="18" max="18" width="10.5703125" style="111" customWidth="1"/>
    <col min="19" max="19" width="24.7109375" style="111" customWidth="1"/>
    <col min="20" max="24" width="9.140625" style="111" customWidth="1"/>
    <col min="25" max="25" width="9.140625" style="6" customWidth="1"/>
    <col min="26" max="27" width="9.140625" style="111" customWidth="1"/>
    <col min="28" max="16384" width="9.140625" style="7"/>
  </cols>
  <sheetData>
    <row r="1" spans="1:27" ht="14.25" customHeight="1">
      <c r="O1" s="13" t="s">
        <v>276</v>
      </c>
    </row>
    <row r="2" spans="1:27" s="15" customFormat="1" ht="13.5" customHeight="1">
      <c r="A2" s="8" t="s">
        <v>0</v>
      </c>
      <c r="B2" s="9">
        <v>40.537399999999998</v>
      </c>
      <c r="C2" s="10"/>
      <c r="D2" s="11"/>
      <c r="E2" s="11"/>
      <c r="F2" s="157"/>
      <c r="G2" s="12"/>
      <c r="H2" s="11"/>
      <c r="I2" s="11"/>
      <c r="J2" s="11"/>
      <c r="K2" s="5"/>
      <c r="L2" s="5"/>
      <c r="M2" s="5"/>
      <c r="N2" s="13"/>
      <c r="O2" s="13" t="s">
        <v>277</v>
      </c>
      <c r="P2" s="14"/>
      <c r="Q2" s="122"/>
      <c r="R2" s="111"/>
      <c r="S2" s="111"/>
      <c r="T2" s="111"/>
      <c r="U2" s="111"/>
      <c r="V2" s="111"/>
      <c r="W2" s="111"/>
      <c r="X2" s="111"/>
      <c r="Y2" s="6"/>
      <c r="Z2" s="111"/>
      <c r="AA2" s="111"/>
    </row>
    <row r="3" spans="1:27" s="15" customFormat="1">
      <c r="A3" s="8" t="s">
        <v>1</v>
      </c>
      <c r="B3" s="9">
        <v>43.354700000000001</v>
      </c>
      <c r="C3" s="10"/>
      <c r="D3" s="11"/>
      <c r="E3" s="11"/>
      <c r="F3" s="157"/>
      <c r="G3" s="12"/>
      <c r="H3" s="11"/>
      <c r="I3" s="11"/>
      <c r="J3" s="11"/>
      <c r="K3" s="5"/>
      <c r="L3" s="5"/>
      <c r="M3" s="5"/>
      <c r="N3" s="13"/>
      <c r="O3" s="13" t="s">
        <v>278</v>
      </c>
      <c r="P3" s="16"/>
      <c r="Q3" s="122"/>
      <c r="R3" s="111"/>
      <c r="S3" s="111"/>
      <c r="T3" s="111"/>
      <c r="U3" s="111"/>
      <c r="V3" s="111"/>
      <c r="W3" s="111"/>
      <c r="X3" s="111"/>
      <c r="Y3" s="6"/>
      <c r="Z3" s="111"/>
      <c r="AA3" s="111"/>
    </row>
    <row r="4" spans="1:27" s="15" customFormat="1">
      <c r="A4" s="8" t="s">
        <v>354</v>
      </c>
      <c r="B4" s="9">
        <v>51.243299999999998</v>
      </c>
      <c r="C4" s="10"/>
      <c r="D4" s="11"/>
      <c r="E4" s="11"/>
      <c r="F4" s="157"/>
      <c r="G4" s="12"/>
      <c r="H4" s="11"/>
      <c r="I4" s="11"/>
      <c r="J4" s="11"/>
      <c r="K4" s="5"/>
      <c r="L4" s="5"/>
      <c r="M4" s="5"/>
      <c r="N4" s="13"/>
      <c r="O4" s="13"/>
      <c r="P4" s="16"/>
      <c r="Q4" s="122"/>
      <c r="R4" s="111"/>
      <c r="S4" s="111"/>
      <c r="T4" s="111"/>
      <c r="U4" s="111"/>
      <c r="V4" s="111"/>
      <c r="W4" s="111"/>
      <c r="X4" s="111"/>
      <c r="Y4" s="6"/>
      <c r="Z4" s="111"/>
      <c r="AA4" s="111"/>
    </row>
    <row r="5" spans="1:27" s="15" customFormat="1">
      <c r="A5" s="8"/>
      <c r="B5" s="9"/>
      <c r="C5" s="10"/>
      <c r="D5" s="11"/>
      <c r="E5" s="11"/>
      <c r="F5" s="157"/>
      <c r="G5" s="12"/>
      <c r="H5" s="11"/>
      <c r="I5" s="11"/>
      <c r="J5" s="11"/>
      <c r="K5" s="5"/>
      <c r="L5" s="5"/>
      <c r="M5" s="5"/>
      <c r="N5" s="13"/>
      <c r="O5" s="13"/>
      <c r="P5" s="16"/>
      <c r="Q5" s="122"/>
      <c r="R5" s="111"/>
      <c r="S5" s="111"/>
      <c r="T5" s="111"/>
      <c r="U5" s="111"/>
      <c r="V5" s="111"/>
      <c r="W5" s="111"/>
      <c r="X5" s="111"/>
      <c r="Y5" s="6"/>
      <c r="Z5" s="111"/>
      <c r="AA5" s="111"/>
    </row>
    <row r="6" spans="1:27" s="15" customFormat="1" ht="22.5" customHeight="1">
      <c r="A6" s="17"/>
      <c r="B6" s="18"/>
      <c r="C6" s="10"/>
      <c r="D6" s="11"/>
      <c r="E6" s="11"/>
      <c r="F6" s="158"/>
      <c r="G6" s="12"/>
      <c r="H6" s="11"/>
      <c r="I6" s="11"/>
      <c r="J6" s="11"/>
      <c r="K6" s="5"/>
      <c r="L6" s="5"/>
      <c r="M6" s="5"/>
      <c r="N6" s="13"/>
      <c r="O6" s="14"/>
      <c r="P6" s="14"/>
      <c r="Q6" s="122"/>
      <c r="R6" s="111"/>
      <c r="S6" s="111"/>
      <c r="T6" s="111"/>
      <c r="U6" s="111"/>
      <c r="V6" s="111"/>
      <c r="W6" s="111"/>
      <c r="X6" s="111"/>
      <c r="Y6" s="6"/>
      <c r="Z6" s="111"/>
      <c r="AA6" s="111"/>
    </row>
    <row r="7" spans="1:27" s="15" customFormat="1" ht="4.5" customHeight="1">
      <c r="A7" s="242"/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122"/>
      <c r="R7" s="111"/>
      <c r="S7" s="111"/>
      <c r="T7" s="111"/>
      <c r="U7" s="111"/>
      <c r="V7" s="111"/>
      <c r="W7" s="111"/>
      <c r="X7" s="111"/>
      <c r="Y7" s="6"/>
      <c r="Z7" s="111"/>
      <c r="AA7" s="111"/>
    </row>
    <row r="8" spans="1:27" ht="19.5" customHeight="1">
      <c r="A8" s="242" t="s">
        <v>279</v>
      </c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</row>
    <row r="9" spans="1:27" s="20" customFormat="1" ht="17.25" customHeight="1">
      <c r="A9" s="243" t="s">
        <v>353</v>
      </c>
      <c r="B9" s="243"/>
      <c r="C9" s="243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123"/>
      <c r="R9" s="112"/>
      <c r="S9" s="112"/>
      <c r="T9" s="112"/>
      <c r="U9" s="112"/>
      <c r="V9" s="112"/>
      <c r="W9" s="112"/>
      <c r="X9" s="112"/>
      <c r="Y9" s="19"/>
      <c r="Z9" s="112"/>
      <c r="AA9" s="112"/>
    </row>
    <row r="10" spans="1:27" ht="15.75" customHeight="1">
      <c r="A10" s="21" t="s">
        <v>288</v>
      </c>
      <c r="B10" s="22"/>
      <c r="C10" s="93"/>
      <c r="D10" s="23"/>
      <c r="E10" s="24"/>
      <c r="F10" s="24"/>
      <c r="G10" s="24"/>
      <c r="H10" s="24"/>
      <c r="I10" s="24"/>
      <c r="J10" s="24"/>
      <c r="K10" s="24"/>
      <c r="L10" s="24"/>
      <c r="M10" s="24"/>
      <c r="N10" s="7"/>
      <c r="O10" s="24"/>
      <c r="P10" s="15"/>
    </row>
    <row r="11" spans="1:27" ht="20.25" customHeight="1">
      <c r="A11" s="21" t="s">
        <v>2</v>
      </c>
      <c r="B11" s="25"/>
      <c r="C11" s="26"/>
      <c r="D11" s="27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</row>
    <row r="12" spans="1:27" s="15" customFormat="1" ht="15.75" customHeight="1">
      <c r="A12" s="244" t="s">
        <v>3</v>
      </c>
      <c r="B12" s="244" t="s">
        <v>4</v>
      </c>
      <c r="C12" s="247" t="s">
        <v>5</v>
      </c>
      <c r="D12" s="250" t="s">
        <v>6</v>
      </c>
      <c r="E12" s="251"/>
      <c r="F12" s="250" t="s">
        <v>7</v>
      </c>
      <c r="G12" s="254"/>
      <c r="H12" s="254"/>
      <c r="I12" s="254"/>
      <c r="J12" s="254"/>
      <c r="K12" s="254"/>
      <c r="L12" s="250" t="s">
        <v>8</v>
      </c>
      <c r="M12" s="254"/>
      <c r="N12" s="251"/>
      <c r="O12" s="250" t="s">
        <v>9</v>
      </c>
      <c r="P12" s="251"/>
      <c r="Q12" s="122"/>
      <c r="R12" s="111"/>
      <c r="S12" s="111"/>
      <c r="T12" s="111"/>
      <c r="U12" s="111"/>
      <c r="V12" s="111"/>
      <c r="W12" s="111"/>
      <c r="X12" s="111"/>
      <c r="Y12" s="6"/>
      <c r="Z12" s="111"/>
      <c r="AA12" s="111"/>
    </row>
    <row r="13" spans="1:27" s="15" customFormat="1" ht="48" customHeight="1">
      <c r="A13" s="245"/>
      <c r="B13" s="245"/>
      <c r="C13" s="248"/>
      <c r="D13" s="252"/>
      <c r="E13" s="253"/>
      <c r="F13" s="256" t="s">
        <v>10</v>
      </c>
      <c r="G13" s="257"/>
      <c r="H13" s="256" t="s">
        <v>11</v>
      </c>
      <c r="I13" s="257"/>
      <c r="J13" s="256" t="s">
        <v>12</v>
      </c>
      <c r="K13" s="257"/>
      <c r="L13" s="252"/>
      <c r="M13" s="255"/>
      <c r="N13" s="253"/>
      <c r="O13" s="252"/>
      <c r="P13" s="253"/>
      <c r="Q13" s="122"/>
      <c r="R13" s="111"/>
      <c r="S13" s="111"/>
      <c r="T13" s="111"/>
      <c r="U13" s="111"/>
      <c r="V13" s="111"/>
      <c r="W13" s="111"/>
      <c r="X13" s="111"/>
      <c r="Y13" s="6"/>
      <c r="Z13" s="111"/>
      <c r="AA13" s="111"/>
    </row>
    <row r="14" spans="1:27" s="15" customFormat="1" ht="28.5" customHeight="1">
      <c r="A14" s="245"/>
      <c r="B14" s="245"/>
      <c r="C14" s="248"/>
      <c r="D14" s="234" t="s">
        <v>13</v>
      </c>
      <c r="E14" s="234" t="s">
        <v>14</v>
      </c>
      <c r="F14" s="234" t="s">
        <v>13</v>
      </c>
      <c r="G14" s="234" t="s">
        <v>14</v>
      </c>
      <c r="H14" s="234" t="s">
        <v>13</v>
      </c>
      <c r="I14" s="234" t="s">
        <v>14</v>
      </c>
      <c r="J14" s="234" t="s">
        <v>13</v>
      </c>
      <c r="K14" s="234" t="s">
        <v>14</v>
      </c>
      <c r="L14" s="237" t="s">
        <v>15</v>
      </c>
      <c r="M14" s="237" t="s">
        <v>16</v>
      </c>
      <c r="N14" s="237" t="s">
        <v>17</v>
      </c>
      <c r="O14" s="234" t="s">
        <v>18</v>
      </c>
      <c r="P14" s="235" t="s">
        <v>19</v>
      </c>
      <c r="Q14" s="122"/>
      <c r="R14" s="111"/>
      <c r="S14" s="111"/>
      <c r="T14" s="111"/>
      <c r="U14" s="111"/>
      <c r="V14" s="111"/>
      <c r="W14" s="111"/>
      <c r="X14" s="111"/>
      <c r="Y14" s="6"/>
      <c r="Z14" s="111"/>
      <c r="AA14" s="111"/>
    </row>
    <row r="15" spans="1:27" s="15" customFormat="1" ht="24.75" customHeight="1">
      <c r="A15" s="245"/>
      <c r="B15" s="245"/>
      <c r="C15" s="248"/>
      <c r="D15" s="235"/>
      <c r="E15" s="235"/>
      <c r="F15" s="235"/>
      <c r="G15" s="235"/>
      <c r="H15" s="235"/>
      <c r="I15" s="235"/>
      <c r="J15" s="235"/>
      <c r="K15" s="235"/>
      <c r="L15" s="238"/>
      <c r="M15" s="238"/>
      <c r="N15" s="238"/>
      <c r="O15" s="235"/>
      <c r="P15" s="235"/>
      <c r="Q15" s="122"/>
      <c r="R15" s="111"/>
      <c r="S15" s="111"/>
      <c r="T15" s="111"/>
      <c r="U15" s="111"/>
      <c r="V15" s="111"/>
      <c r="W15" s="111"/>
      <c r="X15" s="111"/>
      <c r="Y15" s="6"/>
      <c r="Z15" s="111"/>
      <c r="AA15" s="111"/>
    </row>
    <row r="16" spans="1:27" s="15" customFormat="1" ht="57" customHeight="1">
      <c r="A16" s="246"/>
      <c r="B16" s="246"/>
      <c r="C16" s="249"/>
      <c r="D16" s="236"/>
      <c r="E16" s="236"/>
      <c r="F16" s="236"/>
      <c r="G16" s="236"/>
      <c r="H16" s="236"/>
      <c r="I16" s="236"/>
      <c r="J16" s="236"/>
      <c r="K16" s="236"/>
      <c r="L16" s="239"/>
      <c r="M16" s="239"/>
      <c r="N16" s="239"/>
      <c r="O16" s="236"/>
      <c r="P16" s="236"/>
      <c r="Q16" s="122"/>
      <c r="R16" s="111"/>
      <c r="S16" s="111"/>
      <c r="T16" s="111"/>
      <c r="U16" s="111"/>
      <c r="V16" s="111"/>
      <c r="W16" s="111"/>
      <c r="X16" s="111"/>
      <c r="Y16" s="6"/>
      <c r="Z16" s="111"/>
      <c r="AA16" s="111"/>
    </row>
    <row r="17" spans="1:27" s="33" customFormat="1" ht="11.25" customHeight="1">
      <c r="A17" s="29">
        <v>1</v>
      </c>
      <c r="B17" s="104">
        <v>2</v>
      </c>
      <c r="C17" s="145">
        <v>3</v>
      </c>
      <c r="D17" s="30">
        <v>4</v>
      </c>
      <c r="E17" s="30">
        <v>5</v>
      </c>
      <c r="F17" s="30">
        <v>6</v>
      </c>
      <c r="G17" s="30">
        <v>7</v>
      </c>
      <c r="H17" s="30">
        <v>8</v>
      </c>
      <c r="I17" s="30">
        <v>9</v>
      </c>
      <c r="J17" s="30">
        <v>10</v>
      </c>
      <c r="K17" s="31">
        <v>11</v>
      </c>
      <c r="L17" s="31">
        <v>12</v>
      </c>
      <c r="M17" s="31">
        <v>13</v>
      </c>
      <c r="N17" s="31">
        <v>14</v>
      </c>
      <c r="O17" s="31">
        <v>15</v>
      </c>
      <c r="P17" s="31">
        <v>16</v>
      </c>
      <c r="Q17" s="122"/>
      <c r="R17" s="40"/>
      <c r="S17" s="40"/>
      <c r="T17" s="40"/>
      <c r="U17" s="40"/>
      <c r="V17" s="40"/>
      <c r="W17" s="40"/>
      <c r="X17" s="40"/>
      <c r="Y17" s="32"/>
      <c r="Z17" s="40"/>
      <c r="AA17" s="40"/>
    </row>
    <row r="18" spans="1:27" s="33" customFormat="1" ht="24" customHeight="1">
      <c r="A18" s="230" t="s">
        <v>20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2"/>
      <c r="Q18" s="122"/>
      <c r="R18" s="40"/>
      <c r="S18" s="40"/>
      <c r="T18" s="40"/>
      <c r="U18" s="40"/>
      <c r="V18" s="40"/>
      <c r="W18" s="40"/>
      <c r="X18" s="40"/>
      <c r="Y18" s="32"/>
      <c r="Z18" s="40"/>
      <c r="AA18" s="40"/>
    </row>
    <row r="19" spans="1:27" s="33" customFormat="1" ht="41.45" customHeight="1">
      <c r="A19" s="34">
        <v>1</v>
      </c>
      <c r="B19" s="35" t="s">
        <v>21</v>
      </c>
      <c r="C19" s="36" t="s">
        <v>1</v>
      </c>
      <c r="D19" s="37">
        <f>F19+H19+J19</f>
        <v>6059920.4800000004</v>
      </c>
      <c r="E19" s="39">
        <f t="shared" ref="D19:E83" si="0">G19+I19+K19</f>
        <v>262726034.43000001</v>
      </c>
      <c r="F19" s="39">
        <v>6059920.4800000004</v>
      </c>
      <c r="G19" s="38">
        <f>ROUND(F19*B3,2)</f>
        <v>262726034.43000001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8">
        <v>16602698.890000001</v>
      </c>
      <c r="P19" s="39">
        <v>0</v>
      </c>
      <c r="Q19" s="122"/>
      <c r="R19" s="40"/>
      <c r="S19" s="40"/>
      <c r="T19" s="40"/>
      <c r="U19" s="40"/>
      <c r="V19" s="40"/>
      <c r="W19" s="40"/>
      <c r="X19" s="40"/>
      <c r="Y19" s="40"/>
      <c r="Z19" s="40"/>
      <c r="AA19" s="40"/>
    </row>
    <row r="20" spans="1:27" s="33" customFormat="1" ht="41.45" customHeight="1">
      <c r="A20" s="34">
        <v>2</v>
      </c>
      <c r="B20" s="41" t="s">
        <v>22</v>
      </c>
      <c r="C20" s="42" t="s">
        <v>0</v>
      </c>
      <c r="D20" s="39">
        <f t="shared" si="0"/>
        <v>54897444.68</v>
      </c>
      <c r="E20" s="39">
        <f t="shared" si="0"/>
        <v>2225399673.9699998</v>
      </c>
      <c r="F20" s="39">
        <v>54897444.68</v>
      </c>
      <c r="G20" s="38">
        <f>ROUND(F20*B2,2)</f>
        <v>2225399673.9699998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8">
        <v>488564577.61000001</v>
      </c>
      <c r="P20" s="39">
        <v>0</v>
      </c>
      <c r="Q20" s="122"/>
      <c r="R20" s="40"/>
      <c r="S20" s="40"/>
      <c r="T20" s="40"/>
      <c r="U20" s="40"/>
      <c r="V20" s="40"/>
      <c r="W20" s="40"/>
      <c r="X20" s="40"/>
      <c r="Y20" s="40"/>
      <c r="Z20" s="40"/>
      <c r="AA20" s="40"/>
    </row>
    <row r="21" spans="1:27" s="33" customFormat="1" ht="41.45" customHeight="1">
      <c r="A21" s="34">
        <v>3</v>
      </c>
      <c r="B21" s="41" t="s">
        <v>23</v>
      </c>
      <c r="C21" s="43" t="s">
        <v>1</v>
      </c>
      <c r="D21" s="39">
        <f t="shared" si="0"/>
        <v>7567980.7800000003</v>
      </c>
      <c r="E21" s="39">
        <f t="shared" si="0"/>
        <v>328107536.31999999</v>
      </c>
      <c r="F21" s="39">
        <v>7567980.7800000003</v>
      </c>
      <c r="G21" s="38">
        <f>ROUND(F21*B3,2)</f>
        <v>328107536.31999999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8">
        <v>64477909.479999997</v>
      </c>
      <c r="P21" s="39">
        <v>0</v>
      </c>
      <c r="Q21" s="122"/>
      <c r="R21" s="40"/>
      <c r="S21" s="40"/>
      <c r="T21" s="40"/>
      <c r="U21" s="40"/>
      <c r="V21" s="40"/>
      <c r="W21" s="40"/>
      <c r="X21" s="40"/>
      <c r="Y21" s="40"/>
      <c r="Z21" s="40"/>
      <c r="AA21" s="40"/>
    </row>
    <row r="22" spans="1:27" s="33" customFormat="1" ht="41.45" customHeight="1">
      <c r="A22" s="34">
        <v>4</v>
      </c>
      <c r="B22" s="41" t="s">
        <v>24</v>
      </c>
      <c r="C22" s="43" t="s">
        <v>0</v>
      </c>
      <c r="D22" s="39">
        <f t="shared" si="0"/>
        <v>17041897.23</v>
      </c>
      <c r="E22" s="39">
        <f t="shared" si="0"/>
        <v>690834204.76999998</v>
      </c>
      <c r="F22" s="39">
        <v>17041897.23</v>
      </c>
      <c r="G22" s="38">
        <f>ROUND(F22*B2,2)</f>
        <v>690834204.76999998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8">
        <v>211672676.90000001</v>
      </c>
      <c r="P22" s="39">
        <v>0</v>
      </c>
      <c r="Q22" s="122"/>
      <c r="R22" s="40"/>
      <c r="S22" s="40"/>
      <c r="T22" s="40"/>
      <c r="U22" s="40"/>
      <c r="V22" s="40"/>
      <c r="W22" s="40"/>
      <c r="X22" s="40"/>
      <c r="Y22" s="40"/>
      <c r="Z22" s="40"/>
      <c r="AA22" s="40"/>
    </row>
    <row r="23" spans="1:27" s="33" customFormat="1" ht="41.45" customHeight="1">
      <c r="A23" s="34">
        <v>5</v>
      </c>
      <c r="B23" s="41" t="s">
        <v>25</v>
      </c>
      <c r="C23" s="44" t="s">
        <v>0</v>
      </c>
      <c r="D23" s="39">
        <f t="shared" si="0"/>
        <v>78341785.129999995</v>
      </c>
      <c r="E23" s="39">
        <f t="shared" si="0"/>
        <v>3175772280.5300002</v>
      </c>
      <c r="F23" s="39">
        <v>78341785.129999995</v>
      </c>
      <c r="G23" s="38">
        <f>ROUND(F23*B2,2)</f>
        <v>3175772280.5300002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8">
        <v>577046325.96000004</v>
      </c>
      <c r="P23" s="39">
        <v>0</v>
      </c>
      <c r="Q23" s="122"/>
      <c r="R23" s="40"/>
      <c r="S23" s="40"/>
      <c r="T23" s="40"/>
      <c r="U23" s="40"/>
      <c r="V23" s="40"/>
      <c r="W23" s="40"/>
      <c r="X23" s="40"/>
      <c r="Y23" s="40"/>
      <c r="Z23" s="40"/>
      <c r="AA23" s="40"/>
    </row>
    <row r="24" spans="1:27" s="33" customFormat="1" ht="92.25" customHeight="1">
      <c r="A24" s="34">
        <v>6</v>
      </c>
      <c r="B24" s="45" t="s">
        <v>26</v>
      </c>
      <c r="C24" s="142" t="s">
        <v>1</v>
      </c>
      <c r="D24" s="39">
        <f t="shared" si="0"/>
        <v>133129804.64</v>
      </c>
      <c r="E24" s="39">
        <f t="shared" si="0"/>
        <v>5771802741.2299995</v>
      </c>
      <c r="F24" s="153">
        <v>133129804.64</v>
      </c>
      <c r="G24" s="38">
        <f>ROUND(F24*B3,2)</f>
        <v>5771802741.2299995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8">
        <v>749334187</v>
      </c>
      <c r="P24" s="39">
        <v>0</v>
      </c>
      <c r="Q24" s="122"/>
      <c r="R24" s="40"/>
      <c r="S24" s="40"/>
      <c r="T24" s="40"/>
      <c r="U24" s="40"/>
      <c r="V24" s="40"/>
      <c r="W24" s="40"/>
      <c r="X24" s="40"/>
      <c r="Y24" s="40"/>
      <c r="Z24" s="40"/>
      <c r="AA24" s="40"/>
    </row>
    <row r="25" spans="1:27" s="33" customFormat="1" ht="45.6" customHeight="1">
      <c r="A25" s="34">
        <v>7</v>
      </c>
      <c r="B25" s="41" t="s">
        <v>27</v>
      </c>
      <c r="C25" s="43" t="s">
        <v>1</v>
      </c>
      <c r="D25" s="39">
        <f t="shared" si="0"/>
        <v>170337552.91</v>
      </c>
      <c r="E25" s="39">
        <f t="shared" si="0"/>
        <v>7384933505.1499996</v>
      </c>
      <c r="F25" s="153">
        <v>170337552.91</v>
      </c>
      <c r="G25" s="38">
        <f>ROUND(F25*B3,2)</f>
        <v>7384933505.1499996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8">
        <v>249480699.81</v>
      </c>
      <c r="P25" s="39">
        <v>0</v>
      </c>
      <c r="Q25" s="122"/>
      <c r="R25" s="40"/>
      <c r="S25" s="40"/>
      <c r="T25" s="40"/>
      <c r="U25" s="40"/>
      <c r="V25" s="40"/>
      <c r="W25" s="40"/>
      <c r="X25" s="40"/>
      <c r="Y25" s="40"/>
      <c r="Z25" s="40"/>
      <c r="AA25" s="40"/>
    </row>
    <row r="26" spans="1:27" s="51" customFormat="1" ht="43.9" customHeight="1">
      <c r="A26" s="190">
        <v>8</v>
      </c>
      <c r="B26" s="130" t="s">
        <v>28</v>
      </c>
      <c r="C26" s="142" t="s">
        <v>0</v>
      </c>
      <c r="D26" s="39">
        <f t="shared" si="0"/>
        <v>5558721.8100000005</v>
      </c>
      <c r="E26" s="39">
        <f t="shared" si="0"/>
        <v>225336129.5</v>
      </c>
      <c r="F26" s="49">
        <v>4863557.7300000004</v>
      </c>
      <c r="G26" s="50">
        <f>ROUND(F26*B2,2)</f>
        <v>197155985.12</v>
      </c>
      <c r="H26" s="39">
        <v>0</v>
      </c>
      <c r="I26" s="39">
        <v>0</v>
      </c>
      <c r="J26" s="49">
        <v>695164.08</v>
      </c>
      <c r="K26" s="50">
        <f>ROUND(J26*B2,2)</f>
        <v>28180144.379999999</v>
      </c>
      <c r="L26" s="39">
        <v>0</v>
      </c>
      <c r="M26" s="39">
        <v>0</v>
      </c>
      <c r="N26" s="39">
        <v>0</v>
      </c>
      <c r="O26" s="50">
        <v>288505630.42000002</v>
      </c>
      <c r="P26" s="39">
        <v>0</v>
      </c>
      <c r="Q26" s="122"/>
      <c r="R26" s="52"/>
      <c r="S26" s="52"/>
      <c r="T26" s="52"/>
      <c r="U26" s="52"/>
      <c r="V26" s="52"/>
      <c r="W26" s="52"/>
      <c r="X26" s="52"/>
      <c r="Y26" s="52"/>
      <c r="Z26" s="52"/>
      <c r="AA26" s="52"/>
    </row>
    <row r="27" spans="1:27" s="33" customFormat="1" ht="43.9" customHeight="1">
      <c r="A27" s="191"/>
      <c r="B27" s="41" t="s">
        <v>29</v>
      </c>
      <c r="C27" s="56" t="s">
        <v>0</v>
      </c>
      <c r="D27" s="39">
        <f t="shared" si="0"/>
        <v>674608.03</v>
      </c>
      <c r="E27" s="39">
        <f t="shared" si="0"/>
        <v>27346855.559999999</v>
      </c>
      <c r="F27" s="53">
        <v>674608.03</v>
      </c>
      <c r="G27" s="54">
        <f>ROUND(F27*B2,2)</f>
        <v>27346855.559999999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54">
        <v>40810366</v>
      </c>
      <c r="P27" s="39">
        <v>0</v>
      </c>
      <c r="Q27" s="122"/>
      <c r="R27" s="40"/>
      <c r="S27" s="40"/>
      <c r="T27" s="40"/>
      <c r="U27" s="40"/>
      <c r="V27" s="40"/>
      <c r="W27" s="40"/>
      <c r="X27" s="40"/>
      <c r="Y27" s="40"/>
      <c r="Z27" s="40"/>
      <c r="AA27" s="40"/>
    </row>
    <row r="28" spans="1:27" s="33" customFormat="1" ht="43.9" customHeight="1">
      <c r="A28" s="34">
        <v>9</v>
      </c>
      <c r="B28" s="119" t="s">
        <v>336</v>
      </c>
      <c r="C28" s="142" t="s">
        <v>30</v>
      </c>
      <c r="D28" s="39">
        <f t="shared" si="0"/>
        <v>8057220.71</v>
      </c>
      <c r="E28" s="39">
        <f t="shared" si="0"/>
        <v>8057220.71</v>
      </c>
      <c r="F28" s="39">
        <v>8057220.71</v>
      </c>
      <c r="G28" s="39">
        <v>8057220.71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50">
        <v>11329562.380000001</v>
      </c>
      <c r="P28" s="39">
        <v>0</v>
      </c>
      <c r="Q28" s="122"/>
      <c r="R28" s="40"/>
      <c r="S28" s="40"/>
      <c r="T28" s="40"/>
      <c r="U28" s="40"/>
      <c r="V28" s="40"/>
      <c r="W28" s="40"/>
      <c r="X28" s="40"/>
      <c r="Y28" s="40"/>
      <c r="Z28" s="40"/>
      <c r="AA28" s="40"/>
    </row>
    <row r="29" spans="1:27" s="33" customFormat="1" ht="45" customHeight="1">
      <c r="A29" s="34">
        <v>10</v>
      </c>
      <c r="B29" s="41" t="s">
        <v>31</v>
      </c>
      <c r="C29" s="43" t="s">
        <v>1</v>
      </c>
      <c r="D29" s="39">
        <f t="shared" si="0"/>
        <v>16048822.68</v>
      </c>
      <c r="E29" s="39">
        <f t="shared" si="0"/>
        <v>695791892.63999999</v>
      </c>
      <c r="F29" s="39">
        <v>15209289.32</v>
      </c>
      <c r="G29" s="38">
        <f>ROUND(F29*B3,2)</f>
        <v>659394175.67999995</v>
      </c>
      <c r="H29" s="39">
        <v>0</v>
      </c>
      <c r="I29" s="39">
        <v>0</v>
      </c>
      <c r="J29" s="39">
        <v>839533.36</v>
      </c>
      <c r="K29" s="38">
        <f>ROUND(J29*B3,2)</f>
        <v>36397716.960000001</v>
      </c>
      <c r="L29" s="39">
        <v>0</v>
      </c>
      <c r="M29" s="39">
        <v>0</v>
      </c>
      <c r="N29" s="39">
        <v>0</v>
      </c>
      <c r="O29" s="38">
        <v>995915207.62</v>
      </c>
      <c r="P29" s="39">
        <v>0</v>
      </c>
      <c r="Q29" s="122"/>
      <c r="R29" s="40"/>
      <c r="S29" s="40"/>
      <c r="T29" s="40"/>
      <c r="U29" s="40"/>
      <c r="V29" s="40"/>
      <c r="W29" s="40"/>
      <c r="X29" s="40"/>
      <c r="Y29" s="40"/>
      <c r="Z29" s="40"/>
      <c r="AA29" s="40"/>
    </row>
    <row r="30" spans="1:27" s="33" customFormat="1" ht="45" customHeight="1">
      <c r="A30" s="240">
        <v>11</v>
      </c>
      <c r="B30" s="41" t="s">
        <v>32</v>
      </c>
      <c r="C30" s="56" t="s">
        <v>0</v>
      </c>
      <c r="D30" s="39">
        <f t="shared" si="0"/>
        <v>8764669.6999999993</v>
      </c>
      <c r="E30" s="39">
        <f t="shared" si="0"/>
        <v>355296921.5</v>
      </c>
      <c r="F30" s="39">
        <v>7737725.29</v>
      </c>
      <c r="G30" s="38">
        <f>ROUND(F30*B2,2)</f>
        <v>313667265.17000002</v>
      </c>
      <c r="H30" s="39">
        <v>0</v>
      </c>
      <c r="I30" s="39">
        <v>0</v>
      </c>
      <c r="J30" s="39">
        <v>1026944.41</v>
      </c>
      <c r="K30" s="38">
        <f>ROUND(J30*B2,2)</f>
        <v>41629656.329999998</v>
      </c>
      <c r="L30" s="39">
        <v>0</v>
      </c>
      <c r="M30" s="39">
        <v>0</v>
      </c>
      <c r="N30" s="39">
        <v>0</v>
      </c>
      <c r="O30" s="38">
        <v>218975034.02000001</v>
      </c>
      <c r="P30" s="39">
        <v>0</v>
      </c>
      <c r="Q30" s="122"/>
      <c r="R30" s="40"/>
      <c r="S30" s="40"/>
      <c r="T30" s="40"/>
      <c r="U30" s="40"/>
      <c r="V30" s="40"/>
      <c r="W30" s="40"/>
      <c r="X30" s="40"/>
      <c r="Y30" s="40"/>
      <c r="Z30" s="40"/>
      <c r="AA30" s="40"/>
    </row>
    <row r="31" spans="1:27" s="33" customFormat="1" ht="54.75" customHeight="1">
      <c r="A31" s="241"/>
      <c r="B31" s="133" t="s">
        <v>343</v>
      </c>
      <c r="C31" s="134" t="s">
        <v>0</v>
      </c>
      <c r="D31" s="39">
        <f t="shared" si="0"/>
        <v>1006897.92</v>
      </c>
      <c r="E31" s="39">
        <f t="shared" si="0"/>
        <v>40817023.740000002</v>
      </c>
      <c r="F31" s="39">
        <v>1006897.92</v>
      </c>
      <c r="G31" s="38">
        <f>ROUND(F31*B2,2)</f>
        <v>40817023.740000002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122"/>
      <c r="R31" s="40"/>
      <c r="S31" s="40"/>
      <c r="T31" s="40"/>
      <c r="U31" s="40"/>
      <c r="V31" s="40"/>
      <c r="W31" s="40"/>
      <c r="X31" s="40"/>
      <c r="Y31" s="40"/>
      <c r="Z31" s="40"/>
      <c r="AA31" s="40"/>
    </row>
    <row r="32" spans="1:27" s="33" customFormat="1" ht="45" customHeight="1">
      <c r="A32" s="34">
        <v>12</v>
      </c>
      <c r="B32" s="41" t="s">
        <v>33</v>
      </c>
      <c r="C32" s="44" t="s">
        <v>0</v>
      </c>
      <c r="D32" s="39">
        <f t="shared" si="0"/>
        <v>27384526.809999999</v>
      </c>
      <c r="E32" s="39">
        <f t="shared" si="0"/>
        <v>1110097517.1199999</v>
      </c>
      <c r="F32" s="39">
        <v>27384526.809999999</v>
      </c>
      <c r="G32" s="54">
        <f>ROUND(F32*B2,2)+0.01</f>
        <v>1110097517.1199999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8">
        <v>278495295.39999998</v>
      </c>
      <c r="P32" s="39">
        <v>0</v>
      </c>
      <c r="Q32" s="122"/>
      <c r="R32" s="40"/>
      <c r="S32" s="40"/>
      <c r="T32" s="40"/>
      <c r="U32" s="40"/>
      <c r="V32" s="40"/>
      <c r="W32" s="40"/>
      <c r="X32" s="40"/>
      <c r="Y32" s="40"/>
      <c r="Z32" s="40"/>
      <c r="AA32" s="40"/>
    </row>
    <row r="33" spans="1:27" s="33" customFormat="1" ht="93" customHeight="1">
      <c r="A33" s="34">
        <v>13</v>
      </c>
      <c r="B33" s="144" t="s">
        <v>344</v>
      </c>
      <c r="C33" s="44" t="s">
        <v>0</v>
      </c>
      <c r="D33" s="39">
        <f t="shared" si="0"/>
        <v>73571682.420000002</v>
      </c>
      <c r="E33" s="39">
        <f t="shared" si="0"/>
        <v>2982404718.9400001</v>
      </c>
      <c r="F33" s="39">
        <v>73571682.420000002</v>
      </c>
      <c r="G33" s="38">
        <f>ROUND(F33*B2,2)+0.01</f>
        <v>2982404718.9400001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8">
        <v>290125389.38999999</v>
      </c>
      <c r="P33" s="39">
        <v>0</v>
      </c>
      <c r="Q33" s="122"/>
      <c r="R33" s="40"/>
      <c r="S33" s="40"/>
      <c r="T33" s="40"/>
      <c r="U33" s="40"/>
      <c r="V33" s="40"/>
      <c r="W33" s="40"/>
      <c r="X33" s="40"/>
      <c r="Y33" s="40"/>
      <c r="Z33" s="40"/>
      <c r="AA33" s="40"/>
    </row>
    <row r="34" spans="1:27" s="33" customFormat="1" ht="58.15" customHeight="1">
      <c r="A34" s="100">
        <v>14</v>
      </c>
      <c r="B34" s="41" t="s">
        <v>34</v>
      </c>
      <c r="C34" s="56" t="s">
        <v>1</v>
      </c>
      <c r="D34" s="39">
        <f t="shared" si="0"/>
        <v>29438487.109999999</v>
      </c>
      <c r="E34" s="38">
        <f>ROUND(D34*B3,2)</f>
        <v>1276296777.1099999</v>
      </c>
      <c r="F34" s="39">
        <v>29438487.109999999</v>
      </c>
      <c r="G34" s="38">
        <f>ROUND(F34*B3,2)</f>
        <v>1276296777.1099999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8">
        <v>337819841.94</v>
      </c>
      <c r="P34" s="39">
        <v>0</v>
      </c>
      <c r="Q34" s="122"/>
      <c r="R34" s="40"/>
      <c r="S34" s="40"/>
      <c r="T34" s="40"/>
      <c r="U34" s="40"/>
      <c r="V34" s="40"/>
      <c r="W34" s="40"/>
      <c r="X34" s="40"/>
      <c r="Y34" s="40"/>
      <c r="Z34" s="40"/>
      <c r="AA34" s="40"/>
    </row>
    <row r="35" spans="1:27" s="33" customFormat="1" ht="87" customHeight="1">
      <c r="A35" s="34">
        <v>15</v>
      </c>
      <c r="B35" s="55" t="s">
        <v>345</v>
      </c>
      <c r="C35" s="56" t="s">
        <v>30</v>
      </c>
      <c r="D35" s="39">
        <f t="shared" si="0"/>
        <v>77607290.909999996</v>
      </c>
      <c r="E35" s="39">
        <f t="shared" si="0"/>
        <v>77607290.909999996</v>
      </c>
      <c r="F35" s="39">
        <v>77607290.909999996</v>
      </c>
      <c r="G35" s="39">
        <v>77607290.909999996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8">
        <v>63088365.310000002</v>
      </c>
      <c r="P35" s="39">
        <v>0</v>
      </c>
      <c r="Q35" s="122"/>
      <c r="R35" s="40"/>
      <c r="S35" s="40"/>
      <c r="T35" s="40"/>
      <c r="U35" s="40"/>
      <c r="V35" s="40"/>
      <c r="W35" s="40"/>
      <c r="X35" s="40"/>
      <c r="Y35" s="40"/>
      <c r="Z35" s="40"/>
      <c r="AA35" s="40"/>
    </row>
    <row r="36" spans="1:27" s="33" customFormat="1" ht="45" customHeight="1">
      <c r="A36" s="34">
        <v>16</v>
      </c>
      <c r="B36" s="55" t="s">
        <v>35</v>
      </c>
      <c r="C36" s="56" t="s">
        <v>0</v>
      </c>
      <c r="D36" s="39">
        <f t="shared" si="0"/>
        <v>61780890.530000001</v>
      </c>
      <c r="E36" s="39">
        <f t="shared" si="0"/>
        <v>2504436671.77</v>
      </c>
      <c r="F36" s="39">
        <v>61780890.530000001</v>
      </c>
      <c r="G36" s="38">
        <f>ROUND(F36*B2,2)</f>
        <v>2504436671.77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8">
        <v>1933194873.6099999</v>
      </c>
      <c r="P36" s="39">
        <v>0</v>
      </c>
      <c r="Q36" s="122"/>
      <c r="R36" s="40"/>
      <c r="S36" s="40"/>
      <c r="T36" s="40"/>
      <c r="U36" s="40"/>
      <c r="V36" s="40"/>
      <c r="W36" s="40"/>
      <c r="X36" s="40"/>
      <c r="Y36" s="40"/>
      <c r="Z36" s="40"/>
      <c r="AA36" s="40"/>
    </row>
    <row r="37" spans="1:27" s="33" customFormat="1" ht="48.6" customHeight="1">
      <c r="A37" s="34">
        <v>17</v>
      </c>
      <c r="B37" s="55" t="s">
        <v>36</v>
      </c>
      <c r="C37" s="56" t="s">
        <v>0</v>
      </c>
      <c r="D37" s="39">
        <f t="shared" si="0"/>
        <v>114265433.7</v>
      </c>
      <c r="E37" s="39">
        <f t="shared" si="0"/>
        <v>4632023592.0699997</v>
      </c>
      <c r="F37" s="39">
        <v>114265433.7</v>
      </c>
      <c r="G37" s="38">
        <f>ROUND(F37*B2,2)</f>
        <v>4632023592.0699997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8"/>
      <c r="P37" s="39">
        <v>0</v>
      </c>
      <c r="Q37" s="122"/>
      <c r="R37" s="40"/>
      <c r="S37" s="40"/>
      <c r="T37" s="40"/>
      <c r="U37" s="40"/>
      <c r="V37" s="40"/>
      <c r="W37" s="40"/>
      <c r="X37" s="40"/>
      <c r="Y37" s="40"/>
      <c r="Z37" s="40"/>
      <c r="AA37" s="40"/>
    </row>
    <row r="38" spans="1:27" s="33" customFormat="1" ht="48.6" customHeight="1">
      <c r="A38" s="34">
        <v>18</v>
      </c>
      <c r="B38" s="41" t="s">
        <v>37</v>
      </c>
      <c r="C38" s="56" t="s">
        <v>1</v>
      </c>
      <c r="D38" s="39">
        <f t="shared" si="0"/>
        <v>3990620.06</v>
      </c>
      <c r="E38" s="39">
        <f t="shared" si="0"/>
        <v>173012135.52000001</v>
      </c>
      <c r="F38" s="39">
        <v>3990620.06</v>
      </c>
      <c r="G38" s="38">
        <f>ROUND(F38*B3,2)</f>
        <v>173012135.52000001</v>
      </c>
      <c r="H38" s="39">
        <v>0</v>
      </c>
      <c r="I38" s="39">
        <v>0</v>
      </c>
      <c r="J38" s="39">
        <v>0</v>
      </c>
      <c r="K38" s="39">
        <v>0</v>
      </c>
      <c r="L38" s="39">
        <v>0</v>
      </c>
      <c r="M38" s="39">
        <v>0</v>
      </c>
      <c r="N38" s="39">
        <v>0</v>
      </c>
      <c r="O38" s="38">
        <v>9021661.3800000008</v>
      </c>
      <c r="P38" s="39">
        <v>0</v>
      </c>
      <c r="Q38" s="122"/>
      <c r="R38" s="40"/>
      <c r="S38" s="40"/>
      <c r="T38" s="40"/>
      <c r="U38" s="40"/>
      <c r="V38" s="40"/>
      <c r="W38" s="40"/>
      <c r="X38" s="40"/>
      <c r="Y38" s="40"/>
      <c r="Z38" s="40"/>
      <c r="AA38" s="40"/>
    </row>
    <row r="39" spans="1:27" s="33" customFormat="1" ht="48.6" customHeight="1">
      <c r="A39" s="190">
        <v>19</v>
      </c>
      <c r="B39" s="55" t="s">
        <v>38</v>
      </c>
      <c r="C39" s="56" t="s">
        <v>30</v>
      </c>
      <c r="D39" s="39">
        <f t="shared" si="0"/>
        <v>0</v>
      </c>
      <c r="E39" s="39">
        <f t="shared" si="0"/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16787948</v>
      </c>
      <c r="M39" s="39">
        <v>0</v>
      </c>
      <c r="N39" s="39">
        <v>0</v>
      </c>
      <c r="O39" s="39">
        <v>0</v>
      </c>
      <c r="P39" s="39">
        <v>0</v>
      </c>
      <c r="Q39" s="122"/>
      <c r="R39" s="40"/>
      <c r="S39" s="40"/>
      <c r="T39" s="40"/>
      <c r="U39" s="40"/>
      <c r="V39" s="40"/>
      <c r="W39" s="40"/>
      <c r="X39" s="40"/>
      <c r="Y39" s="40"/>
      <c r="Z39" s="40"/>
      <c r="AA39" s="40"/>
    </row>
    <row r="40" spans="1:27" s="33" customFormat="1" ht="48.6" customHeight="1">
      <c r="A40" s="194"/>
      <c r="B40" s="55" t="s">
        <v>39</v>
      </c>
      <c r="C40" s="56" t="s">
        <v>30</v>
      </c>
      <c r="D40" s="39">
        <f t="shared" si="0"/>
        <v>0</v>
      </c>
      <c r="E40" s="39">
        <f t="shared" si="0"/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9">
        <v>3136.45</v>
      </c>
      <c r="O40" s="39">
        <v>0</v>
      </c>
      <c r="P40" s="39">
        <v>0</v>
      </c>
      <c r="Q40" s="122"/>
      <c r="R40" s="40"/>
      <c r="S40" s="40"/>
      <c r="T40" s="40"/>
      <c r="U40" s="40"/>
      <c r="V40" s="40"/>
      <c r="W40" s="40"/>
      <c r="X40" s="40"/>
      <c r="Y40" s="40"/>
      <c r="Z40" s="40"/>
      <c r="AA40" s="40"/>
    </row>
    <row r="41" spans="1:27" s="33" customFormat="1" ht="48.6" customHeight="1">
      <c r="A41" s="191"/>
      <c r="B41" s="55" t="s">
        <v>40</v>
      </c>
      <c r="C41" s="56" t="s">
        <v>30</v>
      </c>
      <c r="D41" s="39">
        <f t="shared" si="0"/>
        <v>0</v>
      </c>
      <c r="E41" s="39">
        <f t="shared" si="0"/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122"/>
      <c r="R41" s="40"/>
      <c r="S41" s="40"/>
      <c r="T41" s="40"/>
      <c r="U41" s="40"/>
      <c r="V41" s="40"/>
      <c r="W41" s="40"/>
      <c r="X41" s="40"/>
      <c r="Y41" s="40"/>
      <c r="Z41" s="40"/>
      <c r="AA41" s="40"/>
    </row>
    <row r="42" spans="1:27" s="33" customFormat="1" ht="41.45" customHeight="1">
      <c r="A42" s="34">
        <v>20</v>
      </c>
      <c r="B42" s="141" t="s">
        <v>346</v>
      </c>
      <c r="C42" s="142" t="s">
        <v>1</v>
      </c>
      <c r="D42" s="39">
        <f t="shared" si="0"/>
        <v>6946540.9100000001</v>
      </c>
      <c r="E42" s="38">
        <f>ROUND(D42*B3,2)</f>
        <v>301165197.19</v>
      </c>
      <c r="F42" s="39">
        <v>6946540.9100000001</v>
      </c>
      <c r="G42" s="38">
        <f>ROUND(F42*B3,2)</f>
        <v>301165197.19</v>
      </c>
      <c r="H42" s="39">
        <v>0</v>
      </c>
      <c r="I42" s="39">
        <v>0</v>
      </c>
      <c r="J42" s="39">
        <v>0</v>
      </c>
      <c r="K42" s="39">
        <v>0</v>
      </c>
      <c r="L42" s="39">
        <v>0</v>
      </c>
      <c r="M42" s="39">
        <v>0</v>
      </c>
      <c r="N42" s="39">
        <v>0</v>
      </c>
      <c r="O42" s="38">
        <v>105184060.66</v>
      </c>
      <c r="P42" s="39">
        <v>0</v>
      </c>
      <c r="Q42" s="122"/>
      <c r="R42" s="40"/>
      <c r="S42" s="40"/>
      <c r="T42" s="40"/>
      <c r="U42" s="40"/>
      <c r="V42" s="40"/>
      <c r="W42" s="40"/>
      <c r="X42" s="40"/>
      <c r="Y42" s="40"/>
      <c r="Z42" s="40"/>
      <c r="AA42" s="40"/>
    </row>
    <row r="43" spans="1:27" s="33" customFormat="1" ht="41.45" customHeight="1">
      <c r="A43" s="190">
        <v>21</v>
      </c>
      <c r="B43" s="233" t="s">
        <v>41</v>
      </c>
      <c r="C43" s="56" t="s">
        <v>0</v>
      </c>
      <c r="D43" s="39">
        <f t="shared" si="0"/>
        <v>92407007.329999998</v>
      </c>
      <c r="E43" s="39">
        <f t="shared" si="0"/>
        <v>3745939818.9400001</v>
      </c>
      <c r="F43" s="39">
        <v>89564504.989999995</v>
      </c>
      <c r="G43" s="38">
        <f>ROUND(F43*B2,2)</f>
        <v>3630712164.5799999</v>
      </c>
      <c r="H43" s="39">
        <v>0</v>
      </c>
      <c r="I43" s="39">
        <v>0</v>
      </c>
      <c r="J43" s="39">
        <v>2842502.34</v>
      </c>
      <c r="K43" s="38">
        <f>ROUND(J43*B2,2)</f>
        <v>115227654.36</v>
      </c>
      <c r="L43" s="39">
        <v>0</v>
      </c>
      <c r="M43" s="39">
        <v>0</v>
      </c>
      <c r="N43" s="39">
        <v>0</v>
      </c>
      <c r="O43" s="38">
        <v>97301975.739999995</v>
      </c>
      <c r="P43" s="39">
        <v>0</v>
      </c>
      <c r="Q43" s="122"/>
      <c r="R43" s="40"/>
      <c r="S43" s="40"/>
      <c r="T43" s="40"/>
      <c r="U43" s="40"/>
      <c r="V43" s="40"/>
      <c r="W43" s="40"/>
      <c r="X43" s="40"/>
      <c r="Y43" s="40"/>
      <c r="Z43" s="40"/>
      <c r="AA43" s="40"/>
    </row>
    <row r="44" spans="1:27" s="33" customFormat="1" ht="41.45" customHeight="1">
      <c r="A44" s="194"/>
      <c r="B44" s="233"/>
      <c r="C44" s="56" t="s">
        <v>1</v>
      </c>
      <c r="D44" s="39">
        <f t="shared" si="0"/>
        <v>229423071.59</v>
      </c>
      <c r="E44" s="39">
        <f t="shared" si="0"/>
        <v>9946568441.8600006</v>
      </c>
      <c r="F44" s="39">
        <v>229423071.59</v>
      </c>
      <c r="G44" s="38">
        <f>ROUND(F44*B3,2)</f>
        <v>9946568441.8600006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8">
        <v>102899937.59999999</v>
      </c>
      <c r="P44" s="39">
        <v>0</v>
      </c>
      <c r="Q44" s="122"/>
      <c r="R44" s="40"/>
      <c r="S44" s="40"/>
      <c r="T44" s="40"/>
      <c r="U44" s="40"/>
      <c r="V44" s="40"/>
      <c r="W44" s="40"/>
      <c r="X44" s="40"/>
      <c r="Y44" s="40"/>
      <c r="Z44" s="40"/>
      <c r="AA44" s="40"/>
    </row>
    <row r="45" spans="1:27" s="33" customFormat="1" ht="61.9" customHeight="1">
      <c r="A45" s="191"/>
      <c r="B45" s="131" t="s">
        <v>42</v>
      </c>
      <c r="C45" s="143" t="s">
        <v>0</v>
      </c>
      <c r="D45" s="132">
        <f t="shared" si="0"/>
        <v>2550000</v>
      </c>
      <c r="E45" s="135">
        <f t="shared" si="0"/>
        <v>103370370</v>
      </c>
      <c r="F45" s="154">
        <v>2550000</v>
      </c>
      <c r="G45" s="103">
        <f>ROUND(F45*B2,2)</f>
        <v>103370370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122"/>
      <c r="R45" s="40"/>
      <c r="S45" s="40"/>
      <c r="T45" s="40"/>
      <c r="U45" s="40"/>
      <c r="V45" s="40"/>
      <c r="W45" s="40"/>
      <c r="X45" s="40"/>
      <c r="Y45" s="40"/>
      <c r="Z45" s="40"/>
      <c r="AA45" s="40"/>
    </row>
    <row r="46" spans="1:27" s="33" customFormat="1" ht="61.9" customHeight="1">
      <c r="A46" s="34">
        <v>22</v>
      </c>
      <c r="B46" s="144" t="s">
        <v>347</v>
      </c>
      <c r="C46" s="44" t="s">
        <v>0</v>
      </c>
      <c r="D46" s="39">
        <f t="shared" si="0"/>
        <v>16882516.719999999</v>
      </c>
      <c r="E46" s="39">
        <f t="shared" si="0"/>
        <v>684373333.28999996</v>
      </c>
      <c r="F46" s="39">
        <v>16882516.719999999</v>
      </c>
      <c r="G46" s="38">
        <f>ROUND(F46*B2,2)</f>
        <v>684373333.28999996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0</v>
      </c>
      <c r="P46" s="39">
        <v>0</v>
      </c>
      <c r="Q46" s="122"/>
      <c r="R46" s="40"/>
      <c r="S46" s="40"/>
      <c r="T46" s="40"/>
      <c r="U46" s="40"/>
      <c r="V46" s="40"/>
      <c r="W46" s="40"/>
      <c r="X46" s="40"/>
      <c r="Y46" s="40"/>
      <c r="Z46" s="40"/>
      <c r="AA46" s="40"/>
    </row>
    <row r="47" spans="1:27" s="33" customFormat="1" ht="45.6" customHeight="1">
      <c r="A47" s="34">
        <v>23</v>
      </c>
      <c r="B47" s="55" t="s">
        <v>43</v>
      </c>
      <c r="C47" s="56" t="s">
        <v>30</v>
      </c>
      <c r="D47" s="39">
        <f t="shared" si="0"/>
        <v>147942.33000000002</v>
      </c>
      <c r="E47" s="46">
        <f t="shared" si="0"/>
        <v>147942.33000000002</v>
      </c>
      <c r="F47" s="39">
        <v>147942.33000000002</v>
      </c>
      <c r="G47" s="39">
        <v>147942.33000000002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8">
        <v>350681.86</v>
      </c>
      <c r="P47" s="39">
        <v>0</v>
      </c>
      <c r="Q47" s="122"/>
      <c r="R47" s="40"/>
      <c r="S47" s="40"/>
      <c r="T47" s="40"/>
      <c r="U47" s="40"/>
      <c r="V47" s="40"/>
      <c r="W47" s="40"/>
      <c r="X47" s="40"/>
      <c r="Y47" s="40"/>
      <c r="Z47" s="40"/>
      <c r="AA47" s="40"/>
    </row>
    <row r="48" spans="1:27" s="33" customFormat="1" ht="72.599999999999994" customHeight="1">
      <c r="A48" s="190">
        <v>24</v>
      </c>
      <c r="B48" s="119" t="s">
        <v>348</v>
      </c>
      <c r="C48" s="195" t="s">
        <v>1</v>
      </c>
      <c r="D48" s="215">
        <f t="shared" si="0"/>
        <v>1352057.45</v>
      </c>
      <c r="E48" s="201">
        <f t="shared" si="0"/>
        <v>58618045.130000003</v>
      </c>
      <c r="F48" s="258">
        <v>1352057.45</v>
      </c>
      <c r="G48" s="218">
        <f>ROUND(F48*B3,2)</f>
        <v>58618045.130000003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50">
        <v>22431935.780000001</v>
      </c>
      <c r="P48" s="39">
        <v>0</v>
      </c>
      <c r="Q48" s="122"/>
      <c r="R48" s="40"/>
      <c r="S48" s="40"/>
      <c r="T48" s="40"/>
      <c r="U48" s="40"/>
      <c r="V48" s="40"/>
      <c r="W48" s="40"/>
      <c r="X48" s="40"/>
      <c r="Y48" s="40"/>
      <c r="Z48" s="40"/>
      <c r="AA48" s="40"/>
    </row>
    <row r="49" spans="1:27" s="33" customFormat="1" ht="73.900000000000006" customHeight="1">
      <c r="A49" s="191"/>
      <c r="B49" s="119" t="s">
        <v>349</v>
      </c>
      <c r="C49" s="197"/>
      <c r="D49" s="200">
        <f t="shared" si="0"/>
        <v>0</v>
      </c>
      <c r="E49" s="203"/>
      <c r="F49" s="200"/>
      <c r="G49" s="220"/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155">
        <v>17306991.629999999</v>
      </c>
      <c r="P49" s="39">
        <v>0</v>
      </c>
      <c r="Q49" s="122"/>
      <c r="R49" s="40"/>
      <c r="S49" s="40"/>
      <c r="T49" s="40"/>
      <c r="U49" s="40"/>
      <c r="V49" s="40"/>
      <c r="W49" s="40"/>
      <c r="X49" s="40"/>
      <c r="Y49" s="40"/>
      <c r="Z49" s="40"/>
      <c r="AA49" s="40"/>
    </row>
    <row r="50" spans="1:27" s="33" customFormat="1" ht="66.75" customHeight="1">
      <c r="A50" s="34">
        <v>25</v>
      </c>
      <c r="B50" s="141" t="s">
        <v>350</v>
      </c>
      <c r="C50" s="43" t="s">
        <v>1</v>
      </c>
      <c r="D50" s="39">
        <f t="shared" si="0"/>
        <v>2288720.9900000002</v>
      </c>
      <c r="E50" s="38">
        <f t="shared" si="0"/>
        <v>99226811.909999996</v>
      </c>
      <c r="F50" s="38">
        <v>2288720.9900000002</v>
      </c>
      <c r="G50" s="38">
        <f>ROUND(F50*B3,2)</f>
        <v>99226811.909999996</v>
      </c>
      <c r="H50" s="39">
        <v>0</v>
      </c>
      <c r="I50" s="39">
        <v>0</v>
      </c>
      <c r="J50" s="39">
        <v>0</v>
      </c>
      <c r="K50" s="39">
        <v>0</v>
      </c>
      <c r="L50" s="39">
        <v>0</v>
      </c>
      <c r="M50" s="39">
        <v>0</v>
      </c>
      <c r="N50" s="39">
        <v>0</v>
      </c>
      <c r="O50" s="38">
        <v>7018311.3399999999</v>
      </c>
      <c r="P50" s="39">
        <v>0</v>
      </c>
      <c r="Q50" s="122"/>
      <c r="R50" s="40"/>
      <c r="S50" s="40"/>
      <c r="T50" s="40"/>
      <c r="U50" s="40"/>
      <c r="V50" s="40"/>
      <c r="W50" s="40"/>
      <c r="X50" s="40"/>
      <c r="Y50" s="40"/>
      <c r="Z50" s="40"/>
      <c r="AA50" s="40"/>
    </row>
    <row r="51" spans="1:27" s="33" customFormat="1" ht="49.15" customHeight="1">
      <c r="A51" s="34">
        <v>26</v>
      </c>
      <c r="B51" s="41" t="s">
        <v>44</v>
      </c>
      <c r="C51" s="43" t="s">
        <v>1</v>
      </c>
      <c r="D51" s="39">
        <f t="shared" si="0"/>
        <v>1041637.81</v>
      </c>
      <c r="E51" s="38">
        <f t="shared" si="0"/>
        <v>45159894.759999998</v>
      </c>
      <c r="F51" s="38">
        <v>1041637.81</v>
      </c>
      <c r="G51" s="38">
        <f>ROUND(F51*B3,2)</f>
        <v>45159894.759999998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6145495.8899999997</v>
      </c>
      <c r="P51" s="39">
        <v>0</v>
      </c>
      <c r="Q51" s="122"/>
      <c r="R51" s="40"/>
      <c r="S51" s="40"/>
      <c r="T51" s="40"/>
      <c r="U51" s="40"/>
      <c r="V51" s="40"/>
      <c r="W51" s="40"/>
      <c r="X51" s="40"/>
      <c r="Y51" s="40"/>
      <c r="Z51" s="40"/>
      <c r="AA51" s="40"/>
    </row>
    <row r="52" spans="1:27" s="33" customFormat="1" ht="49.15" customHeight="1">
      <c r="A52" s="34">
        <v>27</v>
      </c>
      <c r="B52" s="55" t="s">
        <v>45</v>
      </c>
      <c r="C52" s="56" t="s">
        <v>0</v>
      </c>
      <c r="D52" s="39">
        <f t="shared" si="0"/>
        <v>112557542.16000001</v>
      </c>
      <c r="E52" s="38">
        <f t="shared" si="0"/>
        <v>4562790109.5500002</v>
      </c>
      <c r="F52" s="39">
        <v>112368450.90000001</v>
      </c>
      <c r="G52" s="38">
        <f>ROUND(F52*B2,2)</f>
        <v>4555124841.5100002</v>
      </c>
      <c r="H52" s="39">
        <v>0</v>
      </c>
      <c r="I52" s="39">
        <v>0</v>
      </c>
      <c r="J52" s="39">
        <v>189091.26</v>
      </c>
      <c r="K52" s="38">
        <f>ROUND(J52*B2,2)</f>
        <v>7665268.04</v>
      </c>
      <c r="L52" s="39">
        <v>0</v>
      </c>
      <c r="M52" s="39">
        <v>0</v>
      </c>
      <c r="N52" s="39">
        <v>0</v>
      </c>
      <c r="O52" s="39">
        <v>4161137561.6900001</v>
      </c>
      <c r="P52" s="39">
        <v>0</v>
      </c>
      <c r="Q52" s="122"/>
      <c r="R52" s="40"/>
      <c r="S52" s="40"/>
      <c r="T52" s="40"/>
      <c r="U52" s="40"/>
      <c r="V52" s="40"/>
      <c r="W52" s="40"/>
      <c r="X52" s="40"/>
      <c r="Y52" s="40"/>
      <c r="Z52" s="40"/>
      <c r="AA52" s="40"/>
    </row>
    <row r="53" spans="1:27" s="33" customFormat="1" ht="49.15" customHeight="1">
      <c r="A53" s="60">
        <v>28</v>
      </c>
      <c r="B53" s="139" t="s">
        <v>337</v>
      </c>
      <c r="C53" s="56" t="s">
        <v>1</v>
      </c>
      <c r="D53" s="39">
        <f t="shared" si="0"/>
        <v>19405179.41</v>
      </c>
      <c r="E53" s="38">
        <f t="shared" si="0"/>
        <v>841305731.76999998</v>
      </c>
      <c r="F53" s="38">
        <v>19405179.41</v>
      </c>
      <c r="G53" s="38">
        <f>ROUND(F53*B3,2)</f>
        <v>841305731.76999998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209077934.62</v>
      </c>
      <c r="P53" s="39">
        <v>0</v>
      </c>
      <c r="Q53" s="122"/>
      <c r="R53" s="40"/>
      <c r="S53" s="40"/>
      <c r="T53" s="40"/>
      <c r="U53" s="40"/>
      <c r="V53" s="40"/>
      <c r="W53" s="40"/>
      <c r="X53" s="40"/>
      <c r="Y53" s="40"/>
      <c r="Z53" s="40"/>
      <c r="AA53" s="40"/>
    </row>
    <row r="54" spans="1:27" s="33" customFormat="1" ht="49.15" customHeight="1">
      <c r="A54" s="60">
        <v>29</v>
      </c>
      <c r="B54" s="55" t="s">
        <v>46</v>
      </c>
      <c r="C54" s="56" t="s">
        <v>30</v>
      </c>
      <c r="D54" s="39">
        <f t="shared" si="0"/>
        <v>2129053849.5999999</v>
      </c>
      <c r="E54" s="38">
        <f t="shared" si="0"/>
        <v>2129053849.5999999</v>
      </c>
      <c r="F54" s="39">
        <v>2129053849.5999999</v>
      </c>
      <c r="G54" s="39">
        <v>2129053849.5999999</v>
      </c>
      <c r="H54" s="39">
        <v>0</v>
      </c>
      <c r="I54" s="39">
        <v>0</v>
      </c>
      <c r="J54" s="39">
        <v>0</v>
      </c>
      <c r="K54" s="39">
        <v>0</v>
      </c>
      <c r="L54" s="39">
        <v>0</v>
      </c>
      <c r="M54" s="39">
        <v>0</v>
      </c>
      <c r="N54" s="39">
        <v>0</v>
      </c>
      <c r="O54" s="39">
        <v>9635453.2599999998</v>
      </c>
      <c r="P54" s="39">
        <v>0</v>
      </c>
      <c r="Q54" s="122"/>
      <c r="R54" s="40"/>
      <c r="S54" s="40"/>
      <c r="T54" s="40"/>
      <c r="U54" s="40"/>
      <c r="V54" s="40"/>
      <c r="W54" s="40"/>
      <c r="X54" s="40"/>
      <c r="Y54" s="40"/>
      <c r="Z54" s="40"/>
      <c r="AA54" s="40"/>
    </row>
    <row r="55" spans="1:27" s="33" customFormat="1" ht="49.15" customHeight="1">
      <c r="A55" s="100">
        <v>30</v>
      </c>
      <c r="B55" s="55" t="s">
        <v>47</v>
      </c>
      <c r="C55" s="56" t="s">
        <v>30</v>
      </c>
      <c r="D55" s="39">
        <f t="shared" si="0"/>
        <v>21783683.219999999</v>
      </c>
      <c r="E55" s="38">
        <f t="shared" si="0"/>
        <v>21783683.219999999</v>
      </c>
      <c r="F55" s="39">
        <v>0</v>
      </c>
      <c r="G55" s="39">
        <v>0</v>
      </c>
      <c r="H55" s="39">
        <v>0</v>
      </c>
      <c r="I55" s="39">
        <v>0</v>
      </c>
      <c r="J55" s="38">
        <v>21783683.219999999</v>
      </c>
      <c r="K55" s="38">
        <v>21783683.219999999</v>
      </c>
      <c r="L55" s="39">
        <v>0</v>
      </c>
      <c r="M55" s="39">
        <v>0</v>
      </c>
      <c r="N55" s="39">
        <v>0</v>
      </c>
      <c r="O55" s="39">
        <v>0</v>
      </c>
      <c r="P55" s="39">
        <v>0</v>
      </c>
      <c r="Q55" s="122"/>
      <c r="R55" s="40"/>
      <c r="S55" s="40"/>
      <c r="T55" s="40"/>
      <c r="U55" s="40"/>
      <c r="V55" s="40"/>
      <c r="W55" s="40"/>
      <c r="X55" s="40"/>
      <c r="Y55" s="40"/>
      <c r="Z55" s="40"/>
      <c r="AA55" s="40"/>
    </row>
    <row r="56" spans="1:27" s="33" customFormat="1" ht="49.15" customHeight="1">
      <c r="A56" s="60">
        <v>31</v>
      </c>
      <c r="B56" s="55" t="s">
        <v>48</v>
      </c>
      <c r="C56" s="56" t="s">
        <v>0</v>
      </c>
      <c r="D56" s="39">
        <f t="shared" si="0"/>
        <v>0</v>
      </c>
      <c r="E56" s="38">
        <f t="shared" si="0"/>
        <v>0</v>
      </c>
      <c r="F56" s="38">
        <v>0</v>
      </c>
      <c r="G56" s="38">
        <f>ROUND(F56*B2,2)</f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523519037.00999999</v>
      </c>
      <c r="P56" s="39">
        <v>0</v>
      </c>
      <c r="Q56" s="122"/>
      <c r="R56" s="40"/>
      <c r="S56" s="40"/>
      <c r="T56" s="40"/>
      <c r="U56" s="40"/>
      <c r="V56" s="40"/>
      <c r="W56" s="40"/>
      <c r="X56" s="40"/>
      <c r="Y56" s="40"/>
      <c r="Z56" s="40"/>
      <c r="AA56" s="40"/>
    </row>
    <row r="57" spans="1:27" s="33" customFormat="1" ht="49.15" customHeight="1">
      <c r="A57" s="60">
        <v>32</v>
      </c>
      <c r="B57" s="55" t="s">
        <v>49</v>
      </c>
      <c r="C57" s="142" t="s">
        <v>1</v>
      </c>
      <c r="D57" s="39">
        <f t="shared" si="0"/>
        <v>0</v>
      </c>
      <c r="E57" s="38">
        <f t="shared" si="0"/>
        <v>0</v>
      </c>
      <c r="F57" s="39">
        <v>0</v>
      </c>
      <c r="G57" s="38">
        <f>ROUND(F57*B3,2)</f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4753481.16</v>
      </c>
      <c r="P57" s="39">
        <v>0</v>
      </c>
      <c r="Q57" s="122"/>
      <c r="R57" s="40"/>
      <c r="S57" s="40"/>
      <c r="T57" s="40"/>
      <c r="U57" s="40"/>
      <c r="V57" s="40"/>
      <c r="W57" s="40"/>
      <c r="X57" s="40"/>
      <c r="Y57" s="40"/>
      <c r="Z57" s="40"/>
      <c r="AA57" s="40"/>
    </row>
    <row r="58" spans="1:27" s="33" customFormat="1" ht="49.15" customHeight="1">
      <c r="A58" s="60">
        <v>33</v>
      </c>
      <c r="B58" s="55" t="s">
        <v>50</v>
      </c>
      <c r="C58" s="56" t="s">
        <v>0</v>
      </c>
      <c r="D58" s="39">
        <f t="shared" si="0"/>
        <v>196676832.59999999</v>
      </c>
      <c r="E58" s="39">
        <f t="shared" si="0"/>
        <v>7972767433.8400002</v>
      </c>
      <c r="F58" s="38">
        <v>196676832.59999999</v>
      </c>
      <c r="G58" s="38">
        <f>ROUND(F58*B2,2)</f>
        <v>7972767433.8400002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9">
        <v>5140313335.4700003</v>
      </c>
      <c r="P58" s="39">
        <v>0</v>
      </c>
      <c r="Q58" s="122"/>
      <c r="R58" s="40"/>
      <c r="S58" s="40"/>
      <c r="T58" s="40"/>
      <c r="U58" s="40"/>
      <c r="V58" s="40"/>
      <c r="W58" s="40"/>
      <c r="X58" s="40"/>
      <c r="Y58" s="40"/>
      <c r="Z58" s="40"/>
      <c r="AA58" s="40"/>
    </row>
    <row r="59" spans="1:27" s="33" customFormat="1" ht="49.15" customHeight="1">
      <c r="A59" s="60">
        <v>34</v>
      </c>
      <c r="B59" s="55" t="s">
        <v>351</v>
      </c>
      <c r="C59" s="142" t="s">
        <v>0</v>
      </c>
      <c r="D59" s="39">
        <f t="shared" si="0"/>
        <v>87659560.359999999</v>
      </c>
      <c r="E59" s="39">
        <f t="shared" si="0"/>
        <v>3553490662.1399999</v>
      </c>
      <c r="F59" s="38">
        <v>87659560.359999999</v>
      </c>
      <c r="G59" s="38">
        <f>ROUND(F59*B2,2)</f>
        <v>3553490662.1399999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1766936757.4100001</v>
      </c>
      <c r="P59" s="39">
        <v>0</v>
      </c>
      <c r="Q59" s="122"/>
      <c r="R59" s="40"/>
      <c r="S59" s="40"/>
      <c r="T59" s="40"/>
      <c r="U59" s="40"/>
      <c r="V59" s="40"/>
      <c r="W59" s="40"/>
      <c r="X59" s="40"/>
      <c r="Y59" s="40"/>
      <c r="Z59" s="40"/>
      <c r="AA59" s="40"/>
    </row>
    <row r="60" spans="1:27" s="33" customFormat="1" ht="49.15" customHeight="1">
      <c r="A60" s="60">
        <v>35</v>
      </c>
      <c r="B60" s="55" t="s">
        <v>51</v>
      </c>
      <c r="C60" s="56" t="s">
        <v>30</v>
      </c>
      <c r="D60" s="39">
        <f t="shared" si="0"/>
        <v>0</v>
      </c>
      <c r="E60" s="39">
        <f t="shared" si="0"/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986335.81</v>
      </c>
      <c r="O60" s="39">
        <v>0</v>
      </c>
      <c r="P60" s="39">
        <v>0</v>
      </c>
      <c r="Q60" s="122"/>
      <c r="R60" s="40"/>
      <c r="S60" s="40"/>
      <c r="T60" s="40"/>
      <c r="U60" s="40"/>
      <c r="V60" s="40"/>
      <c r="W60" s="40"/>
      <c r="X60" s="40"/>
      <c r="Y60" s="40"/>
      <c r="Z60" s="40"/>
      <c r="AA60" s="40"/>
    </row>
    <row r="61" spans="1:27" s="33" customFormat="1" ht="49.15" customHeight="1">
      <c r="A61" s="194">
        <v>36</v>
      </c>
      <c r="B61" s="55" t="s">
        <v>52</v>
      </c>
      <c r="C61" s="56" t="s">
        <v>30</v>
      </c>
      <c r="D61" s="39">
        <f t="shared" si="0"/>
        <v>1676400000</v>
      </c>
      <c r="E61" s="39">
        <f t="shared" si="0"/>
        <v>1676400000</v>
      </c>
      <c r="F61" s="38">
        <v>1676400000</v>
      </c>
      <c r="G61" s="38">
        <v>1676400000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1084719673.74</v>
      </c>
      <c r="P61" s="39">
        <v>0</v>
      </c>
      <c r="Q61" s="122"/>
      <c r="R61" s="40"/>
      <c r="S61" s="40"/>
      <c r="T61" s="40"/>
      <c r="U61" s="40"/>
      <c r="V61" s="40"/>
      <c r="W61" s="40"/>
      <c r="X61" s="40"/>
      <c r="Y61" s="40"/>
      <c r="Z61" s="40"/>
      <c r="AA61" s="40"/>
    </row>
    <row r="62" spans="1:27" s="33" customFormat="1" ht="49.15" customHeight="1">
      <c r="A62" s="194"/>
      <c r="B62" s="55" t="s">
        <v>53</v>
      </c>
      <c r="C62" s="56" t="s">
        <v>30</v>
      </c>
      <c r="D62" s="39">
        <f t="shared" si="0"/>
        <v>65160968.399999999</v>
      </c>
      <c r="E62" s="39">
        <f t="shared" si="0"/>
        <v>65160968.399999999</v>
      </c>
      <c r="F62" s="38">
        <v>65160968.399999999</v>
      </c>
      <c r="G62" s="38">
        <v>65160968.399999999</v>
      </c>
      <c r="H62" s="39">
        <v>0</v>
      </c>
      <c r="I62" s="39">
        <v>0</v>
      </c>
      <c r="J62" s="39">
        <v>0</v>
      </c>
      <c r="K62" s="39">
        <v>0</v>
      </c>
      <c r="L62" s="39">
        <v>0</v>
      </c>
      <c r="M62" s="39">
        <v>0</v>
      </c>
      <c r="N62" s="39">
        <v>59835.62</v>
      </c>
      <c r="O62" s="39">
        <v>39291386.770000003</v>
      </c>
      <c r="P62" s="39">
        <v>0</v>
      </c>
      <c r="Q62" s="122"/>
      <c r="R62" s="40"/>
      <c r="S62" s="40"/>
      <c r="T62" s="40"/>
      <c r="U62" s="40"/>
      <c r="V62" s="40"/>
      <c r="W62" s="40"/>
      <c r="X62" s="40"/>
      <c r="Y62" s="40"/>
      <c r="Z62" s="40"/>
      <c r="AA62" s="40"/>
    </row>
    <row r="63" spans="1:27" s="33" customFormat="1" ht="49.15" customHeight="1">
      <c r="A63" s="191"/>
      <c r="B63" s="55" t="s">
        <v>54</v>
      </c>
      <c r="C63" s="56" t="s">
        <v>30</v>
      </c>
      <c r="D63" s="39">
        <f t="shared" si="0"/>
        <v>264544196.40000001</v>
      </c>
      <c r="E63" s="39">
        <f t="shared" si="0"/>
        <v>264544196.40000001</v>
      </c>
      <c r="F63" s="38">
        <v>264544196.40000001</v>
      </c>
      <c r="G63" s="38">
        <v>264544196.40000001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64821.919999999998</v>
      </c>
      <c r="O63" s="39">
        <v>106633264.56999999</v>
      </c>
      <c r="P63" s="39">
        <v>0</v>
      </c>
      <c r="Q63" s="122"/>
      <c r="R63" s="40"/>
      <c r="S63" s="40"/>
      <c r="T63" s="40"/>
      <c r="U63" s="40"/>
      <c r="V63" s="40"/>
      <c r="W63" s="40"/>
      <c r="X63" s="40"/>
      <c r="Y63" s="40"/>
      <c r="Z63" s="40"/>
      <c r="AA63" s="40"/>
    </row>
    <row r="64" spans="1:27" s="33" customFormat="1" ht="58.5" customHeight="1">
      <c r="A64" s="106">
        <v>37</v>
      </c>
      <c r="B64" s="55" t="s">
        <v>319</v>
      </c>
      <c r="C64" s="56" t="s">
        <v>1</v>
      </c>
      <c r="D64" s="39">
        <f t="shared" si="0"/>
        <v>0.02</v>
      </c>
      <c r="E64" s="39">
        <f t="shared" si="0"/>
        <v>0.87</v>
      </c>
      <c r="F64" s="39">
        <v>0</v>
      </c>
      <c r="G64" s="39">
        <v>0</v>
      </c>
      <c r="H64" s="39">
        <v>0</v>
      </c>
      <c r="I64" s="39">
        <v>0</v>
      </c>
      <c r="J64" s="39">
        <v>0.02</v>
      </c>
      <c r="K64" s="39">
        <f>ROUND(J64*B3,2)</f>
        <v>0.87</v>
      </c>
      <c r="L64" s="39">
        <v>0</v>
      </c>
      <c r="M64" s="39">
        <v>10353354.960000001</v>
      </c>
      <c r="N64" s="39">
        <v>8365.43</v>
      </c>
      <c r="O64" s="39">
        <v>0</v>
      </c>
      <c r="P64" s="39">
        <v>0</v>
      </c>
      <c r="Q64" s="122"/>
      <c r="R64" s="40"/>
      <c r="S64" s="40"/>
      <c r="T64" s="40"/>
      <c r="U64" s="40"/>
      <c r="V64" s="40"/>
      <c r="W64" s="40"/>
      <c r="X64" s="40"/>
      <c r="Y64" s="40"/>
      <c r="Z64" s="40"/>
      <c r="AA64" s="40"/>
    </row>
    <row r="65" spans="1:27" s="33" customFormat="1" ht="45" customHeight="1">
      <c r="A65" s="34">
        <v>38</v>
      </c>
      <c r="B65" s="55" t="s">
        <v>55</v>
      </c>
      <c r="C65" s="56" t="s">
        <v>30</v>
      </c>
      <c r="D65" s="39">
        <f t="shared" si="0"/>
        <v>0</v>
      </c>
      <c r="E65" s="39">
        <f t="shared" si="0"/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122"/>
      <c r="R65" s="40"/>
      <c r="S65" s="40"/>
      <c r="T65" s="40"/>
      <c r="U65" s="40"/>
      <c r="V65" s="40"/>
      <c r="W65" s="40"/>
      <c r="X65" s="40"/>
      <c r="Y65" s="40"/>
      <c r="Z65" s="40"/>
      <c r="AA65" s="40"/>
    </row>
    <row r="66" spans="1:27" s="33" customFormat="1" ht="45" customHeight="1">
      <c r="A66" s="34">
        <v>39</v>
      </c>
      <c r="B66" s="55" t="s">
        <v>56</v>
      </c>
      <c r="C66" s="56" t="s">
        <v>30</v>
      </c>
      <c r="D66" s="39">
        <f t="shared" si="0"/>
        <v>0</v>
      </c>
      <c r="E66" s="39">
        <f t="shared" si="0"/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  <c r="P66" s="39">
        <v>0</v>
      </c>
      <c r="Q66" s="122"/>
      <c r="R66" s="40"/>
      <c r="S66" s="40"/>
      <c r="T66" s="40"/>
      <c r="U66" s="40"/>
      <c r="V66" s="40"/>
      <c r="W66" s="40"/>
      <c r="X66" s="40"/>
      <c r="Y66" s="40"/>
      <c r="Z66" s="40"/>
      <c r="AA66" s="40"/>
    </row>
    <row r="67" spans="1:27" s="33" customFormat="1" ht="45" customHeight="1">
      <c r="A67" s="34">
        <v>40</v>
      </c>
      <c r="B67" s="55" t="s">
        <v>57</v>
      </c>
      <c r="C67" s="56" t="s">
        <v>1</v>
      </c>
      <c r="D67" s="39">
        <f t="shared" si="0"/>
        <v>0</v>
      </c>
      <c r="E67" s="38">
        <f>ROUND(D67*B3,2)</f>
        <v>0</v>
      </c>
      <c r="F67" s="39">
        <v>0</v>
      </c>
      <c r="G67" s="38">
        <f>ROUND(F67*B3,2)</f>
        <v>0</v>
      </c>
      <c r="H67" s="39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39">
        <v>0</v>
      </c>
      <c r="Q67" s="122"/>
      <c r="R67" s="40"/>
      <c r="S67" s="40"/>
      <c r="T67" s="40"/>
      <c r="U67" s="40"/>
      <c r="V67" s="40"/>
      <c r="W67" s="40"/>
      <c r="X67" s="40"/>
      <c r="Y67" s="40"/>
      <c r="Z67" s="40"/>
      <c r="AA67" s="40"/>
    </row>
    <row r="68" spans="1:27" s="33" customFormat="1" ht="45" customHeight="1">
      <c r="A68" s="60">
        <v>41</v>
      </c>
      <c r="B68" s="55" t="s">
        <v>58</v>
      </c>
      <c r="C68" s="56" t="s">
        <v>1</v>
      </c>
      <c r="D68" s="39">
        <f t="shared" si="0"/>
        <v>0</v>
      </c>
      <c r="E68" s="38">
        <f>ROUND(D68*B3,2)</f>
        <v>0</v>
      </c>
      <c r="F68" s="39">
        <v>0</v>
      </c>
      <c r="G68" s="38">
        <f>ROUND(F68*B3,2)</f>
        <v>0</v>
      </c>
      <c r="H68" s="39">
        <v>0</v>
      </c>
      <c r="I68" s="39">
        <v>0</v>
      </c>
      <c r="J68" s="39">
        <v>0</v>
      </c>
      <c r="K68" s="39">
        <v>0</v>
      </c>
      <c r="L68" s="39">
        <v>5858500.5999999996</v>
      </c>
      <c r="M68" s="39">
        <v>0</v>
      </c>
      <c r="N68" s="39">
        <v>287303.87</v>
      </c>
      <c r="O68" s="39">
        <v>0</v>
      </c>
      <c r="P68" s="39">
        <v>0</v>
      </c>
      <c r="Q68" s="122"/>
      <c r="R68" s="40"/>
      <c r="S68" s="40"/>
      <c r="T68" s="40"/>
      <c r="U68" s="40"/>
      <c r="V68" s="40"/>
      <c r="W68" s="40"/>
      <c r="X68" s="40"/>
      <c r="Y68" s="40"/>
      <c r="Z68" s="40"/>
      <c r="AA68" s="40"/>
    </row>
    <row r="69" spans="1:27" s="33" customFormat="1" ht="45" customHeight="1">
      <c r="A69" s="34">
        <v>42</v>
      </c>
      <c r="B69" s="55" t="s">
        <v>59</v>
      </c>
      <c r="C69" s="143" t="s">
        <v>30</v>
      </c>
      <c r="D69" s="39">
        <f t="shared" si="0"/>
        <v>12827007.16</v>
      </c>
      <c r="E69" s="39">
        <f t="shared" si="0"/>
        <v>12827007.16</v>
      </c>
      <c r="F69" s="38">
        <v>12827007.16</v>
      </c>
      <c r="G69" s="38">
        <v>12827007.16</v>
      </c>
      <c r="H69" s="39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3666345.29</v>
      </c>
      <c r="P69" s="39">
        <v>0</v>
      </c>
      <c r="Q69" s="122"/>
      <c r="R69" s="40"/>
      <c r="S69" s="40"/>
      <c r="T69" s="40"/>
      <c r="U69" s="40"/>
      <c r="V69" s="40"/>
      <c r="W69" s="40"/>
      <c r="X69" s="40"/>
      <c r="Y69" s="40"/>
      <c r="Z69" s="40"/>
      <c r="AA69" s="40"/>
    </row>
    <row r="70" spans="1:27" s="33" customFormat="1" ht="45" customHeight="1">
      <c r="A70" s="34">
        <v>43</v>
      </c>
      <c r="B70" s="55" t="s">
        <v>60</v>
      </c>
      <c r="C70" s="143" t="s">
        <v>1</v>
      </c>
      <c r="D70" s="39">
        <f t="shared" si="0"/>
        <v>0</v>
      </c>
      <c r="E70" s="38">
        <f>ROUND(D70*B3,2)</f>
        <v>0</v>
      </c>
      <c r="F70" s="39">
        <v>0</v>
      </c>
      <c r="G70" s="38">
        <f>ROUND(F70*B3,2)</f>
        <v>0</v>
      </c>
      <c r="H70" s="39">
        <v>0</v>
      </c>
      <c r="I70" s="39">
        <v>0</v>
      </c>
      <c r="J70" s="39">
        <v>0</v>
      </c>
      <c r="K70" s="39">
        <v>0</v>
      </c>
      <c r="L70" s="39">
        <v>0</v>
      </c>
      <c r="M70" s="39">
        <v>0</v>
      </c>
      <c r="N70" s="38">
        <v>1067.93</v>
      </c>
      <c r="O70" s="39">
        <v>0</v>
      </c>
      <c r="P70" s="39">
        <v>0</v>
      </c>
      <c r="Q70" s="122"/>
      <c r="R70" s="40"/>
      <c r="S70" s="40"/>
      <c r="T70" s="40"/>
      <c r="U70" s="40"/>
      <c r="V70" s="40"/>
      <c r="W70" s="40"/>
      <c r="X70" s="40"/>
      <c r="Y70" s="40"/>
      <c r="Z70" s="40"/>
      <c r="AA70" s="40"/>
    </row>
    <row r="71" spans="1:27" s="33" customFormat="1" ht="45" customHeight="1">
      <c r="A71" s="140">
        <v>44</v>
      </c>
      <c r="B71" s="41" t="s">
        <v>61</v>
      </c>
      <c r="C71" s="56" t="s">
        <v>0</v>
      </c>
      <c r="D71" s="39">
        <f t="shared" si="0"/>
        <v>0</v>
      </c>
      <c r="E71" s="39">
        <f t="shared" si="0"/>
        <v>0</v>
      </c>
      <c r="F71" s="39">
        <v>0</v>
      </c>
      <c r="G71" s="38">
        <f>ROUND(F71*B2,2)</f>
        <v>0</v>
      </c>
      <c r="H71" s="39"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8">
        <v>15618619.859999999</v>
      </c>
      <c r="O71" s="39">
        <v>0</v>
      </c>
      <c r="P71" s="39">
        <v>0</v>
      </c>
      <c r="Q71" s="122"/>
      <c r="R71" s="40"/>
      <c r="S71" s="40"/>
      <c r="T71" s="40"/>
      <c r="U71" s="40"/>
      <c r="V71" s="40"/>
      <c r="W71" s="40"/>
      <c r="X71" s="40"/>
      <c r="Y71" s="40"/>
      <c r="Z71" s="40"/>
      <c r="AA71" s="40"/>
    </row>
    <row r="72" spans="1:27" s="33" customFormat="1" ht="45" customHeight="1">
      <c r="A72" s="190">
        <v>45</v>
      </c>
      <c r="B72" s="45" t="s">
        <v>62</v>
      </c>
      <c r="C72" s="143" t="s">
        <v>30</v>
      </c>
      <c r="D72" s="46">
        <f t="shared" si="0"/>
        <v>5818721.1200000001</v>
      </c>
      <c r="E72" s="39">
        <f t="shared" si="0"/>
        <v>5818721.1200000001</v>
      </c>
      <c r="F72" s="61">
        <v>5818721.1200000001</v>
      </c>
      <c r="G72" s="61">
        <f>F72</f>
        <v>5818721.1200000001</v>
      </c>
      <c r="H72" s="39">
        <v>0</v>
      </c>
      <c r="I72" s="39">
        <v>0</v>
      </c>
      <c r="J72" s="39">
        <v>0</v>
      </c>
      <c r="K72" s="39">
        <v>0</v>
      </c>
      <c r="L72" s="61">
        <v>1150000</v>
      </c>
      <c r="M72" s="39">
        <v>0</v>
      </c>
      <c r="N72" s="39">
        <v>0</v>
      </c>
      <c r="O72" s="39">
        <v>0</v>
      </c>
      <c r="P72" s="39">
        <v>0</v>
      </c>
      <c r="Q72" s="122"/>
      <c r="R72" s="40"/>
      <c r="S72" s="40"/>
      <c r="T72" s="40"/>
      <c r="U72" s="40"/>
      <c r="V72" s="40"/>
      <c r="W72" s="40"/>
      <c r="X72" s="40"/>
      <c r="Y72" s="40"/>
      <c r="Z72" s="40"/>
      <c r="AA72" s="40"/>
    </row>
    <row r="73" spans="1:27" s="33" customFormat="1" ht="45" customHeight="1">
      <c r="A73" s="194"/>
      <c r="B73" s="45" t="s">
        <v>63</v>
      </c>
      <c r="C73" s="143" t="s">
        <v>30</v>
      </c>
      <c r="D73" s="46">
        <f t="shared" si="0"/>
        <v>10000000</v>
      </c>
      <c r="E73" s="39">
        <f t="shared" si="0"/>
        <v>10000000</v>
      </c>
      <c r="F73" s="61">
        <v>10000000</v>
      </c>
      <c r="G73" s="61">
        <f>F73</f>
        <v>10000000</v>
      </c>
      <c r="H73" s="39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122"/>
      <c r="R73" s="40"/>
      <c r="S73" s="40"/>
      <c r="T73" s="40"/>
      <c r="U73" s="40"/>
      <c r="V73" s="40"/>
      <c r="W73" s="40"/>
      <c r="X73" s="40"/>
      <c r="Y73" s="40"/>
      <c r="Z73" s="40"/>
      <c r="AA73" s="40"/>
    </row>
    <row r="74" spans="1:27" s="33" customFormat="1" ht="48.6" customHeight="1">
      <c r="A74" s="191"/>
      <c r="B74" s="45" t="s">
        <v>64</v>
      </c>
      <c r="C74" s="143" t="s">
        <v>30</v>
      </c>
      <c r="D74" s="46">
        <f t="shared" si="0"/>
        <v>0</v>
      </c>
      <c r="E74" s="39">
        <f t="shared" si="0"/>
        <v>0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39">
        <v>0</v>
      </c>
      <c r="M74" s="39">
        <v>0</v>
      </c>
      <c r="N74" s="39">
        <v>0</v>
      </c>
      <c r="O74" s="39">
        <v>0</v>
      </c>
      <c r="P74" s="39">
        <v>0</v>
      </c>
      <c r="Q74" s="122"/>
      <c r="R74" s="40"/>
      <c r="S74" s="40"/>
      <c r="T74" s="40"/>
      <c r="U74" s="40"/>
      <c r="V74" s="40"/>
      <c r="W74" s="40"/>
      <c r="X74" s="40"/>
      <c r="Y74" s="40"/>
      <c r="Z74" s="40"/>
      <c r="AA74" s="40"/>
    </row>
    <row r="75" spans="1:27" s="33" customFormat="1" ht="48.6" customHeight="1">
      <c r="A75" s="190">
        <v>46</v>
      </c>
      <c r="B75" s="45" t="s">
        <v>65</v>
      </c>
      <c r="C75" s="143" t="s">
        <v>30</v>
      </c>
      <c r="D75" s="46">
        <f t="shared" si="0"/>
        <v>50339949.530000001</v>
      </c>
      <c r="E75" s="39">
        <f t="shared" si="0"/>
        <v>50339949.530000001</v>
      </c>
      <c r="F75" s="61">
        <v>50339949.530000001</v>
      </c>
      <c r="G75" s="61">
        <v>50339949.530000001</v>
      </c>
      <c r="H75" s="39">
        <v>0</v>
      </c>
      <c r="I75" s="39">
        <v>0</v>
      </c>
      <c r="J75" s="39">
        <v>0</v>
      </c>
      <c r="K75" s="39">
        <v>0</v>
      </c>
      <c r="L75" s="61">
        <v>12557597.93</v>
      </c>
      <c r="M75" s="39">
        <v>0</v>
      </c>
      <c r="N75" s="39">
        <v>0</v>
      </c>
      <c r="O75" s="39">
        <v>0</v>
      </c>
      <c r="P75" s="39">
        <v>0</v>
      </c>
      <c r="Q75" s="122"/>
      <c r="R75" s="40"/>
      <c r="S75" s="40"/>
      <c r="T75" s="40"/>
      <c r="U75" s="40"/>
      <c r="V75" s="40"/>
      <c r="W75" s="40"/>
      <c r="X75" s="40"/>
      <c r="Y75" s="40"/>
      <c r="Z75" s="40"/>
      <c r="AA75" s="40"/>
    </row>
    <row r="76" spans="1:27" s="33" customFormat="1" ht="48.6" customHeight="1">
      <c r="A76" s="194"/>
      <c r="B76" s="45" t="s">
        <v>66</v>
      </c>
      <c r="C76" s="143" t="s">
        <v>30</v>
      </c>
      <c r="D76" s="46">
        <f t="shared" si="0"/>
        <v>13659178.23</v>
      </c>
      <c r="E76" s="39">
        <f t="shared" si="0"/>
        <v>13659178.23</v>
      </c>
      <c r="F76" s="61">
        <v>13659178.23</v>
      </c>
      <c r="G76" s="61">
        <v>13659178.23</v>
      </c>
      <c r="H76" s="39">
        <v>0</v>
      </c>
      <c r="I76" s="39">
        <v>0</v>
      </c>
      <c r="J76" s="39">
        <v>0</v>
      </c>
      <c r="K76" s="39">
        <v>0</v>
      </c>
      <c r="L76" s="61">
        <v>16009196.26</v>
      </c>
      <c r="M76" s="39">
        <v>0</v>
      </c>
      <c r="N76" s="39">
        <v>0</v>
      </c>
      <c r="O76" s="39">
        <v>0</v>
      </c>
      <c r="P76" s="39">
        <v>0</v>
      </c>
      <c r="Q76" s="122"/>
      <c r="R76" s="40"/>
      <c r="S76" s="40"/>
      <c r="T76" s="40"/>
      <c r="U76" s="40"/>
      <c r="V76" s="40"/>
      <c r="W76" s="40"/>
      <c r="X76" s="40"/>
      <c r="Y76" s="40"/>
      <c r="Z76" s="40"/>
      <c r="AA76" s="40"/>
    </row>
    <row r="77" spans="1:27" s="33" customFormat="1" ht="48.6" customHeight="1">
      <c r="A77" s="194"/>
      <c r="B77" s="45" t="s">
        <v>67</v>
      </c>
      <c r="C77" s="143" t="s">
        <v>30</v>
      </c>
      <c r="D77" s="46">
        <f t="shared" si="0"/>
        <v>9228158.6199999992</v>
      </c>
      <c r="E77" s="39">
        <f t="shared" si="0"/>
        <v>9228158.6199999992</v>
      </c>
      <c r="F77" s="61">
        <v>9228158.6199999992</v>
      </c>
      <c r="G77" s="61">
        <v>9228158.6199999992</v>
      </c>
      <c r="H77" s="39">
        <v>0</v>
      </c>
      <c r="I77" s="39">
        <v>0</v>
      </c>
      <c r="J77" s="39">
        <v>0</v>
      </c>
      <c r="K77" s="39">
        <v>0</v>
      </c>
      <c r="L77" s="61">
        <v>4058392.53</v>
      </c>
      <c r="M77" s="39">
        <v>0</v>
      </c>
      <c r="N77" s="39">
        <v>0</v>
      </c>
      <c r="O77" s="39">
        <v>0</v>
      </c>
      <c r="P77" s="39">
        <v>0</v>
      </c>
      <c r="Q77" s="122"/>
      <c r="R77" s="40"/>
      <c r="S77" s="40"/>
      <c r="T77" s="40"/>
      <c r="U77" s="40"/>
      <c r="V77" s="40"/>
      <c r="W77" s="40"/>
      <c r="X77" s="40"/>
      <c r="Y77" s="40"/>
      <c r="Z77" s="40"/>
      <c r="AA77" s="40"/>
    </row>
    <row r="78" spans="1:27" s="33" customFormat="1" ht="48.6" customHeight="1">
      <c r="A78" s="191"/>
      <c r="B78" s="45" t="s">
        <v>68</v>
      </c>
      <c r="C78" s="143" t="s">
        <v>30</v>
      </c>
      <c r="D78" s="46">
        <f t="shared" si="0"/>
        <v>0</v>
      </c>
      <c r="E78" s="39">
        <f t="shared" si="0"/>
        <v>0</v>
      </c>
      <c r="F78" s="39">
        <v>0</v>
      </c>
      <c r="G78" s="39">
        <v>0</v>
      </c>
      <c r="H78" s="39">
        <v>0</v>
      </c>
      <c r="I78" s="39">
        <v>0</v>
      </c>
      <c r="J78" s="39">
        <v>0</v>
      </c>
      <c r="K78" s="39">
        <v>0</v>
      </c>
      <c r="L78" s="39">
        <v>0</v>
      </c>
      <c r="M78" s="39">
        <v>0</v>
      </c>
      <c r="N78" s="39">
        <v>0</v>
      </c>
      <c r="O78" s="39">
        <v>0</v>
      </c>
      <c r="P78" s="39">
        <v>0</v>
      </c>
      <c r="Q78" s="122"/>
      <c r="R78" s="40"/>
      <c r="S78" s="40"/>
      <c r="T78" s="40"/>
      <c r="U78" s="40"/>
      <c r="V78" s="40"/>
      <c r="W78" s="40"/>
      <c r="X78" s="40"/>
      <c r="Y78" s="40"/>
      <c r="Z78" s="40"/>
      <c r="AA78" s="40"/>
    </row>
    <row r="79" spans="1:27" s="33" customFormat="1" ht="48.6" customHeight="1">
      <c r="A79" s="190">
        <v>47</v>
      </c>
      <c r="B79" s="99" t="s">
        <v>69</v>
      </c>
      <c r="C79" s="56" t="s">
        <v>30</v>
      </c>
      <c r="D79" s="101">
        <f t="shared" si="0"/>
        <v>38875154.719999999</v>
      </c>
      <c r="E79" s="39">
        <f t="shared" si="0"/>
        <v>38875154.719999999</v>
      </c>
      <c r="F79" s="61">
        <v>38875154.719999999</v>
      </c>
      <c r="G79" s="61">
        <v>38875154.719999999</v>
      </c>
      <c r="H79" s="39">
        <v>0</v>
      </c>
      <c r="I79" s="39">
        <v>0</v>
      </c>
      <c r="J79" s="39">
        <v>0</v>
      </c>
      <c r="K79" s="39">
        <v>0</v>
      </c>
      <c r="L79" s="61">
        <v>4309600.97</v>
      </c>
      <c r="M79" s="39">
        <v>0</v>
      </c>
      <c r="N79" s="39">
        <v>0</v>
      </c>
      <c r="O79" s="39">
        <v>0</v>
      </c>
      <c r="P79" s="39">
        <v>0</v>
      </c>
      <c r="Q79" s="122"/>
      <c r="R79" s="40"/>
      <c r="S79" s="40"/>
      <c r="T79" s="40"/>
      <c r="U79" s="40"/>
      <c r="V79" s="40"/>
      <c r="W79" s="40"/>
      <c r="X79" s="40"/>
      <c r="Y79" s="40"/>
      <c r="Z79" s="40"/>
      <c r="AA79" s="40"/>
    </row>
    <row r="80" spans="1:27" s="33" customFormat="1" ht="48.6" customHeight="1">
      <c r="A80" s="194"/>
      <c r="B80" s="99" t="s">
        <v>70</v>
      </c>
      <c r="C80" s="143" t="s">
        <v>30</v>
      </c>
      <c r="D80" s="101">
        <f t="shared" si="0"/>
        <v>70467258.879999995</v>
      </c>
      <c r="E80" s="39">
        <f t="shared" si="0"/>
        <v>70467258.879999995</v>
      </c>
      <c r="F80" s="61">
        <v>70467258.879999995</v>
      </c>
      <c r="G80" s="61">
        <v>70467258.879999995</v>
      </c>
      <c r="H80" s="39">
        <v>0</v>
      </c>
      <c r="I80" s="39">
        <v>0</v>
      </c>
      <c r="J80" s="39">
        <v>0</v>
      </c>
      <c r="K80" s="39">
        <v>0</v>
      </c>
      <c r="L80" s="61">
        <v>4228134.5</v>
      </c>
      <c r="M80" s="39">
        <v>0</v>
      </c>
      <c r="N80" s="39">
        <v>0</v>
      </c>
      <c r="O80" s="39">
        <v>0</v>
      </c>
      <c r="P80" s="39">
        <v>0</v>
      </c>
      <c r="Q80" s="122"/>
      <c r="R80" s="40"/>
      <c r="S80" s="40"/>
      <c r="T80" s="40"/>
      <c r="U80" s="40"/>
      <c r="V80" s="40"/>
      <c r="W80" s="40"/>
      <c r="X80" s="40"/>
      <c r="Y80" s="40"/>
      <c r="Z80" s="40"/>
      <c r="AA80" s="40"/>
    </row>
    <row r="81" spans="1:27" s="33" customFormat="1" ht="48.6" customHeight="1">
      <c r="A81" s="194"/>
      <c r="B81" s="99" t="s">
        <v>71</v>
      </c>
      <c r="C81" s="143" t="s">
        <v>30</v>
      </c>
      <c r="D81" s="101">
        <f t="shared" si="0"/>
        <v>32653594.890000001</v>
      </c>
      <c r="E81" s="39">
        <f t="shared" si="0"/>
        <v>32653594.890000001</v>
      </c>
      <c r="F81" s="61">
        <v>32653594.890000001</v>
      </c>
      <c r="G81" s="61">
        <v>32653594.890000001</v>
      </c>
      <c r="H81" s="39">
        <v>0</v>
      </c>
      <c r="I81" s="39">
        <v>0</v>
      </c>
      <c r="J81" s="39">
        <v>0</v>
      </c>
      <c r="K81" s="39">
        <v>0</v>
      </c>
      <c r="L81" s="39">
        <v>6707.21</v>
      </c>
      <c r="M81" s="39">
        <v>0</v>
      </c>
      <c r="N81" s="39">
        <v>0</v>
      </c>
      <c r="O81" s="39">
        <v>0</v>
      </c>
      <c r="P81" s="39">
        <v>0</v>
      </c>
      <c r="Q81" s="122"/>
      <c r="R81" s="40"/>
      <c r="S81" s="40"/>
      <c r="T81" s="40"/>
      <c r="U81" s="40"/>
      <c r="V81" s="40"/>
      <c r="W81" s="40"/>
      <c r="X81" s="40"/>
      <c r="Y81" s="40"/>
      <c r="Z81" s="40"/>
      <c r="AA81" s="40"/>
    </row>
    <row r="82" spans="1:27" s="33" customFormat="1" ht="48.6" customHeight="1">
      <c r="A82" s="191"/>
      <c r="B82" s="41" t="s">
        <v>72</v>
      </c>
      <c r="C82" s="143" t="s">
        <v>30</v>
      </c>
      <c r="D82" s="39">
        <f t="shared" si="0"/>
        <v>0</v>
      </c>
      <c r="E82" s="39">
        <f t="shared" si="0"/>
        <v>0</v>
      </c>
      <c r="F82" s="39">
        <v>0</v>
      </c>
      <c r="G82" s="38"/>
      <c r="H82" s="39">
        <v>0</v>
      </c>
      <c r="I82" s="39">
        <v>0</v>
      </c>
      <c r="J82" s="39">
        <v>0</v>
      </c>
      <c r="K82" s="39">
        <v>0</v>
      </c>
      <c r="L82" s="39">
        <v>0</v>
      </c>
      <c r="M82" s="39">
        <v>0</v>
      </c>
      <c r="N82" s="39">
        <v>0</v>
      </c>
      <c r="O82" s="39">
        <v>0</v>
      </c>
      <c r="P82" s="39">
        <v>0</v>
      </c>
      <c r="Q82" s="122"/>
      <c r="R82" s="40"/>
      <c r="S82" s="40"/>
      <c r="T82" s="40"/>
      <c r="U82" s="40"/>
      <c r="V82" s="40"/>
      <c r="W82" s="40"/>
      <c r="X82" s="40"/>
      <c r="Y82" s="40"/>
      <c r="Z82" s="40"/>
      <c r="AA82" s="40"/>
    </row>
    <row r="83" spans="1:27" s="33" customFormat="1" ht="48.6" customHeight="1">
      <c r="A83" s="190">
        <v>48</v>
      </c>
      <c r="B83" s="45" t="s">
        <v>73</v>
      </c>
      <c r="C83" s="143" t="s">
        <v>30</v>
      </c>
      <c r="D83" s="46">
        <f t="shared" si="0"/>
        <v>28947598.370000001</v>
      </c>
      <c r="E83" s="39">
        <f t="shared" si="0"/>
        <v>28947598.370000001</v>
      </c>
      <c r="F83" s="61">
        <v>28947598.370000001</v>
      </c>
      <c r="G83" s="61">
        <v>28947598.370000001</v>
      </c>
      <c r="H83" s="39">
        <v>0</v>
      </c>
      <c r="I83" s="39">
        <v>0</v>
      </c>
      <c r="J83" s="39">
        <v>0</v>
      </c>
      <c r="K83" s="39">
        <v>0</v>
      </c>
      <c r="L83" s="39">
        <v>0</v>
      </c>
      <c r="M83" s="39">
        <v>0</v>
      </c>
      <c r="N83" s="39">
        <v>0</v>
      </c>
      <c r="O83" s="39">
        <v>0</v>
      </c>
      <c r="P83" s="39">
        <v>0</v>
      </c>
      <c r="Q83" s="122"/>
      <c r="R83" s="40"/>
      <c r="S83" s="40"/>
      <c r="T83" s="40"/>
      <c r="U83" s="40"/>
      <c r="V83" s="40"/>
      <c r="W83" s="40"/>
      <c r="X83" s="40"/>
      <c r="Y83" s="40"/>
      <c r="Z83" s="40"/>
      <c r="AA83" s="40"/>
    </row>
    <row r="84" spans="1:27" s="33" customFormat="1" ht="46.9" customHeight="1">
      <c r="A84" s="194"/>
      <c r="B84" s="45" t="s">
        <v>74</v>
      </c>
      <c r="C84" s="143" t="s">
        <v>30</v>
      </c>
      <c r="D84" s="46">
        <f t="shared" ref="D84:E129" si="1">F84+H84+J84</f>
        <v>66774320.380000003</v>
      </c>
      <c r="E84" s="39">
        <f t="shared" si="1"/>
        <v>66774320.380000003</v>
      </c>
      <c r="F84" s="39">
        <v>66774320.380000003</v>
      </c>
      <c r="G84" s="39">
        <f>F84</f>
        <v>66774320.380000003</v>
      </c>
      <c r="H84" s="39">
        <v>0</v>
      </c>
      <c r="I84" s="39">
        <v>0</v>
      </c>
      <c r="J84" s="39">
        <v>0</v>
      </c>
      <c r="K84" s="39">
        <v>0</v>
      </c>
      <c r="L84" s="39">
        <v>0</v>
      </c>
      <c r="M84" s="39">
        <v>0</v>
      </c>
      <c r="N84" s="39">
        <v>0</v>
      </c>
      <c r="O84" s="39">
        <v>0</v>
      </c>
      <c r="P84" s="39">
        <v>0</v>
      </c>
      <c r="Q84" s="122"/>
      <c r="R84" s="40"/>
      <c r="S84" s="40"/>
      <c r="T84" s="40"/>
      <c r="U84" s="40"/>
      <c r="V84" s="40"/>
      <c r="W84" s="40"/>
      <c r="X84" s="40"/>
      <c r="Y84" s="40"/>
      <c r="Z84" s="40"/>
      <c r="AA84" s="40"/>
    </row>
    <row r="85" spans="1:27" s="33" customFormat="1" ht="46.9" customHeight="1">
      <c r="A85" s="194"/>
      <c r="B85" s="45" t="s">
        <v>75</v>
      </c>
      <c r="C85" s="143" t="s">
        <v>30</v>
      </c>
      <c r="D85" s="46">
        <f t="shared" si="1"/>
        <v>0</v>
      </c>
      <c r="E85" s="39">
        <f t="shared" si="1"/>
        <v>0</v>
      </c>
      <c r="F85" s="39">
        <v>0</v>
      </c>
      <c r="G85" s="39">
        <v>0</v>
      </c>
      <c r="H85" s="39">
        <v>0</v>
      </c>
      <c r="I85" s="39">
        <v>0</v>
      </c>
      <c r="J85" s="39">
        <v>0</v>
      </c>
      <c r="K85" s="39">
        <v>0</v>
      </c>
      <c r="L85" s="39">
        <v>0</v>
      </c>
      <c r="M85" s="39">
        <v>0</v>
      </c>
      <c r="N85" s="39">
        <v>0</v>
      </c>
      <c r="O85" s="39">
        <v>0</v>
      </c>
      <c r="P85" s="39">
        <v>0</v>
      </c>
      <c r="Q85" s="122"/>
      <c r="R85" s="40"/>
      <c r="S85" s="40"/>
      <c r="T85" s="40"/>
      <c r="U85" s="40"/>
      <c r="V85" s="40"/>
      <c r="W85" s="40"/>
      <c r="X85" s="40"/>
      <c r="Y85" s="40"/>
      <c r="Z85" s="40"/>
      <c r="AA85" s="40"/>
    </row>
    <row r="86" spans="1:27" s="33" customFormat="1" ht="46.9" customHeight="1">
      <c r="A86" s="191"/>
      <c r="B86" s="45" t="s">
        <v>76</v>
      </c>
      <c r="C86" s="143" t="s">
        <v>30</v>
      </c>
      <c r="D86" s="46">
        <f t="shared" si="1"/>
        <v>0</v>
      </c>
      <c r="E86" s="39">
        <f t="shared" si="1"/>
        <v>0</v>
      </c>
      <c r="F86" s="39">
        <v>0</v>
      </c>
      <c r="G86" s="39">
        <v>0</v>
      </c>
      <c r="H86" s="39">
        <v>0</v>
      </c>
      <c r="I86" s="39">
        <v>0</v>
      </c>
      <c r="J86" s="39">
        <v>0</v>
      </c>
      <c r="K86" s="39">
        <v>0</v>
      </c>
      <c r="L86" s="39">
        <v>0</v>
      </c>
      <c r="M86" s="39">
        <v>0</v>
      </c>
      <c r="N86" s="39">
        <v>0</v>
      </c>
      <c r="O86" s="39">
        <v>0</v>
      </c>
      <c r="P86" s="39">
        <v>0</v>
      </c>
      <c r="Q86" s="122"/>
      <c r="R86" s="40"/>
      <c r="S86" s="40"/>
      <c r="T86" s="40"/>
      <c r="U86" s="40"/>
      <c r="V86" s="40"/>
      <c r="W86" s="40"/>
      <c r="X86" s="40"/>
      <c r="Y86" s="40"/>
      <c r="Z86" s="40"/>
      <c r="AA86" s="40"/>
    </row>
    <row r="87" spans="1:27" s="33" customFormat="1" ht="46.9" customHeight="1">
      <c r="A87" s="34">
        <v>49</v>
      </c>
      <c r="B87" s="45" t="s">
        <v>77</v>
      </c>
      <c r="C87" s="143" t="s">
        <v>30</v>
      </c>
      <c r="D87" s="46">
        <f t="shared" si="1"/>
        <v>740145.25</v>
      </c>
      <c r="E87" s="39">
        <f t="shared" si="1"/>
        <v>740145.25</v>
      </c>
      <c r="F87" s="61">
        <v>740145.25</v>
      </c>
      <c r="G87" s="61">
        <v>740145.25</v>
      </c>
      <c r="H87" s="39">
        <v>0</v>
      </c>
      <c r="I87" s="39">
        <v>0</v>
      </c>
      <c r="J87" s="39">
        <v>0</v>
      </c>
      <c r="K87" s="39">
        <v>0</v>
      </c>
      <c r="L87" s="61">
        <v>7534462.8499999996</v>
      </c>
      <c r="M87" s="39">
        <v>0</v>
      </c>
      <c r="N87" s="39">
        <v>0</v>
      </c>
      <c r="O87" s="39">
        <v>0</v>
      </c>
      <c r="P87" s="39">
        <v>0</v>
      </c>
      <c r="Q87" s="122"/>
      <c r="R87" s="40"/>
      <c r="S87" s="40"/>
      <c r="T87" s="40"/>
      <c r="U87" s="40"/>
      <c r="V87" s="40"/>
      <c r="W87" s="40"/>
      <c r="X87" s="40"/>
      <c r="Y87" s="40"/>
      <c r="Z87" s="40"/>
      <c r="AA87" s="40"/>
    </row>
    <row r="88" spans="1:27" s="33" customFormat="1" ht="46.9" customHeight="1">
      <c r="A88" s="34">
        <v>50</v>
      </c>
      <c r="B88" s="45" t="s">
        <v>78</v>
      </c>
      <c r="C88" s="143" t="s">
        <v>30</v>
      </c>
      <c r="D88" s="46">
        <f t="shared" si="1"/>
        <v>0</v>
      </c>
      <c r="E88" s="39">
        <f t="shared" si="1"/>
        <v>0</v>
      </c>
      <c r="F88" s="39">
        <v>0</v>
      </c>
      <c r="G88" s="39">
        <v>0</v>
      </c>
      <c r="H88" s="39">
        <v>0</v>
      </c>
      <c r="I88" s="39">
        <v>0</v>
      </c>
      <c r="J88" s="39">
        <v>0</v>
      </c>
      <c r="K88" s="39">
        <v>0</v>
      </c>
      <c r="L88" s="39">
        <v>0</v>
      </c>
      <c r="M88" s="39">
        <v>0</v>
      </c>
      <c r="N88" s="39">
        <v>0</v>
      </c>
      <c r="O88" s="39">
        <v>0</v>
      </c>
      <c r="P88" s="39">
        <v>0</v>
      </c>
      <c r="Q88" s="122"/>
      <c r="R88" s="40"/>
      <c r="S88" s="40"/>
      <c r="T88" s="40"/>
      <c r="U88" s="40"/>
      <c r="V88" s="40"/>
      <c r="W88" s="40"/>
      <c r="X88" s="40"/>
      <c r="Y88" s="40"/>
      <c r="Z88" s="40"/>
      <c r="AA88" s="40"/>
    </row>
    <row r="89" spans="1:27" s="33" customFormat="1" ht="46.9" customHeight="1">
      <c r="A89" s="190">
        <v>51</v>
      </c>
      <c r="B89" s="45" t="s">
        <v>79</v>
      </c>
      <c r="C89" s="143" t="s">
        <v>30</v>
      </c>
      <c r="D89" s="46">
        <f t="shared" si="1"/>
        <v>4000000</v>
      </c>
      <c r="E89" s="39">
        <f t="shared" si="1"/>
        <v>4000000</v>
      </c>
      <c r="F89" s="61">
        <v>4000000</v>
      </c>
      <c r="G89" s="61">
        <v>4000000</v>
      </c>
      <c r="H89" s="39">
        <v>0</v>
      </c>
      <c r="I89" s="39">
        <v>0</v>
      </c>
      <c r="J89" s="39">
        <v>0</v>
      </c>
      <c r="K89" s="39">
        <v>0</v>
      </c>
      <c r="L89" s="39">
        <v>0</v>
      </c>
      <c r="M89" s="39">
        <v>0</v>
      </c>
      <c r="N89" s="39">
        <v>0</v>
      </c>
      <c r="O89" s="39">
        <v>0</v>
      </c>
      <c r="P89" s="39">
        <v>0</v>
      </c>
      <c r="Q89" s="122"/>
      <c r="R89" s="40"/>
      <c r="S89" s="40"/>
      <c r="T89" s="40"/>
      <c r="U89" s="40"/>
      <c r="V89" s="40"/>
      <c r="W89" s="40"/>
      <c r="X89" s="40"/>
      <c r="Y89" s="40"/>
      <c r="Z89" s="40"/>
      <c r="AA89" s="40"/>
    </row>
    <row r="90" spans="1:27" s="33" customFormat="1" ht="46.9" customHeight="1">
      <c r="A90" s="194"/>
      <c r="B90" s="45" t="s">
        <v>80</v>
      </c>
      <c r="C90" s="143" t="s">
        <v>30</v>
      </c>
      <c r="D90" s="46">
        <f t="shared" si="1"/>
        <v>10961061.76</v>
      </c>
      <c r="E90" s="39">
        <f t="shared" si="1"/>
        <v>10961061.76</v>
      </c>
      <c r="F90" s="61">
        <v>10961061.76</v>
      </c>
      <c r="G90" s="61">
        <v>10961061.76</v>
      </c>
      <c r="H90" s="39">
        <v>0</v>
      </c>
      <c r="I90" s="39">
        <v>0</v>
      </c>
      <c r="J90" s="39">
        <v>0</v>
      </c>
      <c r="K90" s="39">
        <v>0</v>
      </c>
      <c r="L90" s="61">
        <v>38368.9</v>
      </c>
      <c r="M90" s="39">
        <v>0</v>
      </c>
      <c r="N90" s="39">
        <v>0</v>
      </c>
      <c r="O90" s="39">
        <v>0</v>
      </c>
      <c r="P90" s="39">
        <v>0</v>
      </c>
      <c r="Q90" s="122"/>
      <c r="R90" s="40"/>
      <c r="S90" s="40"/>
      <c r="T90" s="40"/>
      <c r="U90" s="40"/>
      <c r="V90" s="40"/>
      <c r="W90" s="40"/>
      <c r="X90" s="40"/>
      <c r="Y90" s="40"/>
      <c r="Z90" s="40"/>
      <c r="AA90" s="40"/>
    </row>
    <row r="91" spans="1:27" s="33" customFormat="1" ht="46.9" customHeight="1">
      <c r="A91" s="191"/>
      <c r="B91" s="45" t="s">
        <v>81</v>
      </c>
      <c r="C91" s="143" t="s">
        <v>30</v>
      </c>
      <c r="D91" s="46">
        <f t="shared" si="1"/>
        <v>105547554.63</v>
      </c>
      <c r="E91" s="39">
        <f t="shared" si="1"/>
        <v>105547554.63</v>
      </c>
      <c r="F91" s="61">
        <v>105547554.63</v>
      </c>
      <c r="G91" s="61">
        <v>105547554.63</v>
      </c>
      <c r="H91" s="39">
        <v>0</v>
      </c>
      <c r="I91" s="39">
        <v>0</v>
      </c>
      <c r="J91" s="39">
        <v>0</v>
      </c>
      <c r="K91" s="39">
        <v>0</v>
      </c>
      <c r="L91" s="61">
        <v>2726692.44</v>
      </c>
      <c r="M91" s="39">
        <v>0</v>
      </c>
      <c r="N91" s="39">
        <v>0</v>
      </c>
      <c r="O91" s="39">
        <v>0</v>
      </c>
      <c r="P91" s="39">
        <v>0</v>
      </c>
      <c r="Q91" s="122"/>
      <c r="R91" s="40"/>
      <c r="S91" s="40"/>
      <c r="T91" s="40"/>
      <c r="U91" s="40"/>
      <c r="V91" s="40"/>
      <c r="W91" s="40"/>
      <c r="X91" s="40"/>
      <c r="Y91" s="40"/>
      <c r="Z91" s="40"/>
      <c r="AA91" s="40"/>
    </row>
    <row r="92" spans="1:27" s="33" customFormat="1" ht="46.9" customHeight="1">
      <c r="A92" s="226">
        <v>52</v>
      </c>
      <c r="B92" s="45" t="s">
        <v>82</v>
      </c>
      <c r="C92" s="143" t="s">
        <v>30</v>
      </c>
      <c r="D92" s="46">
        <f t="shared" si="1"/>
        <v>0</v>
      </c>
      <c r="E92" s="39">
        <f t="shared" si="1"/>
        <v>0</v>
      </c>
      <c r="F92" s="39">
        <v>0</v>
      </c>
      <c r="G92" s="39">
        <v>0</v>
      </c>
      <c r="H92" s="39">
        <v>0</v>
      </c>
      <c r="I92" s="39">
        <v>0</v>
      </c>
      <c r="J92" s="39">
        <v>0</v>
      </c>
      <c r="K92" s="39">
        <v>0</v>
      </c>
      <c r="L92" s="39">
        <v>0</v>
      </c>
      <c r="M92" s="39">
        <v>0</v>
      </c>
      <c r="N92" s="39">
        <v>0</v>
      </c>
      <c r="O92" s="39">
        <v>0</v>
      </c>
      <c r="P92" s="39">
        <v>0</v>
      </c>
      <c r="Q92" s="122"/>
      <c r="R92" s="40"/>
      <c r="S92" s="40"/>
      <c r="T92" s="40"/>
      <c r="U92" s="40"/>
      <c r="V92" s="40"/>
      <c r="W92" s="40"/>
      <c r="X92" s="40"/>
      <c r="Y92" s="40"/>
      <c r="Z92" s="40"/>
      <c r="AA92" s="40"/>
    </row>
    <row r="93" spans="1:27" s="33" customFormat="1" ht="46.9" customHeight="1">
      <c r="A93" s="226"/>
      <c r="B93" s="130" t="s">
        <v>320</v>
      </c>
      <c r="C93" s="143" t="s">
        <v>30</v>
      </c>
      <c r="D93" s="46">
        <f t="shared" si="1"/>
        <v>0</v>
      </c>
      <c r="E93" s="39">
        <f t="shared" si="1"/>
        <v>0</v>
      </c>
      <c r="F93" s="39">
        <v>0</v>
      </c>
      <c r="G93" s="39">
        <v>0</v>
      </c>
      <c r="H93" s="39">
        <v>0</v>
      </c>
      <c r="I93" s="39">
        <v>0</v>
      </c>
      <c r="J93" s="39">
        <v>0</v>
      </c>
      <c r="K93" s="39">
        <v>0</v>
      </c>
      <c r="L93" s="39">
        <v>0</v>
      </c>
      <c r="M93" s="39">
        <v>0</v>
      </c>
      <c r="N93" s="39">
        <v>0</v>
      </c>
      <c r="O93" s="39">
        <v>0</v>
      </c>
      <c r="P93" s="39">
        <v>0</v>
      </c>
      <c r="Q93" s="122"/>
      <c r="R93" s="40"/>
      <c r="S93" s="40"/>
      <c r="T93" s="40"/>
      <c r="U93" s="40"/>
      <c r="V93" s="40"/>
      <c r="W93" s="40"/>
      <c r="X93" s="40"/>
      <c r="Y93" s="40"/>
      <c r="Z93" s="40"/>
      <c r="AA93" s="40"/>
    </row>
    <row r="94" spans="1:27" s="33" customFormat="1" ht="46.9" customHeight="1">
      <c r="A94" s="60">
        <v>53</v>
      </c>
      <c r="B94" s="130" t="s">
        <v>321</v>
      </c>
      <c r="C94" s="143" t="s">
        <v>30</v>
      </c>
      <c r="D94" s="46">
        <f t="shared" si="1"/>
        <v>0</v>
      </c>
      <c r="E94" s="39">
        <f t="shared" si="1"/>
        <v>0</v>
      </c>
      <c r="F94" s="39">
        <v>0</v>
      </c>
      <c r="G94" s="39">
        <v>0</v>
      </c>
      <c r="H94" s="39">
        <v>0</v>
      </c>
      <c r="I94" s="39">
        <v>0</v>
      </c>
      <c r="J94" s="39">
        <v>0</v>
      </c>
      <c r="K94" s="39">
        <v>0</v>
      </c>
      <c r="L94" s="39">
        <v>0</v>
      </c>
      <c r="M94" s="39">
        <v>0</v>
      </c>
      <c r="N94" s="39">
        <v>0</v>
      </c>
      <c r="O94" s="39">
        <v>0</v>
      </c>
      <c r="P94" s="39">
        <v>0</v>
      </c>
      <c r="Q94" s="122"/>
      <c r="R94" s="40"/>
      <c r="S94" s="40"/>
      <c r="T94" s="40"/>
      <c r="U94" s="40"/>
      <c r="V94" s="40"/>
      <c r="W94" s="40"/>
      <c r="X94" s="40"/>
      <c r="Y94" s="40"/>
      <c r="Z94" s="40"/>
      <c r="AA94" s="40"/>
    </row>
    <row r="95" spans="1:27" s="33" customFormat="1" ht="45.6" customHeight="1">
      <c r="A95" s="60">
        <v>54</v>
      </c>
      <c r="B95" s="130" t="s">
        <v>322</v>
      </c>
      <c r="C95" s="143" t="s">
        <v>30</v>
      </c>
      <c r="D95" s="46">
        <f t="shared" si="1"/>
        <v>0</v>
      </c>
      <c r="E95" s="39">
        <f t="shared" si="1"/>
        <v>0</v>
      </c>
      <c r="F95" s="39">
        <v>0</v>
      </c>
      <c r="G95" s="39">
        <v>0</v>
      </c>
      <c r="H95" s="39">
        <v>0</v>
      </c>
      <c r="I95" s="39">
        <v>0</v>
      </c>
      <c r="J95" s="39">
        <v>0</v>
      </c>
      <c r="K95" s="39">
        <v>0</v>
      </c>
      <c r="L95" s="39">
        <v>0</v>
      </c>
      <c r="M95" s="39">
        <v>0</v>
      </c>
      <c r="N95" s="39">
        <v>0</v>
      </c>
      <c r="O95" s="39">
        <v>0</v>
      </c>
      <c r="P95" s="39">
        <v>0</v>
      </c>
      <c r="Q95" s="122"/>
      <c r="R95" s="40"/>
      <c r="S95" s="40"/>
      <c r="T95" s="40"/>
      <c r="U95" s="40"/>
      <c r="V95" s="40"/>
      <c r="W95" s="40"/>
      <c r="X95" s="40"/>
      <c r="Y95" s="40"/>
      <c r="Z95" s="40"/>
      <c r="AA95" s="40"/>
    </row>
    <row r="96" spans="1:27" s="33" customFormat="1" ht="45.6" customHeight="1">
      <c r="A96" s="226">
        <v>55</v>
      </c>
      <c r="B96" s="105" t="s">
        <v>280</v>
      </c>
      <c r="C96" s="143" t="s">
        <v>30</v>
      </c>
      <c r="D96" s="46">
        <f t="shared" si="1"/>
        <v>0</v>
      </c>
      <c r="E96" s="39">
        <f t="shared" si="1"/>
        <v>0</v>
      </c>
      <c r="F96" s="39">
        <v>0</v>
      </c>
      <c r="G96" s="39">
        <v>0</v>
      </c>
      <c r="H96" s="39">
        <v>0</v>
      </c>
      <c r="I96" s="39">
        <v>0</v>
      </c>
      <c r="J96" s="39">
        <v>0</v>
      </c>
      <c r="K96" s="39">
        <v>0</v>
      </c>
      <c r="L96" s="39">
        <v>0</v>
      </c>
      <c r="M96" s="39">
        <v>0</v>
      </c>
      <c r="N96" s="39">
        <v>0</v>
      </c>
      <c r="O96" s="39">
        <v>0</v>
      </c>
      <c r="P96" s="39">
        <v>0</v>
      </c>
      <c r="Q96" s="122"/>
      <c r="R96" s="40"/>
      <c r="S96" s="40"/>
      <c r="T96" s="40"/>
      <c r="U96" s="40"/>
      <c r="V96" s="40"/>
      <c r="W96" s="40"/>
      <c r="X96" s="40"/>
      <c r="Y96" s="40"/>
      <c r="Z96" s="40"/>
      <c r="AA96" s="40"/>
    </row>
    <row r="97" spans="1:27" s="33" customFormat="1" ht="45.6" customHeight="1">
      <c r="A97" s="226"/>
      <c r="B97" s="105" t="s">
        <v>281</v>
      </c>
      <c r="C97" s="143" t="s">
        <v>30</v>
      </c>
      <c r="D97" s="46">
        <f t="shared" si="1"/>
        <v>0</v>
      </c>
      <c r="E97" s="39">
        <f t="shared" si="1"/>
        <v>0</v>
      </c>
      <c r="F97" s="39">
        <v>0</v>
      </c>
      <c r="G97" s="39">
        <v>0</v>
      </c>
      <c r="H97" s="39">
        <v>0</v>
      </c>
      <c r="I97" s="39">
        <v>0</v>
      </c>
      <c r="J97" s="39">
        <v>0</v>
      </c>
      <c r="K97" s="39">
        <v>0</v>
      </c>
      <c r="L97" s="39">
        <v>0</v>
      </c>
      <c r="M97" s="39">
        <v>0</v>
      </c>
      <c r="N97" s="39">
        <v>0</v>
      </c>
      <c r="O97" s="39">
        <v>0</v>
      </c>
      <c r="P97" s="39">
        <v>0</v>
      </c>
      <c r="Q97" s="122"/>
      <c r="R97" s="40"/>
      <c r="S97" s="40"/>
      <c r="T97" s="40"/>
      <c r="U97" s="40"/>
      <c r="V97" s="40"/>
      <c r="W97" s="40"/>
      <c r="X97" s="40"/>
      <c r="Y97" s="40"/>
      <c r="Z97" s="40"/>
      <c r="AA97" s="40"/>
    </row>
    <row r="98" spans="1:27" s="33" customFormat="1" ht="45.6" customHeight="1">
      <c r="A98" s="226">
        <v>56</v>
      </c>
      <c r="B98" s="105" t="s">
        <v>282</v>
      </c>
      <c r="C98" s="143" t="s">
        <v>30</v>
      </c>
      <c r="D98" s="46">
        <f t="shared" si="1"/>
        <v>0</v>
      </c>
      <c r="E98" s="39">
        <f t="shared" si="1"/>
        <v>0</v>
      </c>
      <c r="F98" s="39">
        <v>0</v>
      </c>
      <c r="G98" s="39">
        <v>0</v>
      </c>
      <c r="H98" s="39">
        <v>0</v>
      </c>
      <c r="I98" s="39">
        <v>0</v>
      </c>
      <c r="J98" s="39">
        <v>0</v>
      </c>
      <c r="K98" s="39">
        <v>0</v>
      </c>
      <c r="L98" s="39">
        <v>0</v>
      </c>
      <c r="M98" s="39">
        <v>0</v>
      </c>
      <c r="N98" s="39">
        <v>0</v>
      </c>
      <c r="O98" s="39">
        <v>0</v>
      </c>
      <c r="P98" s="39">
        <v>0</v>
      </c>
      <c r="Q98" s="122"/>
      <c r="R98" s="40"/>
      <c r="S98" s="40"/>
      <c r="T98" s="40"/>
      <c r="U98" s="40"/>
      <c r="V98" s="40"/>
      <c r="W98" s="40"/>
      <c r="X98" s="40"/>
      <c r="Y98" s="40"/>
      <c r="Z98" s="40"/>
      <c r="AA98" s="40"/>
    </row>
    <row r="99" spans="1:27" s="33" customFormat="1" ht="45.6" customHeight="1">
      <c r="A99" s="226"/>
      <c r="B99" s="105" t="s">
        <v>283</v>
      </c>
      <c r="C99" s="143" t="s">
        <v>30</v>
      </c>
      <c r="D99" s="46">
        <f t="shared" si="1"/>
        <v>0</v>
      </c>
      <c r="E99" s="39">
        <f t="shared" si="1"/>
        <v>0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  <c r="K99" s="39">
        <v>0</v>
      </c>
      <c r="L99" s="39">
        <v>0</v>
      </c>
      <c r="M99" s="39">
        <v>0</v>
      </c>
      <c r="N99" s="39">
        <v>0</v>
      </c>
      <c r="O99" s="39">
        <v>0</v>
      </c>
      <c r="P99" s="39">
        <v>0</v>
      </c>
      <c r="Q99" s="122"/>
      <c r="R99" s="40"/>
      <c r="S99" s="40"/>
      <c r="T99" s="40"/>
      <c r="U99" s="40"/>
      <c r="V99" s="40"/>
      <c r="W99" s="40"/>
      <c r="X99" s="40"/>
      <c r="Y99" s="40"/>
      <c r="Z99" s="40"/>
      <c r="AA99" s="40"/>
    </row>
    <row r="100" spans="1:27" s="33" customFormat="1" ht="45.6" customHeight="1">
      <c r="A100" s="60">
        <v>57</v>
      </c>
      <c r="B100" s="130" t="s">
        <v>323</v>
      </c>
      <c r="C100" s="143" t="s">
        <v>30</v>
      </c>
      <c r="D100" s="46">
        <f t="shared" si="1"/>
        <v>0</v>
      </c>
      <c r="E100" s="39">
        <f t="shared" si="1"/>
        <v>0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  <c r="K100" s="39">
        <v>0</v>
      </c>
      <c r="L100" s="39">
        <v>0</v>
      </c>
      <c r="M100" s="39">
        <v>0</v>
      </c>
      <c r="N100" s="39">
        <v>0</v>
      </c>
      <c r="O100" s="39">
        <v>0</v>
      </c>
      <c r="P100" s="39">
        <v>0</v>
      </c>
      <c r="Q100" s="122"/>
      <c r="R100" s="40"/>
      <c r="S100" s="40"/>
      <c r="T100" s="40"/>
      <c r="U100" s="40"/>
      <c r="V100" s="40"/>
      <c r="W100" s="40"/>
      <c r="X100" s="40"/>
      <c r="Y100" s="40"/>
      <c r="Z100" s="40"/>
      <c r="AA100" s="40"/>
    </row>
    <row r="101" spans="1:27" s="33" customFormat="1" ht="45.6" customHeight="1">
      <c r="A101" s="226">
        <v>58</v>
      </c>
      <c r="B101" s="130" t="s">
        <v>324</v>
      </c>
      <c r="C101" s="143" t="s">
        <v>30</v>
      </c>
      <c r="D101" s="46">
        <f t="shared" si="1"/>
        <v>56026167.43</v>
      </c>
      <c r="E101" s="39">
        <f t="shared" si="1"/>
        <v>56026167.43</v>
      </c>
      <c r="F101" s="61">
        <v>56026167.43</v>
      </c>
      <c r="G101" s="61">
        <f>F101</f>
        <v>56026167.43</v>
      </c>
      <c r="H101" s="39">
        <v>0</v>
      </c>
      <c r="I101" s="39">
        <v>0</v>
      </c>
      <c r="J101" s="39">
        <v>0</v>
      </c>
      <c r="K101" s="39">
        <v>0</v>
      </c>
      <c r="L101" s="39">
        <v>0</v>
      </c>
      <c r="M101" s="39">
        <v>0</v>
      </c>
      <c r="N101" s="39">
        <v>0</v>
      </c>
      <c r="O101" s="39">
        <v>0</v>
      </c>
      <c r="P101" s="39">
        <v>0</v>
      </c>
      <c r="Q101" s="122"/>
      <c r="R101" s="40"/>
      <c r="S101" s="40"/>
      <c r="T101" s="40"/>
      <c r="U101" s="40"/>
      <c r="V101" s="40"/>
      <c r="W101" s="40"/>
      <c r="X101" s="40"/>
      <c r="Y101" s="40"/>
      <c r="Z101" s="40"/>
      <c r="AA101" s="40"/>
    </row>
    <row r="102" spans="1:27" s="33" customFormat="1" ht="45.6" customHeight="1">
      <c r="A102" s="226"/>
      <c r="B102" s="130" t="s">
        <v>325</v>
      </c>
      <c r="C102" s="143" t="s">
        <v>30</v>
      </c>
      <c r="D102" s="46">
        <f t="shared" si="1"/>
        <v>0</v>
      </c>
      <c r="E102" s="39">
        <f t="shared" si="1"/>
        <v>0</v>
      </c>
      <c r="F102" s="39">
        <v>0</v>
      </c>
      <c r="G102" s="39">
        <v>0</v>
      </c>
      <c r="H102" s="39">
        <v>0</v>
      </c>
      <c r="I102" s="39">
        <v>0</v>
      </c>
      <c r="J102" s="39">
        <v>0</v>
      </c>
      <c r="K102" s="39">
        <v>0</v>
      </c>
      <c r="L102" s="39">
        <v>0</v>
      </c>
      <c r="M102" s="39">
        <v>0</v>
      </c>
      <c r="N102" s="39">
        <v>0</v>
      </c>
      <c r="O102" s="39">
        <v>0</v>
      </c>
      <c r="P102" s="39">
        <v>0</v>
      </c>
      <c r="Q102" s="122"/>
      <c r="R102" s="40"/>
      <c r="S102" s="40"/>
      <c r="T102" s="40"/>
      <c r="U102" s="40"/>
      <c r="V102" s="40"/>
      <c r="W102" s="40"/>
      <c r="X102" s="40"/>
      <c r="Y102" s="40"/>
      <c r="Z102" s="40"/>
      <c r="AA102" s="40"/>
    </row>
    <row r="103" spans="1:27" s="33" customFormat="1" ht="45.6" customHeight="1">
      <c r="A103" s="60">
        <v>59</v>
      </c>
      <c r="B103" s="130" t="s">
        <v>326</v>
      </c>
      <c r="C103" s="143" t="s">
        <v>30</v>
      </c>
      <c r="D103" s="46">
        <f t="shared" si="1"/>
        <v>7000000</v>
      </c>
      <c r="E103" s="39">
        <f t="shared" si="1"/>
        <v>7000000</v>
      </c>
      <c r="F103" s="61">
        <v>7000000</v>
      </c>
      <c r="G103" s="61">
        <v>7000000</v>
      </c>
      <c r="H103" s="39">
        <v>0</v>
      </c>
      <c r="I103" s="39">
        <v>0</v>
      </c>
      <c r="J103" s="39">
        <v>0</v>
      </c>
      <c r="K103" s="39">
        <v>0</v>
      </c>
      <c r="L103" s="39">
        <v>0</v>
      </c>
      <c r="M103" s="39">
        <v>0</v>
      </c>
      <c r="N103" s="39">
        <v>0</v>
      </c>
      <c r="O103" s="39">
        <v>0</v>
      </c>
      <c r="P103" s="39">
        <v>0</v>
      </c>
      <c r="Q103" s="122"/>
      <c r="R103" s="40"/>
      <c r="S103" s="40"/>
      <c r="T103" s="40"/>
      <c r="U103" s="40"/>
      <c r="V103" s="40"/>
      <c r="W103" s="40"/>
      <c r="X103" s="40"/>
      <c r="Y103" s="40"/>
      <c r="Z103" s="40"/>
      <c r="AA103" s="40"/>
    </row>
    <row r="104" spans="1:27" s="33" customFormat="1" ht="45.6" customHeight="1">
      <c r="A104" s="226">
        <v>60</v>
      </c>
      <c r="B104" s="130" t="s">
        <v>327</v>
      </c>
      <c r="C104" s="56" t="s">
        <v>30</v>
      </c>
      <c r="D104" s="101">
        <f t="shared" si="1"/>
        <v>12599986.050000001</v>
      </c>
      <c r="E104" s="39">
        <f t="shared" si="1"/>
        <v>12599986.050000001</v>
      </c>
      <c r="F104" s="61">
        <v>12599986.050000001</v>
      </c>
      <c r="G104" s="61">
        <f>F104</f>
        <v>12599986.050000001</v>
      </c>
      <c r="H104" s="39">
        <v>0</v>
      </c>
      <c r="I104" s="39">
        <v>0</v>
      </c>
      <c r="J104" s="39">
        <v>0</v>
      </c>
      <c r="K104" s="39">
        <v>0</v>
      </c>
      <c r="L104" s="39">
        <v>0</v>
      </c>
      <c r="M104" s="39">
        <v>0</v>
      </c>
      <c r="N104" s="39">
        <v>0</v>
      </c>
      <c r="O104" s="39">
        <v>0</v>
      </c>
      <c r="P104" s="39">
        <v>0</v>
      </c>
      <c r="Q104" s="122"/>
      <c r="R104" s="40"/>
      <c r="S104" s="40"/>
      <c r="T104" s="40"/>
      <c r="U104" s="40"/>
      <c r="V104" s="40"/>
      <c r="W104" s="40"/>
      <c r="X104" s="40"/>
      <c r="Y104" s="40"/>
      <c r="Z104" s="40"/>
      <c r="AA104" s="40"/>
    </row>
    <row r="105" spans="1:27" s="33" customFormat="1" ht="45.6" customHeight="1">
      <c r="A105" s="226"/>
      <c r="B105" s="41" t="s">
        <v>83</v>
      </c>
      <c r="C105" s="143" t="s">
        <v>30</v>
      </c>
      <c r="D105" s="39">
        <f t="shared" si="1"/>
        <v>0</v>
      </c>
      <c r="E105" s="39">
        <f t="shared" si="1"/>
        <v>0</v>
      </c>
      <c r="F105" s="39">
        <v>0</v>
      </c>
      <c r="G105" s="39">
        <v>0</v>
      </c>
      <c r="H105" s="39">
        <v>0</v>
      </c>
      <c r="I105" s="39">
        <v>0</v>
      </c>
      <c r="J105" s="39">
        <v>0</v>
      </c>
      <c r="K105" s="39">
        <v>0</v>
      </c>
      <c r="L105" s="39">
        <v>0</v>
      </c>
      <c r="M105" s="39">
        <v>0</v>
      </c>
      <c r="N105" s="39">
        <v>0</v>
      </c>
      <c r="O105" s="39">
        <v>0</v>
      </c>
      <c r="P105" s="39">
        <v>0</v>
      </c>
      <c r="Q105" s="122"/>
      <c r="R105" s="40"/>
      <c r="S105" s="40"/>
      <c r="T105" s="40"/>
      <c r="U105" s="40"/>
      <c r="V105" s="40"/>
      <c r="W105" s="40"/>
      <c r="X105" s="40"/>
      <c r="Y105" s="40"/>
      <c r="Z105" s="40"/>
      <c r="AA105" s="40"/>
    </row>
    <row r="106" spans="1:27" s="33" customFormat="1" ht="45.6" customHeight="1">
      <c r="A106" s="60">
        <v>61</v>
      </c>
      <c r="B106" s="105" t="s">
        <v>284</v>
      </c>
      <c r="C106" s="143" t="s">
        <v>30</v>
      </c>
      <c r="D106" s="46">
        <f t="shared" si="1"/>
        <v>0</v>
      </c>
      <c r="E106" s="39">
        <f t="shared" si="1"/>
        <v>0</v>
      </c>
      <c r="F106" s="39">
        <v>0</v>
      </c>
      <c r="G106" s="39">
        <v>0</v>
      </c>
      <c r="H106" s="39">
        <v>0</v>
      </c>
      <c r="I106" s="39">
        <v>0</v>
      </c>
      <c r="J106" s="39">
        <v>0</v>
      </c>
      <c r="K106" s="39">
        <v>0</v>
      </c>
      <c r="L106" s="39">
        <v>0</v>
      </c>
      <c r="M106" s="39">
        <v>0</v>
      </c>
      <c r="N106" s="39">
        <v>0</v>
      </c>
      <c r="O106" s="39">
        <v>0</v>
      </c>
      <c r="P106" s="39">
        <v>0</v>
      </c>
      <c r="Q106" s="122"/>
      <c r="R106" s="40"/>
      <c r="S106" s="40"/>
      <c r="T106" s="40"/>
      <c r="U106" s="40"/>
      <c r="V106" s="40"/>
      <c r="W106" s="40"/>
      <c r="X106" s="40"/>
      <c r="Y106" s="40"/>
      <c r="Z106" s="40"/>
      <c r="AA106" s="40"/>
    </row>
    <row r="107" spans="1:27" s="33" customFormat="1" ht="45.6" customHeight="1">
      <c r="A107" s="60">
        <v>62</v>
      </c>
      <c r="B107" s="130" t="s">
        <v>328</v>
      </c>
      <c r="C107" s="143" t="s">
        <v>30</v>
      </c>
      <c r="D107" s="46">
        <f t="shared" si="1"/>
        <v>0</v>
      </c>
      <c r="E107" s="39">
        <f t="shared" si="1"/>
        <v>0</v>
      </c>
      <c r="F107" s="39">
        <v>0</v>
      </c>
      <c r="G107" s="39">
        <v>0</v>
      </c>
      <c r="H107" s="39">
        <v>0</v>
      </c>
      <c r="I107" s="39">
        <v>0</v>
      </c>
      <c r="J107" s="39">
        <v>0</v>
      </c>
      <c r="K107" s="39">
        <v>0</v>
      </c>
      <c r="L107" s="39">
        <v>0</v>
      </c>
      <c r="M107" s="39">
        <v>0</v>
      </c>
      <c r="N107" s="39">
        <v>0</v>
      </c>
      <c r="O107" s="39">
        <v>0</v>
      </c>
      <c r="P107" s="39">
        <v>0</v>
      </c>
      <c r="Q107" s="122"/>
      <c r="R107" s="40"/>
      <c r="S107" s="40"/>
      <c r="T107" s="40"/>
      <c r="U107" s="40"/>
      <c r="V107" s="40"/>
      <c r="W107" s="40"/>
      <c r="X107" s="40"/>
      <c r="Y107" s="40"/>
      <c r="Z107" s="40"/>
      <c r="AA107" s="40"/>
    </row>
    <row r="108" spans="1:27" s="33" customFormat="1" ht="45.6" customHeight="1">
      <c r="A108" s="226">
        <v>63</v>
      </c>
      <c r="B108" s="130" t="s">
        <v>329</v>
      </c>
      <c r="C108" s="143" t="s">
        <v>30</v>
      </c>
      <c r="D108" s="46">
        <f t="shared" si="1"/>
        <v>0</v>
      </c>
      <c r="E108" s="39">
        <f t="shared" si="1"/>
        <v>0</v>
      </c>
      <c r="F108" s="39">
        <v>0</v>
      </c>
      <c r="G108" s="39">
        <v>0</v>
      </c>
      <c r="H108" s="39">
        <v>0</v>
      </c>
      <c r="I108" s="39">
        <v>0</v>
      </c>
      <c r="J108" s="39">
        <v>0</v>
      </c>
      <c r="K108" s="39">
        <v>0</v>
      </c>
      <c r="L108" s="39">
        <v>0</v>
      </c>
      <c r="M108" s="39">
        <v>0</v>
      </c>
      <c r="N108" s="39">
        <v>0</v>
      </c>
      <c r="O108" s="39">
        <v>0</v>
      </c>
      <c r="P108" s="39">
        <v>0</v>
      </c>
      <c r="Q108" s="122"/>
      <c r="R108" s="40"/>
      <c r="S108" s="40"/>
      <c r="T108" s="40"/>
      <c r="U108" s="40"/>
      <c r="V108" s="40"/>
      <c r="W108" s="40"/>
      <c r="X108" s="40"/>
      <c r="Y108" s="40"/>
      <c r="Z108" s="40"/>
      <c r="AA108" s="40"/>
    </row>
    <row r="109" spans="1:27" s="33" customFormat="1" ht="45.6" customHeight="1">
      <c r="A109" s="226"/>
      <c r="B109" s="130" t="s">
        <v>330</v>
      </c>
      <c r="C109" s="143" t="s">
        <v>30</v>
      </c>
      <c r="D109" s="46">
        <f t="shared" si="1"/>
        <v>0</v>
      </c>
      <c r="E109" s="39">
        <f t="shared" si="1"/>
        <v>0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  <c r="K109" s="39">
        <v>0</v>
      </c>
      <c r="L109" s="39">
        <v>0</v>
      </c>
      <c r="M109" s="39">
        <v>0</v>
      </c>
      <c r="N109" s="39">
        <v>0</v>
      </c>
      <c r="O109" s="39">
        <v>0</v>
      </c>
      <c r="P109" s="39">
        <v>0</v>
      </c>
      <c r="Q109" s="122"/>
      <c r="R109" s="40"/>
      <c r="S109" s="40"/>
      <c r="T109" s="40"/>
      <c r="U109" s="40"/>
      <c r="V109" s="40"/>
      <c r="W109" s="40"/>
      <c r="X109" s="40"/>
      <c r="Y109" s="40"/>
      <c r="Z109" s="40"/>
      <c r="AA109" s="40"/>
    </row>
    <row r="110" spans="1:27" s="33" customFormat="1" ht="45.6" customHeight="1">
      <c r="A110" s="226"/>
      <c r="B110" s="105" t="s">
        <v>285</v>
      </c>
      <c r="C110" s="143" t="s">
        <v>30</v>
      </c>
      <c r="D110" s="46">
        <f t="shared" si="1"/>
        <v>0</v>
      </c>
      <c r="E110" s="39">
        <f t="shared" si="1"/>
        <v>0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  <c r="K110" s="39">
        <v>0</v>
      </c>
      <c r="L110" s="39">
        <v>0</v>
      </c>
      <c r="M110" s="39">
        <v>0</v>
      </c>
      <c r="N110" s="39">
        <v>0</v>
      </c>
      <c r="O110" s="39">
        <v>0</v>
      </c>
      <c r="P110" s="39">
        <v>0</v>
      </c>
      <c r="Q110" s="122"/>
      <c r="R110" s="40"/>
      <c r="S110" s="40"/>
      <c r="T110" s="40"/>
      <c r="U110" s="40"/>
      <c r="V110" s="40"/>
      <c r="W110" s="40"/>
      <c r="X110" s="40"/>
      <c r="Y110" s="40"/>
      <c r="Z110" s="40"/>
      <c r="AA110" s="40"/>
    </row>
    <row r="111" spans="1:27" s="33" customFormat="1" ht="45.6" customHeight="1">
      <c r="A111" s="226">
        <v>64</v>
      </c>
      <c r="B111" s="105" t="s">
        <v>286</v>
      </c>
      <c r="C111" s="143" t="s">
        <v>30</v>
      </c>
      <c r="D111" s="46">
        <f t="shared" si="1"/>
        <v>1068619.98</v>
      </c>
      <c r="E111" s="39">
        <f t="shared" si="1"/>
        <v>1068619.98</v>
      </c>
      <c r="F111" s="61">
        <v>1068619.98</v>
      </c>
      <c r="G111" s="61">
        <v>1068619.98</v>
      </c>
      <c r="H111" s="39">
        <v>0</v>
      </c>
      <c r="I111" s="39">
        <v>0</v>
      </c>
      <c r="J111" s="39">
        <v>0</v>
      </c>
      <c r="K111" s="39">
        <v>0</v>
      </c>
      <c r="L111" s="39">
        <v>0</v>
      </c>
      <c r="M111" s="39">
        <v>0</v>
      </c>
      <c r="N111" s="39">
        <v>0</v>
      </c>
      <c r="O111" s="39">
        <v>0</v>
      </c>
      <c r="P111" s="39">
        <v>0</v>
      </c>
      <c r="Q111" s="122"/>
      <c r="R111" s="40"/>
      <c r="S111" s="40"/>
      <c r="T111" s="40"/>
      <c r="U111" s="40"/>
      <c r="V111" s="40"/>
      <c r="W111" s="40"/>
      <c r="X111" s="40"/>
      <c r="Y111" s="40"/>
      <c r="Z111" s="40"/>
      <c r="AA111" s="40"/>
    </row>
    <row r="112" spans="1:27" s="33" customFormat="1" ht="45.6" customHeight="1">
      <c r="A112" s="226"/>
      <c r="B112" s="105" t="s">
        <v>287</v>
      </c>
      <c r="C112" s="143" t="s">
        <v>30</v>
      </c>
      <c r="D112" s="46">
        <f t="shared" si="1"/>
        <v>0</v>
      </c>
      <c r="E112" s="39">
        <f t="shared" si="1"/>
        <v>0</v>
      </c>
      <c r="F112" s="39">
        <v>0</v>
      </c>
      <c r="G112" s="39">
        <v>0</v>
      </c>
      <c r="H112" s="39">
        <v>0</v>
      </c>
      <c r="I112" s="39">
        <v>0</v>
      </c>
      <c r="J112" s="39">
        <v>0</v>
      </c>
      <c r="K112" s="39">
        <v>0</v>
      </c>
      <c r="L112" s="39">
        <v>0</v>
      </c>
      <c r="M112" s="39">
        <v>0</v>
      </c>
      <c r="N112" s="39">
        <v>0</v>
      </c>
      <c r="O112" s="39">
        <v>0</v>
      </c>
      <c r="P112" s="39">
        <v>0</v>
      </c>
      <c r="Q112" s="122"/>
      <c r="R112" s="40"/>
      <c r="S112" s="40"/>
      <c r="T112" s="40"/>
      <c r="U112" s="40"/>
      <c r="V112" s="40"/>
      <c r="W112" s="40"/>
      <c r="X112" s="40"/>
      <c r="Y112" s="40"/>
      <c r="Z112" s="40"/>
      <c r="AA112" s="40"/>
    </row>
    <row r="113" spans="1:27" s="33" customFormat="1" ht="45.6" customHeight="1">
      <c r="A113" s="60">
        <v>65</v>
      </c>
      <c r="B113" s="45" t="s">
        <v>84</v>
      </c>
      <c r="C113" s="143" t="s">
        <v>30</v>
      </c>
      <c r="D113" s="46">
        <f t="shared" si="1"/>
        <v>0</v>
      </c>
      <c r="E113" s="39">
        <f t="shared" si="1"/>
        <v>0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  <c r="K113" s="39">
        <v>0</v>
      </c>
      <c r="L113" s="39">
        <v>0</v>
      </c>
      <c r="M113" s="39">
        <v>0</v>
      </c>
      <c r="N113" s="39">
        <v>0</v>
      </c>
      <c r="O113" s="39">
        <v>0</v>
      </c>
      <c r="P113" s="39">
        <v>0</v>
      </c>
      <c r="Q113" s="122"/>
      <c r="R113" s="40"/>
      <c r="S113" s="40"/>
      <c r="T113" s="40"/>
      <c r="U113" s="40"/>
      <c r="V113" s="40"/>
      <c r="W113" s="40"/>
      <c r="X113" s="40"/>
      <c r="Y113" s="40"/>
      <c r="Z113" s="40"/>
      <c r="AA113" s="40"/>
    </row>
    <row r="114" spans="1:27" s="33" customFormat="1" ht="45.6" customHeight="1">
      <c r="A114" s="60">
        <v>66</v>
      </c>
      <c r="B114" s="45" t="s">
        <v>85</v>
      </c>
      <c r="C114" s="143" t="s">
        <v>30</v>
      </c>
      <c r="D114" s="46">
        <f t="shared" si="1"/>
        <v>0</v>
      </c>
      <c r="E114" s="39">
        <f t="shared" si="1"/>
        <v>0</v>
      </c>
      <c r="F114" s="39">
        <v>0</v>
      </c>
      <c r="G114" s="39">
        <v>0</v>
      </c>
      <c r="H114" s="39">
        <v>0</v>
      </c>
      <c r="I114" s="39">
        <v>0</v>
      </c>
      <c r="J114" s="39">
        <v>0</v>
      </c>
      <c r="K114" s="39">
        <v>0</v>
      </c>
      <c r="L114" s="39">
        <v>0</v>
      </c>
      <c r="M114" s="39">
        <v>0</v>
      </c>
      <c r="N114" s="39">
        <v>0</v>
      </c>
      <c r="O114" s="39">
        <v>0</v>
      </c>
      <c r="P114" s="39">
        <v>0</v>
      </c>
      <c r="Q114" s="122"/>
      <c r="R114" s="40"/>
      <c r="S114" s="40"/>
      <c r="T114" s="40"/>
      <c r="U114" s="40"/>
      <c r="V114" s="40"/>
      <c r="W114" s="40"/>
      <c r="X114" s="40"/>
      <c r="Y114" s="40"/>
      <c r="Z114" s="40"/>
      <c r="AA114" s="40"/>
    </row>
    <row r="115" spans="1:27" s="33" customFormat="1" ht="45.6" customHeight="1">
      <c r="A115" s="60">
        <v>67</v>
      </c>
      <c r="B115" s="45" t="s">
        <v>86</v>
      </c>
      <c r="C115" s="143" t="s">
        <v>30</v>
      </c>
      <c r="D115" s="46">
        <f t="shared" si="1"/>
        <v>0</v>
      </c>
      <c r="E115" s="39">
        <f t="shared" si="1"/>
        <v>0</v>
      </c>
      <c r="F115" s="39">
        <v>0</v>
      </c>
      <c r="G115" s="39">
        <v>0</v>
      </c>
      <c r="H115" s="39">
        <v>0</v>
      </c>
      <c r="I115" s="39">
        <v>0</v>
      </c>
      <c r="J115" s="39">
        <v>0</v>
      </c>
      <c r="K115" s="39">
        <v>0</v>
      </c>
      <c r="L115" s="39">
        <v>0</v>
      </c>
      <c r="M115" s="39">
        <v>0</v>
      </c>
      <c r="N115" s="39">
        <v>0</v>
      </c>
      <c r="O115" s="39">
        <v>0</v>
      </c>
      <c r="P115" s="39">
        <v>0</v>
      </c>
      <c r="Q115" s="122"/>
      <c r="R115" s="40"/>
      <c r="S115" s="40"/>
      <c r="T115" s="40"/>
      <c r="U115" s="40"/>
      <c r="V115" s="40"/>
      <c r="W115" s="40"/>
      <c r="X115" s="40"/>
      <c r="Y115" s="40"/>
      <c r="Z115" s="40"/>
      <c r="AA115" s="40"/>
    </row>
    <row r="116" spans="1:27" s="33" customFormat="1" ht="45.6" customHeight="1">
      <c r="A116" s="60">
        <v>68</v>
      </c>
      <c r="B116" s="45" t="s">
        <v>87</v>
      </c>
      <c r="C116" s="143" t="s">
        <v>30</v>
      </c>
      <c r="D116" s="46">
        <f t="shared" si="1"/>
        <v>0</v>
      </c>
      <c r="E116" s="39">
        <f t="shared" si="1"/>
        <v>0</v>
      </c>
      <c r="F116" s="39">
        <v>0</v>
      </c>
      <c r="G116" s="39">
        <v>0</v>
      </c>
      <c r="H116" s="39">
        <v>0</v>
      </c>
      <c r="I116" s="39">
        <v>0</v>
      </c>
      <c r="J116" s="39">
        <v>0</v>
      </c>
      <c r="K116" s="39">
        <v>0</v>
      </c>
      <c r="L116" s="39">
        <v>0</v>
      </c>
      <c r="M116" s="39">
        <v>0</v>
      </c>
      <c r="N116" s="39">
        <v>0</v>
      </c>
      <c r="O116" s="39">
        <v>0</v>
      </c>
      <c r="P116" s="39">
        <v>0</v>
      </c>
      <c r="Q116" s="122"/>
      <c r="R116" s="40"/>
      <c r="S116" s="40"/>
      <c r="T116" s="40"/>
      <c r="U116" s="40"/>
      <c r="V116" s="40"/>
      <c r="W116" s="40"/>
      <c r="X116" s="40"/>
      <c r="Y116" s="40"/>
      <c r="Z116" s="40"/>
      <c r="AA116" s="40"/>
    </row>
    <row r="117" spans="1:27" s="33" customFormat="1" ht="45" customHeight="1">
      <c r="A117" s="60">
        <v>69</v>
      </c>
      <c r="B117" s="45" t="s">
        <v>88</v>
      </c>
      <c r="C117" s="143" t="s">
        <v>30</v>
      </c>
      <c r="D117" s="46">
        <f t="shared" si="1"/>
        <v>0</v>
      </c>
      <c r="E117" s="39">
        <f t="shared" si="1"/>
        <v>0</v>
      </c>
      <c r="F117" s="39"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39">
        <v>0</v>
      </c>
      <c r="M117" s="39">
        <v>0</v>
      </c>
      <c r="N117" s="39">
        <v>0</v>
      </c>
      <c r="O117" s="39">
        <v>0</v>
      </c>
      <c r="P117" s="39">
        <v>0</v>
      </c>
      <c r="Q117" s="122"/>
      <c r="R117" s="40"/>
      <c r="S117" s="40"/>
      <c r="T117" s="40"/>
      <c r="U117" s="40"/>
      <c r="V117" s="40"/>
      <c r="W117" s="40"/>
      <c r="X117" s="40"/>
      <c r="Y117" s="40"/>
      <c r="Z117" s="40"/>
      <c r="AA117" s="40"/>
    </row>
    <row r="118" spans="1:27" s="33" customFormat="1" ht="45" customHeight="1">
      <c r="A118" s="60">
        <v>70</v>
      </c>
      <c r="B118" s="45" t="s">
        <v>89</v>
      </c>
      <c r="C118" s="143" t="s">
        <v>30</v>
      </c>
      <c r="D118" s="46">
        <f t="shared" si="1"/>
        <v>0</v>
      </c>
      <c r="E118" s="39">
        <f t="shared" si="1"/>
        <v>0</v>
      </c>
      <c r="F118" s="39">
        <v>0</v>
      </c>
      <c r="G118" s="39">
        <v>0</v>
      </c>
      <c r="H118" s="39">
        <v>0</v>
      </c>
      <c r="I118" s="39">
        <v>0</v>
      </c>
      <c r="J118" s="39">
        <v>0</v>
      </c>
      <c r="K118" s="39">
        <v>0</v>
      </c>
      <c r="L118" s="39">
        <v>0</v>
      </c>
      <c r="M118" s="39">
        <v>0</v>
      </c>
      <c r="N118" s="39">
        <v>0</v>
      </c>
      <c r="O118" s="39">
        <v>0</v>
      </c>
      <c r="P118" s="39">
        <v>0</v>
      </c>
      <c r="Q118" s="122"/>
      <c r="R118" s="40"/>
      <c r="S118" s="40"/>
      <c r="T118" s="40"/>
      <c r="U118" s="40"/>
      <c r="V118" s="40"/>
      <c r="W118" s="40"/>
      <c r="X118" s="40"/>
      <c r="Y118" s="40"/>
      <c r="Z118" s="40"/>
      <c r="AA118" s="40"/>
    </row>
    <row r="119" spans="1:27" s="33" customFormat="1" ht="45" customHeight="1">
      <c r="A119" s="60">
        <v>71</v>
      </c>
      <c r="B119" s="45" t="s">
        <v>90</v>
      </c>
      <c r="C119" s="143" t="s">
        <v>30</v>
      </c>
      <c r="D119" s="46">
        <f t="shared" si="1"/>
        <v>0</v>
      </c>
      <c r="E119" s="39">
        <f t="shared" si="1"/>
        <v>0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  <c r="K119" s="39">
        <v>0</v>
      </c>
      <c r="L119" s="39">
        <v>0</v>
      </c>
      <c r="M119" s="39">
        <v>0</v>
      </c>
      <c r="N119" s="39">
        <v>0</v>
      </c>
      <c r="O119" s="39">
        <v>0</v>
      </c>
      <c r="P119" s="39">
        <v>0</v>
      </c>
      <c r="Q119" s="122"/>
      <c r="R119" s="40"/>
      <c r="S119" s="40"/>
      <c r="T119" s="40"/>
      <c r="U119" s="40"/>
      <c r="V119" s="40"/>
      <c r="W119" s="40"/>
      <c r="X119" s="40"/>
      <c r="Y119" s="40"/>
      <c r="Z119" s="40"/>
      <c r="AA119" s="40"/>
    </row>
    <row r="120" spans="1:27" s="33" customFormat="1" ht="45" customHeight="1">
      <c r="A120" s="60">
        <v>72</v>
      </c>
      <c r="B120" s="45" t="s">
        <v>91</v>
      </c>
      <c r="C120" s="143" t="s">
        <v>30</v>
      </c>
      <c r="D120" s="46">
        <f t="shared" si="1"/>
        <v>0</v>
      </c>
      <c r="E120" s="39">
        <f t="shared" si="1"/>
        <v>0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  <c r="K120" s="39">
        <v>0</v>
      </c>
      <c r="L120" s="39">
        <v>0</v>
      </c>
      <c r="M120" s="39">
        <v>0</v>
      </c>
      <c r="N120" s="39">
        <v>0</v>
      </c>
      <c r="O120" s="39">
        <v>0</v>
      </c>
      <c r="P120" s="39">
        <v>0</v>
      </c>
      <c r="Q120" s="122"/>
      <c r="R120" s="40"/>
      <c r="S120" s="40"/>
      <c r="T120" s="40"/>
      <c r="U120" s="40"/>
      <c r="V120" s="40"/>
      <c r="W120" s="40"/>
      <c r="X120" s="40"/>
      <c r="Y120" s="40"/>
      <c r="Z120" s="40"/>
      <c r="AA120" s="40"/>
    </row>
    <row r="121" spans="1:27" s="33" customFormat="1" ht="45" customHeight="1">
      <c r="A121" s="60">
        <v>73</v>
      </c>
      <c r="B121" s="130" t="s">
        <v>331</v>
      </c>
      <c r="C121" s="143" t="s">
        <v>30</v>
      </c>
      <c r="D121" s="46">
        <f t="shared" si="1"/>
        <v>0</v>
      </c>
      <c r="E121" s="39">
        <f t="shared" si="1"/>
        <v>0</v>
      </c>
      <c r="F121" s="39">
        <v>0</v>
      </c>
      <c r="G121" s="39">
        <v>0</v>
      </c>
      <c r="H121" s="39">
        <v>0</v>
      </c>
      <c r="I121" s="39">
        <v>0</v>
      </c>
      <c r="J121" s="39">
        <v>0</v>
      </c>
      <c r="K121" s="39">
        <v>0</v>
      </c>
      <c r="L121" s="39">
        <v>0</v>
      </c>
      <c r="M121" s="39">
        <v>0</v>
      </c>
      <c r="N121" s="39">
        <v>0</v>
      </c>
      <c r="O121" s="39">
        <v>0</v>
      </c>
      <c r="P121" s="39">
        <v>0</v>
      </c>
      <c r="Q121" s="122"/>
      <c r="R121" s="40"/>
      <c r="S121" s="40"/>
      <c r="T121" s="40"/>
      <c r="U121" s="40"/>
      <c r="V121" s="40"/>
      <c r="W121" s="40"/>
      <c r="X121" s="40"/>
      <c r="Y121" s="40"/>
      <c r="Z121" s="40"/>
      <c r="AA121" s="40"/>
    </row>
    <row r="122" spans="1:27" s="33" customFormat="1" ht="45" customHeight="1">
      <c r="A122" s="190">
        <v>74</v>
      </c>
      <c r="B122" s="45" t="s">
        <v>92</v>
      </c>
      <c r="C122" s="143" t="s">
        <v>30</v>
      </c>
      <c r="D122" s="39">
        <f t="shared" si="1"/>
        <v>0</v>
      </c>
      <c r="E122" s="39">
        <f t="shared" si="1"/>
        <v>0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  <c r="K122" s="39">
        <v>0</v>
      </c>
      <c r="L122" s="39">
        <v>0</v>
      </c>
      <c r="M122" s="39">
        <v>0</v>
      </c>
      <c r="N122" s="61">
        <v>186354.99</v>
      </c>
      <c r="O122" s="39">
        <v>0</v>
      </c>
      <c r="P122" s="39">
        <v>0</v>
      </c>
      <c r="Q122" s="122"/>
      <c r="R122" s="40"/>
      <c r="S122" s="40"/>
      <c r="T122" s="40"/>
      <c r="U122" s="40"/>
      <c r="V122" s="40"/>
      <c r="W122" s="40"/>
      <c r="X122" s="40"/>
      <c r="Y122" s="40"/>
      <c r="Z122" s="40"/>
      <c r="AA122" s="40"/>
    </row>
    <row r="123" spans="1:27" s="33" customFormat="1" ht="45" customHeight="1">
      <c r="A123" s="194"/>
      <c r="B123" s="45" t="s">
        <v>93</v>
      </c>
      <c r="C123" s="143" t="s">
        <v>30</v>
      </c>
      <c r="D123" s="39">
        <f t="shared" si="1"/>
        <v>0</v>
      </c>
      <c r="E123" s="39">
        <f t="shared" si="1"/>
        <v>0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39">
        <v>0</v>
      </c>
      <c r="M123" s="39">
        <v>0</v>
      </c>
      <c r="N123" s="61">
        <v>229273.02</v>
      </c>
      <c r="O123" s="39">
        <v>0</v>
      </c>
      <c r="P123" s="39">
        <v>0</v>
      </c>
      <c r="Q123" s="122"/>
      <c r="R123" s="40"/>
      <c r="S123" s="40"/>
      <c r="T123" s="40"/>
      <c r="U123" s="40"/>
      <c r="V123" s="40"/>
      <c r="W123" s="40"/>
      <c r="X123" s="40"/>
      <c r="Y123" s="40"/>
      <c r="Z123" s="40"/>
      <c r="AA123" s="40"/>
    </row>
    <row r="124" spans="1:27" s="33" customFormat="1" ht="45" customHeight="1">
      <c r="A124" s="194"/>
      <c r="B124" s="45" t="s">
        <v>94</v>
      </c>
      <c r="C124" s="143" t="s">
        <v>30</v>
      </c>
      <c r="D124" s="39">
        <f t="shared" si="1"/>
        <v>0</v>
      </c>
      <c r="E124" s="39">
        <f t="shared" si="1"/>
        <v>0</v>
      </c>
      <c r="F124" s="39">
        <v>0</v>
      </c>
      <c r="G124" s="39">
        <v>0</v>
      </c>
      <c r="H124" s="39">
        <v>0</v>
      </c>
      <c r="I124" s="39">
        <v>0</v>
      </c>
      <c r="J124" s="39">
        <v>0</v>
      </c>
      <c r="K124" s="39">
        <v>0</v>
      </c>
      <c r="L124" s="39">
        <v>0</v>
      </c>
      <c r="M124" s="39">
        <v>0</v>
      </c>
      <c r="N124" s="61">
        <v>44015.86</v>
      </c>
      <c r="O124" s="39">
        <v>0</v>
      </c>
      <c r="P124" s="39">
        <v>0</v>
      </c>
      <c r="Q124" s="122"/>
      <c r="R124" s="40"/>
      <c r="S124" s="40"/>
      <c r="T124" s="40"/>
      <c r="U124" s="40"/>
      <c r="V124" s="40"/>
      <c r="W124" s="40"/>
      <c r="X124" s="40"/>
      <c r="Y124" s="40"/>
      <c r="Z124" s="40"/>
      <c r="AA124" s="40"/>
    </row>
    <row r="125" spans="1:27" s="33" customFormat="1" ht="45" customHeight="1">
      <c r="A125" s="191"/>
      <c r="B125" s="45" t="s">
        <v>95</v>
      </c>
      <c r="C125" s="56" t="s">
        <v>0</v>
      </c>
      <c r="D125" s="39">
        <f t="shared" si="1"/>
        <v>0</v>
      </c>
      <c r="E125" s="39">
        <f>ROUND(D125*B2,2)</f>
        <v>0</v>
      </c>
      <c r="F125" s="39">
        <v>0</v>
      </c>
      <c r="G125" s="61">
        <f>ROUND(F125*B2,2)</f>
        <v>0</v>
      </c>
      <c r="H125" s="39">
        <v>0</v>
      </c>
      <c r="I125" s="39">
        <v>0</v>
      </c>
      <c r="J125" s="39">
        <v>0</v>
      </c>
      <c r="K125" s="39">
        <v>0</v>
      </c>
      <c r="L125" s="39">
        <v>0</v>
      </c>
      <c r="M125" s="39">
        <v>0</v>
      </c>
      <c r="N125" s="61">
        <v>3025034.68</v>
      </c>
      <c r="O125" s="39">
        <v>0</v>
      </c>
      <c r="P125" s="39">
        <v>0</v>
      </c>
      <c r="Q125" s="122"/>
      <c r="R125" s="40"/>
      <c r="S125" s="40"/>
      <c r="T125" s="40"/>
      <c r="U125" s="40"/>
      <c r="V125" s="40"/>
      <c r="W125" s="40"/>
      <c r="X125" s="40"/>
      <c r="Y125" s="40"/>
      <c r="Z125" s="40"/>
      <c r="AA125" s="40"/>
    </row>
    <row r="126" spans="1:27" s="33" customFormat="1" ht="45" customHeight="1">
      <c r="A126" s="34">
        <v>75</v>
      </c>
      <c r="B126" s="138" t="s">
        <v>340</v>
      </c>
      <c r="C126" s="143" t="s">
        <v>30</v>
      </c>
      <c r="D126" s="39">
        <f t="shared" si="1"/>
        <v>0</v>
      </c>
      <c r="E126" s="39">
        <f t="shared" si="1"/>
        <v>0</v>
      </c>
      <c r="F126" s="39">
        <v>0</v>
      </c>
      <c r="G126" s="39">
        <v>0</v>
      </c>
      <c r="H126" s="39">
        <v>0</v>
      </c>
      <c r="I126" s="39">
        <v>0</v>
      </c>
      <c r="J126" s="39">
        <v>0</v>
      </c>
      <c r="K126" s="39">
        <v>0</v>
      </c>
      <c r="L126" s="39">
        <v>0</v>
      </c>
      <c r="M126" s="39">
        <v>0</v>
      </c>
      <c r="N126" s="61">
        <v>907332.12</v>
      </c>
      <c r="O126" s="39">
        <v>0</v>
      </c>
      <c r="P126" s="39">
        <v>0</v>
      </c>
      <c r="Q126" s="122"/>
      <c r="R126" s="40"/>
      <c r="S126" s="40"/>
      <c r="T126" s="40"/>
      <c r="U126" s="40"/>
      <c r="V126" s="40"/>
      <c r="W126" s="40"/>
      <c r="X126" s="40"/>
      <c r="Y126" s="40"/>
      <c r="Z126" s="40"/>
      <c r="AA126" s="40"/>
    </row>
    <row r="127" spans="1:27" s="33" customFormat="1" ht="45" customHeight="1">
      <c r="A127" s="106">
        <v>76</v>
      </c>
      <c r="B127" s="107" t="s">
        <v>289</v>
      </c>
      <c r="C127" s="143" t="s">
        <v>30</v>
      </c>
      <c r="D127" s="39">
        <f t="shared" si="1"/>
        <v>0</v>
      </c>
      <c r="E127" s="39">
        <f t="shared" si="1"/>
        <v>0</v>
      </c>
      <c r="F127" s="39">
        <v>0</v>
      </c>
      <c r="G127" s="39">
        <v>0</v>
      </c>
      <c r="H127" s="39">
        <v>0</v>
      </c>
      <c r="I127" s="39">
        <v>0</v>
      </c>
      <c r="J127" s="39">
        <v>0</v>
      </c>
      <c r="K127" s="39">
        <v>0</v>
      </c>
      <c r="L127" s="39">
        <v>0</v>
      </c>
      <c r="M127" s="39">
        <v>0</v>
      </c>
      <c r="N127" s="61">
        <v>5367.75</v>
      </c>
      <c r="O127" s="39">
        <v>0</v>
      </c>
      <c r="P127" s="39">
        <v>0</v>
      </c>
      <c r="Q127" s="122"/>
      <c r="R127" s="40"/>
      <c r="S127" s="40"/>
      <c r="T127" s="40"/>
      <c r="U127" s="40"/>
      <c r="V127" s="40"/>
      <c r="W127" s="40"/>
      <c r="X127" s="40"/>
      <c r="Y127" s="40"/>
      <c r="Z127" s="40"/>
      <c r="AA127" s="40"/>
    </row>
    <row r="128" spans="1:27" s="33" customFormat="1" ht="60.75" customHeight="1">
      <c r="A128" s="106">
        <v>77</v>
      </c>
      <c r="B128" s="107" t="s">
        <v>290</v>
      </c>
      <c r="C128" s="143" t="s">
        <v>30</v>
      </c>
      <c r="D128" s="39">
        <f t="shared" si="1"/>
        <v>0</v>
      </c>
      <c r="E128" s="39">
        <f t="shared" si="1"/>
        <v>0</v>
      </c>
      <c r="F128" s="39">
        <v>0</v>
      </c>
      <c r="G128" s="39">
        <v>0</v>
      </c>
      <c r="H128" s="39">
        <v>0</v>
      </c>
      <c r="I128" s="39">
        <v>0</v>
      </c>
      <c r="J128" s="39">
        <v>0</v>
      </c>
      <c r="K128" s="39">
        <v>0</v>
      </c>
      <c r="L128" s="39">
        <v>0</v>
      </c>
      <c r="M128" s="39">
        <v>0</v>
      </c>
      <c r="N128" s="61">
        <v>1105.46</v>
      </c>
      <c r="O128" s="39">
        <v>0</v>
      </c>
      <c r="P128" s="39">
        <v>0</v>
      </c>
      <c r="Q128" s="122"/>
      <c r="R128" s="40"/>
      <c r="S128" s="40"/>
      <c r="T128" s="40"/>
      <c r="U128" s="40"/>
      <c r="V128" s="40"/>
      <c r="W128" s="40"/>
      <c r="X128" s="40"/>
      <c r="Y128" s="40"/>
      <c r="Z128" s="40"/>
      <c r="AA128" s="40"/>
    </row>
    <row r="129" spans="1:27" s="33" customFormat="1" ht="45.6" customHeight="1">
      <c r="A129" s="190">
        <v>78</v>
      </c>
      <c r="B129" s="47" t="s">
        <v>96</v>
      </c>
      <c r="C129" s="48" t="s">
        <v>0</v>
      </c>
      <c r="D129" s="39">
        <f t="shared" si="1"/>
        <v>54440337.149999999</v>
      </c>
      <c r="E129" s="39">
        <f t="shared" si="1"/>
        <v>2206869723.1799998</v>
      </c>
      <c r="F129" s="50">
        <v>54440337.149999999</v>
      </c>
      <c r="G129" s="50">
        <f>ROUND(F129*B2,2)</f>
        <v>2206869723.1799998</v>
      </c>
      <c r="H129" s="39">
        <v>0</v>
      </c>
      <c r="I129" s="39">
        <v>0</v>
      </c>
      <c r="J129" s="39">
        <v>0</v>
      </c>
      <c r="K129" s="39">
        <v>0</v>
      </c>
      <c r="L129" s="39">
        <v>0</v>
      </c>
      <c r="M129" s="39">
        <v>0</v>
      </c>
      <c r="N129" s="39">
        <v>0</v>
      </c>
      <c r="O129" s="50">
        <v>510334581.41000003</v>
      </c>
      <c r="P129" s="39">
        <v>0</v>
      </c>
      <c r="Q129" s="122"/>
      <c r="R129" s="40"/>
      <c r="S129" s="40"/>
      <c r="T129" s="40"/>
      <c r="U129" s="40"/>
      <c r="V129" s="40"/>
      <c r="W129" s="40"/>
      <c r="X129" s="40"/>
      <c r="Y129" s="40"/>
      <c r="Z129" s="40"/>
      <c r="AA129" s="40"/>
    </row>
    <row r="130" spans="1:27" s="33" customFormat="1" ht="45.6" customHeight="1">
      <c r="A130" s="194"/>
      <c r="B130" s="62" t="s">
        <v>97</v>
      </c>
      <c r="C130" s="57" t="s">
        <v>0</v>
      </c>
      <c r="D130" s="39">
        <f t="shared" ref="D130:D154" si="2">F130+H130+J130</f>
        <v>103234.86</v>
      </c>
      <c r="E130" s="39">
        <f t="shared" ref="E130:E154" si="3">G130+I130+K130</f>
        <v>4184872.8200000003</v>
      </c>
      <c r="F130" s="59">
        <v>99172.94</v>
      </c>
      <c r="G130" s="59">
        <f>ROUND(F130*B2,2)</f>
        <v>4020213.14</v>
      </c>
      <c r="H130" s="39">
        <v>0</v>
      </c>
      <c r="I130" s="39">
        <v>0</v>
      </c>
      <c r="J130" s="58">
        <v>4061.92</v>
      </c>
      <c r="K130" s="59">
        <f>ROUND(J130*B2,2)</f>
        <v>164659.68</v>
      </c>
      <c r="L130" s="39">
        <v>0</v>
      </c>
      <c r="M130" s="39">
        <v>0</v>
      </c>
      <c r="N130" s="39">
        <v>0</v>
      </c>
      <c r="O130" s="59">
        <v>6258693.3499999996</v>
      </c>
      <c r="P130" s="39">
        <v>0</v>
      </c>
      <c r="Q130" s="122"/>
      <c r="R130" s="40"/>
      <c r="S130" s="40"/>
      <c r="T130" s="40"/>
      <c r="U130" s="40"/>
      <c r="V130" s="40"/>
      <c r="W130" s="40"/>
      <c r="X130" s="40"/>
      <c r="Y130" s="40"/>
      <c r="Z130" s="40"/>
      <c r="AA130" s="40"/>
    </row>
    <row r="131" spans="1:27" s="33" customFormat="1" ht="60.75" customHeight="1">
      <c r="A131" s="191"/>
      <c r="B131" s="62" t="s">
        <v>98</v>
      </c>
      <c r="C131" s="57" t="s">
        <v>0</v>
      </c>
      <c r="D131" s="39">
        <f t="shared" si="2"/>
        <v>1563971.79</v>
      </c>
      <c r="E131" s="39">
        <f t="shared" si="3"/>
        <v>63399350.039999999</v>
      </c>
      <c r="F131" s="59">
        <v>1563971.79</v>
      </c>
      <c r="G131" s="58">
        <f>ROUND(F131*B2,2)</f>
        <v>63399350.039999999</v>
      </c>
      <c r="H131" s="39">
        <v>0</v>
      </c>
      <c r="I131" s="39">
        <v>0</v>
      </c>
      <c r="J131" s="39">
        <v>0</v>
      </c>
      <c r="K131" s="39">
        <v>0</v>
      </c>
      <c r="L131" s="39">
        <v>0</v>
      </c>
      <c r="M131" s="39">
        <v>0</v>
      </c>
      <c r="N131" s="39">
        <v>0</v>
      </c>
      <c r="O131" s="39">
        <v>0</v>
      </c>
      <c r="P131" s="39">
        <v>0</v>
      </c>
      <c r="Q131" s="122"/>
      <c r="R131" s="40"/>
      <c r="S131" s="40"/>
      <c r="T131" s="40"/>
      <c r="U131" s="40"/>
      <c r="V131" s="40"/>
      <c r="W131" s="40"/>
      <c r="X131" s="40"/>
      <c r="Y131" s="40"/>
      <c r="Z131" s="40"/>
      <c r="AA131" s="40"/>
    </row>
    <row r="132" spans="1:27" s="33" customFormat="1" ht="71.25" customHeight="1">
      <c r="A132" s="63"/>
      <c r="B132" s="64" t="s">
        <v>99</v>
      </c>
      <c r="C132" s="65" t="s">
        <v>0</v>
      </c>
      <c r="D132" s="66">
        <f>D133+D134+D135+D136+D137+D138+D139+D140+D141+D142+D143+D144+D145+D146+D147+D148+D149+D150+D151+D152+D153+D154</f>
        <v>6481691.3999999994</v>
      </c>
      <c r="E132" s="66">
        <f>E133+E134+E135+E136+E137+E138+E139+E140+E141+E142+E143+E144+E145+E146+E147+E148+E149+E150+E151+E152+E153+E154</f>
        <v>262750916.94999999</v>
      </c>
      <c r="F132" s="66">
        <f>F133+F134+F135+F136+F137+F138+F139+F140+F141+F142+F143+F144+F145+F146+F147+F148+F149+F150+F151+F152+F153+F154</f>
        <v>6311972.0600000005</v>
      </c>
      <c r="G132" s="66">
        <f>G133+G134+G135+G136+G137+G138+G139+G140+G141+G142+G143+G144+G145+G146+G147+G148+G149+G150+G151+G152+G153+G154</f>
        <v>255870936.17999998</v>
      </c>
      <c r="H132" s="39">
        <v>0</v>
      </c>
      <c r="I132" s="39">
        <v>0</v>
      </c>
      <c r="J132" s="66">
        <f t="shared" ref="J132:P132" si="4">J133+J134+J135+J136+J137+J138+J139+J140+J141+J142+J143+J144+J145+J146+J147+J148+J149+J150+J151+J152+J153+J154</f>
        <v>169719.34000000003</v>
      </c>
      <c r="K132" s="66">
        <f t="shared" si="4"/>
        <v>6879980.7699999996</v>
      </c>
      <c r="L132" s="66">
        <f t="shared" si="4"/>
        <v>0</v>
      </c>
      <c r="M132" s="66">
        <f t="shared" si="4"/>
        <v>0</v>
      </c>
      <c r="N132" s="66">
        <f t="shared" si="4"/>
        <v>0</v>
      </c>
      <c r="O132" s="70" t="s">
        <v>124</v>
      </c>
      <c r="P132" s="66">
        <f t="shared" si="4"/>
        <v>0</v>
      </c>
      <c r="Q132" s="122"/>
      <c r="R132" s="40"/>
      <c r="S132" s="40"/>
      <c r="T132" s="40"/>
      <c r="U132" s="40"/>
      <c r="V132" s="40"/>
      <c r="W132" s="40"/>
      <c r="X132" s="40"/>
      <c r="Y132" s="40"/>
      <c r="Z132" s="40"/>
      <c r="AA132" s="40"/>
    </row>
    <row r="133" spans="1:27" s="67" customFormat="1" ht="47.45" customHeight="1">
      <c r="A133" s="60" t="s">
        <v>100</v>
      </c>
      <c r="B133" s="41" t="s">
        <v>101</v>
      </c>
      <c r="C133" s="56" t="s">
        <v>0</v>
      </c>
      <c r="D133" s="39">
        <f t="shared" si="2"/>
        <v>9267.4599999999991</v>
      </c>
      <c r="E133" s="54">
        <f t="shared" si="3"/>
        <v>375678.73</v>
      </c>
      <c r="F133" s="38">
        <v>9267.4599999999991</v>
      </c>
      <c r="G133" s="38">
        <f>ROUND(F133*B2,2)</f>
        <v>375678.73</v>
      </c>
      <c r="H133" s="39">
        <v>0</v>
      </c>
      <c r="I133" s="39">
        <v>0</v>
      </c>
      <c r="J133" s="39">
        <v>0</v>
      </c>
      <c r="K133" s="39">
        <v>0</v>
      </c>
      <c r="L133" s="39">
        <v>0</v>
      </c>
      <c r="M133" s="39">
        <v>0</v>
      </c>
      <c r="N133" s="39">
        <v>0</v>
      </c>
      <c r="O133" s="38">
        <v>1115047.69</v>
      </c>
      <c r="P133" s="39">
        <v>0</v>
      </c>
      <c r="Q133" s="124"/>
      <c r="R133" s="68"/>
      <c r="S133" s="68"/>
      <c r="T133" s="68"/>
      <c r="U133" s="68"/>
      <c r="V133" s="68"/>
      <c r="W133" s="68"/>
      <c r="X133" s="68"/>
      <c r="Y133" s="68"/>
      <c r="Z133" s="68"/>
      <c r="AA133" s="68"/>
    </row>
    <row r="134" spans="1:27" s="67" customFormat="1" ht="47.45" customHeight="1">
      <c r="A134" s="60" t="s">
        <v>100</v>
      </c>
      <c r="B134" s="41" t="s">
        <v>102</v>
      </c>
      <c r="C134" s="56" t="s">
        <v>0</v>
      </c>
      <c r="D134" s="39">
        <f t="shared" si="2"/>
        <v>88161.59</v>
      </c>
      <c r="E134" s="54">
        <f t="shared" si="3"/>
        <v>3573841.64</v>
      </c>
      <c r="F134" s="38">
        <v>85712.19</v>
      </c>
      <c r="G134" s="38">
        <f>ROUND(F134*B2,2)</f>
        <v>3474549.33</v>
      </c>
      <c r="H134" s="39">
        <v>0</v>
      </c>
      <c r="I134" s="39">
        <v>0</v>
      </c>
      <c r="J134" s="38">
        <v>2449.4</v>
      </c>
      <c r="K134" s="38">
        <f>ROUND(J134*B2,2)</f>
        <v>99292.31</v>
      </c>
      <c r="L134" s="39">
        <v>0</v>
      </c>
      <c r="M134" s="39">
        <v>0</v>
      </c>
      <c r="N134" s="39">
        <v>0</v>
      </c>
      <c r="O134" s="38">
        <v>5057761.8499999996</v>
      </c>
      <c r="P134" s="39">
        <v>0</v>
      </c>
      <c r="Q134" s="124"/>
      <c r="R134" s="68"/>
      <c r="S134" s="68"/>
      <c r="T134" s="68"/>
      <c r="U134" s="68"/>
      <c r="V134" s="68"/>
      <c r="W134" s="68"/>
      <c r="X134" s="68"/>
      <c r="Y134" s="68"/>
      <c r="Z134" s="68"/>
      <c r="AA134" s="68"/>
    </row>
    <row r="135" spans="1:27" s="67" customFormat="1" ht="47.45" customHeight="1">
      <c r="A135" s="60" t="s">
        <v>100</v>
      </c>
      <c r="B135" s="41" t="s">
        <v>103</v>
      </c>
      <c r="C135" s="56" t="s">
        <v>0</v>
      </c>
      <c r="D135" s="39">
        <f t="shared" si="2"/>
        <v>214513.59</v>
      </c>
      <c r="E135" s="54">
        <f t="shared" si="3"/>
        <v>8695823.1999999993</v>
      </c>
      <c r="F135" s="38">
        <v>206787</v>
      </c>
      <c r="G135" s="38">
        <f>ROUND(F135*B2,2)</f>
        <v>8382607.3300000001</v>
      </c>
      <c r="H135" s="39">
        <v>0</v>
      </c>
      <c r="I135" s="39">
        <v>0</v>
      </c>
      <c r="J135" s="38">
        <v>7726.59</v>
      </c>
      <c r="K135" s="38">
        <f>ROUND(J135*B2,2)</f>
        <v>313215.87</v>
      </c>
      <c r="L135" s="39">
        <v>0</v>
      </c>
      <c r="M135" s="39">
        <v>0</v>
      </c>
      <c r="N135" s="39">
        <v>0</v>
      </c>
      <c r="O135" s="38">
        <v>13045229.07</v>
      </c>
      <c r="P135" s="39">
        <v>0</v>
      </c>
      <c r="Q135" s="124"/>
      <c r="R135" s="68"/>
      <c r="S135" s="68"/>
      <c r="T135" s="68"/>
      <c r="U135" s="68"/>
      <c r="V135" s="68"/>
      <c r="W135" s="68"/>
      <c r="X135" s="68"/>
      <c r="Y135" s="68"/>
      <c r="Z135" s="68"/>
      <c r="AA135" s="68"/>
    </row>
    <row r="136" spans="1:27" s="67" customFormat="1" ht="47.45" customHeight="1">
      <c r="A136" s="60" t="s">
        <v>100</v>
      </c>
      <c r="B136" s="41" t="s">
        <v>104</v>
      </c>
      <c r="C136" s="56" t="s">
        <v>0</v>
      </c>
      <c r="D136" s="39">
        <f t="shared" si="2"/>
        <v>1076770.8899999999</v>
      </c>
      <c r="E136" s="54">
        <f t="shared" si="3"/>
        <v>43649492.280000001</v>
      </c>
      <c r="F136" s="38">
        <v>1045116.74</v>
      </c>
      <c r="G136" s="38">
        <f>ROUND(F136*B2,2)</f>
        <v>42366315.340000004</v>
      </c>
      <c r="H136" s="39">
        <v>0</v>
      </c>
      <c r="I136" s="39">
        <v>0</v>
      </c>
      <c r="J136" s="38">
        <v>31654.15</v>
      </c>
      <c r="K136" s="38">
        <f>ROUND(J136*B2,2)</f>
        <v>1283176.94</v>
      </c>
      <c r="L136" s="39">
        <v>0</v>
      </c>
      <c r="M136" s="39">
        <v>0</v>
      </c>
      <c r="N136" s="39">
        <v>0</v>
      </c>
      <c r="O136" s="38">
        <v>62634079.700000003</v>
      </c>
      <c r="P136" s="39">
        <v>0</v>
      </c>
      <c r="Q136" s="124"/>
      <c r="R136" s="68"/>
      <c r="S136" s="68"/>
      <c r="T136" s="68"/>
      <c r="U136" s="68"/>
      <c r="V136" s="68"/>
      <c r="W136" s="68"/>
      <c r="X136" s="68"/>
      <c r="Y136" s="68"/>
      <c r="Z136" s="68"/>
      <c r="AA136" s="68"/>
    </row>
    <row r="137" spans="1:27" s="67" customFormat="1" ht="47.45" customHeight="1">
      <c r="A137" s="60" t="s">
        <v>100</v>
      </c>
      <c r="B137" s="41" t="s">
        <v>105</v>
      </c>
      <c r="C137" s="56" t="s">
        <v>0</v>
      </c>
      <c r="D137" s="39">
        <f t="shared" si="2"/>
        <v>170822.53</v>
      </c>
      <c r="E137" s="54">
        <f t="shared" si="3"/>
        <v>6924701.2299999995</v>
      </c>
      <c r="F137" s="38">
        <v>165054.97</v>
      </c>
      <c r="G137" s="38">
        <f>ROUND(F137*B2,2)</f>
        <v>6690899.3399999999</v>
      </c>
      <c r="H137" s="39">
        <v>0</v>
      </c>
      <c r="I137" s="39">
        <v>0</v>
      </c>
      <c r="J137" s="38">
        <v>5767.56</v>
      </c>
      <c r="K137" s="38">
        <f>ROUND(J137*B2,2)</f>
        <v>233801.89</v>
      </c>
      <c r="L137" s="39">
        <v>0</v>
      </c>
      <c r="M137" s="39">
        <v>0</v>
      </c>
      <c r="N137" s="39">
        <v>0</v>
      </c>
      <c r="O137" s="38">
        <v>6485079.8300000001</v>
      </c>
      <c r="P137" s="39">
        <v>0</v>
      </c>
      <c r="Q137" s="124"/>
      <c r="R137" s="68"/>
      <c r="S137" s="68"/>
      <c r="T137" s="68"/>
      <c r="U137" s="68"/>
      <c r="V137" s="68"/>
      <c r="W137" s="68"/>
      <c r="X137" s="68"/>
      <c r="Y137" s="68"/>
      <c r="Z137" s="68"/>
      <c r="AA137" s="68"/>
    </row>
    <row r="138" spans="1:27" s="67" customFormat="1" ht="47.45" customHeight="1">
      <c r="A138" s="60" t="s">
        <v>100</v>
      </c>
      <c r="B138" s="41" t="s">
        <v>106</v>
      </c>
      <c r="C138" s="56" t="s">
        <v>0</v>
      </c>
      <c r="D138" s="39">
        <f t="shared" si="2"/>
        <v>39598.670000000006</v>
      </c>
      <c r="E138" s="54">
        <f t="shared" si="3"/>
        <v>1605227.13</v>
      </c>
      <c r="F138" s="38">
        <v>38488.550000000003</v>
      </c>
      <c r="G138" s="38">
        <f>ROUND(F138*B2,2)</f>
        <v>1560225.75</v>
      </c>
      <c r="H138" s="39">
        <v>0</v>
      </c>
      <c r="I138" s="39">
        <v>0</v>
      </c>
      <c r="J138" s="38">
        <v>1110.1199999999999</v>
      </c>
      <c r="K138" s="38">
        <f>ROUND(J138*B2,2)</f>
        <v>45001.38</v>
      </c>
      <c r="L138" s="39">
        <v>0</v>
      </c>
      <c r="M138" s="39">
        <v>0</v>
      </c>
      <c r="N138" s="39">
        <v>0</v>
      </c>
      <c r="O138" s="38">
        <v>1436630.17</v>
      </c>
      <c r="P138" s="39">
        <v>0</v>
      </c>
      <c r="Q138" s="124"/>
      <c r="R138" s="68"/>
      <c r="S138" s="68"/>
      <c r="T138" s="68"/>
      <c r="U138" s="68"/>
      <c r="V138" s="68"/>
      <c r="W138" s="68"/>
      <c r="X138" s="68"/>
      <c r="Y138" s="68"/>
      <c r="Z138" s="68"/>
      <c r="AA138" s="68"/>
    </row>
    <row r="139" spans="1:27" s="67" customFormat="1" ht="47.45" customHeight="1">
      <c r="A139" s="60" t="s">
        <v>100</v>
      </c>
      <c r="B139" s="41" t="s">
        <v>107</v>
      </c>
      <c r="C139" s="56" t="s">
        <v>0</v>
      </c>
      <c r="D139" s="39">
        <f t="shared" si="2"/>
        <v>44690.59</v>
      </c>
      <c r="E139" s="54">
        <f t="shared" si="3"/>
        <v>1811640.3199999998</v>
      </c>
      <c r="F139" s="38">
        <v>42403.95</v>
      </c>
      <c r="G139" s="38">
        <f>ROUND(F139*B2,2)</f>
        <v>1718945.88</v>
      </c>
      <c r="H139" s="39">
        <v>0</v>
      </c>
      <c r="I139" s="39">
        <v>0</v>
      </c>
      <c r="J139" s="38">
        <v>2286.64</v>
      </c>
      <c r="K139" s="38">
        <f>ROUND(J139*B2,2)</f>
        <v>92694.44</v>
      </c>
      <c r="L139" s="39">
        <v>0</v>
      </c>
      <c r="M139" s="39">
        <v>0</v>
      </c>
      <c r="N139" s="39">
        <v>0</v>
      </c>
      <c r="O139" s="38">
        <v>2884291.78</v>
      </c>
      <c r="P139" s="39">
        <v>0</v>
      </c>
      <c r="Q139" s="124"/>
      <c r="R139" s="68"/>
      <c r="S139" s="68"/>
      <c r="T139" s="68"/>
      <c r="U139" s="68"/>
      <c r="V139" s="68"/>
      <c r="W139" s="68"/>
      <c r="X139" s="68"/>
      <c r="Y139" s="68"/>
      <c r="Z139" s="68"/>
      <c r="AA139" s="68"/>
    </row>
    <row r="140" spans="1:27" s="67" customFormat="1" ht="47.45" customHeight="1">
      <c r="A140" s="60" t="s">
        <v>100</v>
      </c>
      <c r="B140" s="41" t="s">
        <v>108</v>
      </c>
      <c r="C140" s="56" t="s">
        <v>0</v>
      </c>
      <c r="D140" s="39">
        <f t="shared" si="2"/>
        <v>604237.05999999994</v>
      </c>
      <c r="E140" s="54">
        <f t="shared" si="3"/>
        <v>24494199.390000001</v>
      </c>
      <c r="F140" s="38">
        <v>590726.81999999995</v>
      </c>
      <c r="G140" s="38">
        <f>ROUND(F140*B2,2)</f>
        <v>23946529.390000001</v>
      </c>
      <c r="H140" s="39">
        <v>0</v>
      </c>
      <c r="I140" s="39">
        <v>0</v>
      </c>
      <c r="J140" s="38">
        <v>13510.24</v>
      </c>
      <c r="K140" s="38">
        <f>ROUND(J140*B2,2)</f>
        <v>547670</v>
      </c>
      <c r="L140" s="39">
        <v>0</v>
      </c>
      <c r="M140" s="39">
        <v>0</v>
      </c>
      <c r="N140" s="39">
        <v>0</v>
      </c>
      <c r="O140" s="38">
        <v>22466530.050000001</v>
      </c>
      <c r="P140" s="39">
        <v>0</v>
      </c>
      <c r="Q140" s="124"/>
      <c r="R140" s="68"/>
      <c r="S140" s="68"/>
      <c r="T140" s="68"/>
      <c r="U140" s="68"/>
      <c r="V140" s="68"/>
      <c r="W140" s="68"/>
      <c r="X140" s="68"/>
      <c r="Y140" s="68"/>
      <c r="Z140" s="68"/>
      <c r="AA140" s="68"/>
    </row>
    <row r="141" spans="1:27" s="67" customFormat="1" ht="47.45" customHeight="1">
      <c r="A141" s="60" t="s">
        <v>100</v>
      </c>
      <c r="B141" s="41" t="s">
        <v>109</v>
      </c>
      <c r="C141" s="56" t="s">
        <v>0</v>
      </c>
      <c r="D141" s="39">
        <f t="shared" si="2"/>
        <v>547425.42000000004</v>
      </c>
      <c r="E141" s="54">
        <f t="shared" si="3"/>
        <v>22191203.219999999</v>
      </c>
      <c r="F141" s="38">
        <v>530005.02</v>
      </c>
      <c r="G141" s="38">
        <f>ROUND(F141*B2,2)</f>
        <v>21485025.5</v>
      </c>
      <c r="H141" s="39">
        <v>0</v>
      </c>
      <c r="I141" s="39">
        <v>0</v>
      </c>
      <c r="J141" s="38">
        <v>17420.400000000001</v>
      </c>
      <c r="K141" s="38">
        <f>ROUND(J141*B2,2)</f>
        <v>706177.72</v>
      </c>
      <c r="L141" s="39">
        <v>0</v>
      </c>
      <c r="M141" s="39">
        <v>0</v>
      </c>
      <c r="N141" s="39">
        <v>0</v>
      </c>
      <c r="O141" s="38">
        <v>20211286.02</v>
      </c>
      <c r="P141" s="39">
        <v>0</v>
      </c>
      <c r="Q141" s="124"/>
      <c r="R141" s="68"/>
      <c r="S141" s="68"/>
      <c r="T141" s="68"/>
      <c r="U141" s="68"/>
      <c r="V141" s="68"/>
      <c r="W141" s="68"/>
      <c r="X141" s="68"/>
      <c r="Y141" s="68"/>
      <c r="Z141" s="68"/>
      <c r="AA141" s="68"/>
    </row>
    <row r="142" spans="1:27" s="67" customFormat="1" ht="43.9" customHeight="1">
      <c r="A142" s="60" t="s">
        <v>100</v>
      </c>
      <c r="B142" s="41" t="s">
        <v>110</v>
      </c>
      <c r="C142" s="56" t="s">
        <v>0</v>
      </c>
      <c r="D142" s="39">
        <f t="shared" si="2"/>
        <v>93876.82</v>
      </c>
      <c r="E142" s="54">
        <f t="shared" si="3"/>
        <v>3805522.1999999997</v>
      </c>
      <c r="F142" s="38">
        <v>90056</v>
      </c>
      <c r="G142" s="38">
        <f>ROUND(F142*B2,2)</f>
        <v>3650636.09</v>
      </c>
      <c r="H142" s="39">
        <v>0</v>
      </c>
      <c r="I142" s="39">
        <v>0</v>
      </c>
      <c r="J142" s="38">
        <v>3820.82</v>
      </c>
      <c r="K142" s="38">
        <f>ROUND(J142*B2,2)</f>
        <v>154886.10999999999</v>
      </c>
      <c r="L142" s="39">
        <v>0</v>
      </c>
      <c r="M142" s="39">
        <v>0</v>
      </c>
      <c r="N142" s="39">
        <v>0</v>
      </c>
      <c r="O142" s="38">
        <v>5978494.8799999999</v>
      </c>
      <c r="P142" s="39">
        <v>0</v>
      </c>
      <c r="Q142" s="124"/>
      <c r="R142" s="68"/>
      <c r="S142" s="68"/>
      <c r="T142" s="68"/>
      <c r="U142" s="68"/>
      <c r="V142" s="68"/>
      <c r="W142" s="68"/>
      <c r="X142" s="68"/>
      <c r="Y142" s="68"/>
      <c r="Z142" s="68"/>
      <c r="AA142" s="68"/>
    </row>
    <row r="143" spans="1:27" s="67" customFormat="1" ht="43.9" customHeight="1">
      <c r="A143" s="60" t="s">
        <v>100</v>
      </c>
      <c r="B143" s="41" t="s">
        <v>111</v>
      </c>
      <c r="C143" s="56" t="s">
        <v>0</v>
      </c>
      <c r="D143" s="39">
        <f t="shared" si="2"/>
        <v>172831.38</v>
      </c>
      <c r="E143" s="54">
        <f t="shared" si="3"/>
        <v>7006134.7800000003</v>
      </c>
      <c r="F143" s="38">
        <v>169537.28</v>
      </c>
      <c r="G143" s="38">
        <f>ROUND(F143*B2,2)</f>
        <v>6872600.5300000003</v>
      </c>
      <c r="H143" s="39">
        <v>0</v>
      </c>
      <c r="I143" s="39">
        <v>0</v>
      </c>
      <c r="J143" s="38">
        <v>3294.1</v>
      </c>
      <c r="K143" s="38">
        <f>ROUND(J143*B2,2)</f>
        <v>133534.25</v>
      </c>
      <c r="L143" s="39">
        <v>0</v>
      </c>
      <c r="M143" s="39">
        <v>0</v>
      </c>
      <c r="N143" s="39">
        <v>0</v>
      </c>
      <c r="O143" s="38">
        <v>10594506.67</v>
      </c>
      <c r="P143" s="39">
        <v>0</v>
      </c>
      <c r="Q143" s="124"/>
      <c r="R143" s="68"/>
      <c r="S143" s="68"/>
      <c r="T143" s="68"/>
      <c r="U143" s="68"/>
      <c r="V143" s="68"/>
      <c r="W143" s="68"/>
      <c r="X143" s="68"/>
      <c r="Y143" s="68"/>
      <c r="Z143" s="68"/>
      <c r="AA143" s="68"/>
    </row>
    <row r="144" spans="1:27" s="67" customFormat="1" ht="43.9" customHeight="1">
      <c r="A144" s="60" t="s">
        <v>100</v>
      </c>
      <c r="B144" s="41" t="s">
        <v>112</v>
      </c>
      <c r="C144" s="56" t="s">
        <v>0</v>
      </c>
      <c r="D144" s="39">
        <f t="shared" si="2"/>
        <v>140053.54</v>
      </c>
      <c r="E144" s="54">
        <f t="shared" si="3"/>
        <v>5677406.3699999992</v>
      </c>
      <c r="F144" s="38">
        <v>135430.72</v>
      </c>
      <c r="G144" s="38">
        <f>ROUND(F144*B2,2)</f>
        <v>5490009.2699999996</v>
      </c>
      <c r="H144" s="39">
        <v>0</v>
      </c>
      <c r="I144" s="39">
        <v>0</v>
      </c>
      <c r="J144" s="38">
        <v>4622.82</v>
      </c>
      <c r="K144" s="38">
        <f>ROUND(J144*B2,2)</f>
        <v>187397.1</v>
      </c>
      <c r="L144" s="39">
        <v>0</v>
      </c>
      <c r="M144" s="39">
        <v>0</v>
      </c>
      <c r="N144" s="39">
        <v>0</v>
      </c>
      <c r="O144" s="38">
        <v>709442.07</v>
      </c>
      <c r="P144" s="39">
        <v>0</v>
      </c>
      <c r="Q144" s="124"/>
      <c r="R144" s="68"/>
      <c r="S144" s="68"/>
      <c r="T144" s="68"/>
      <c r="U144" s="68"/>
      <c r="V144" s="68"/>
      <c r="W144" s="68"/>
      <c r="X144" s="68"/>
      <c r="Y144" s="68"/>
      <c r="Z144" s="68"/>
      <c r="AA144" s="68"/>
    </row>
    <row r="145" spans="1:27" s="67" customFormat="1" ht="43.9" customHeight="1">
      <c r="A145" s="60" t="s">
        <v>100</v>
      </c>
      <c r="B145" s="41" t="s">
        <v>113</v>
      </c>
      <c r="C145" s="56" t="s">
        <v>0</v>
      </c>
      <c r="D145" s="39">
        <f t="shared" si="2"/>
        <v>394026.06</v>
      </c>
      <c r="E145" s="54">
        <f t="shared" si="3"/>
        <v>15972792.01</v>
      </c>
      <c r="F145" s="38">
        <v>378658.8</v>
      </c>
      <c r="G145" s="38">
        <f>ROUND(F145*B2,2)</f>
        <v>15349843.24</v>
      </c>
      <c r="H145" s="39">
        <v>0</v>
      </c>
      <c r="I145" s="39">
        <v>0</v>
      </c>
      <c r="J145" s="38">
        <v>15367.26</v>
      </c>
      <c r="K145" s="38">
        <f>ROUND(J145*B2,2)</f>
        <v>622948.77</v>
      </c>
      <c r="L145" s="39">
        <v>0</v>
      </c>
      <c r="M145" s="39">
        <v>0</v>
      </c>
      <c r="N145" s="39">
        <v>0</v>
      </c>
      <c r="O145" s="38">
        <v>2018198.46</v>
      </c>
      <c r="P145" s="39">
        <v>0</v>
      </c>
      <c r="Q145" s="124"/>
      <c r="R145" s="68"/>
      <c r="S145" s="68"/>
      <c r="T145" s="68"/>
      <c r="U145" s="68"/>
      <c r="V145" s="68"/>
      <c r="W145" s="68"/>
      <c r="X145" s="68"/>
      <c r="Y145" s="68"/>
      <c r="Z145" s="68"/>
      <c r="AA145" s="68"/>
    </row>
    <row r="146" spans="1:27" s="67" customFormat="1" ht="43.9" customHeight="1">
      <c r="A146" s="60" t="s">
        <v>100</v>
      </c>
      <c r="B146" s="41" t="s">
        <v>114</v>
      </c>
      <c r="C146" s="56" t="s">
        <v>0</v>
      </c>
      <c r="D146" s="39">
        <f t="shared" si="2"/>
        <v>51910.68</v>
      </c>
      <c r="E146" s="54">
        <f t="shared" si="3"/>
        <v>2104324</v>
      </c>
      <c r="F146" s="38">
        <v>51910.68</v>
      </c>
      <c r="G146" s="38">
        <f>ROUND(F146*B2,2)</f>
        <v>2104324</v>
      </c>
      <c r="H146" s="39">
        <v>0</v>
      </c>
      <c r="I146" s="39">
        <v>0</v>
      </c>
      <c r="J146" s="38">
        <v>0</v>
      </c>
      <c r="K146" s="38">
        <f>ROUND(J146*B2,2)</f>
        <v>0</v>
      </c>
      <c r="L146" s="39">
        <v>0</v>
      </c>
      <c r="M146" s="39">
        <v>0</v>
      </c>
      <c r="N146" s="39">
        <v>0</v>
      </c>
      <c r="O146" s="38">
        <v>204474.5</v>
      </c>
      <c r="P146" s="39">
        <v>0</v>
      </c>
      <c r="Q146" s="124"/>
      <c r="R146" s="68"/>
      <c r="S146" s="68"/>
      <c r="T146" s="68"/>
      <c r="U146" s="68"/>
      <c r="V146" s="68"/>
      <c r="W146" s="68"/>
      <c r="X146" s="68"/>
      <c r="Y146" s="68"/>
      <c r="Z146" s="68"/>
      <c r="AA146" s="68"/>
    </row>
    <row r="147" spans="1:27" s="67" customFormat="1" ht="43.9" customHeight="1">
      <c r="A147" s="60" t="s">
        <v>100</v>
      </c>
      <c r="B147" s="41" t="s">
        <v>115</v>
      </c>
      <c r="C147" s="56" t="s">
        <v>0</v>
      </c>
      <c r="D147" s="39">
        <f t="shared" si="2"/>
        <v>1719.65</v>
      </c>
      <c r="E147" s="54">
        <f t="shared" si="3"/>
        <v>69710.14</v>
      </c>
      <c r="F147" s="38">
        <v>1719.65</v>
      </c>
      <c r="G147" s="38">
        <f>ROUND(F147*B2,2)</f>
        <v>69710.14</v>
      </c>
      <c r="H147" s="39">
        <v>0</v>
      </c>
      <c r="I147" s="39">
        <v>0</v>
      </c>
      <c r="J147" s="38">
        <v>0</v>
      </c>
      <c r="K147" s="38">
        <f>ROUND(J147*B2,2)</f>
        <v>0</v>
      </c>
      <c r="L147" s="39">
        <v>0</v>
      </c>
      <c r="M147" s="39">
        <v>0</v>
      </c>
      <c r="N147" s="39">
        <v>0</v>
      </c>
      <c r="O147" s="38">
        <v>597.47</v>
      </c>
      <c r="P147" s="39">
        <v>0</v>
      </c>
      <c r="Q147" s="124"/>
      <c r="R147" s="68"/>
      <c r="S147" s="68"/>
      <c r="T147" s="68"/>
      <c r="U147" s="68"/>
      <c r="V147" s="68"/>
      <c r="W147" s="68"/>
      <c r="X147" s="68"/>
      <c r="Y147" s="68"/>
      <c r="Z147" s="68"/>
      <c r="AA147" s="68"/>
    </row>
    <row r="148" spans="1:27" s="67" customFormat="1" ht="43.9" customHeight="1">
      <c r="A148" s="60" t="s">
        <v>100</v>
      </c>
      <c r="B148" s="41" t="s">
        <v>116</v>
      </c>
      <c r="C148" s="56" t="s">
        <v>0</v>
      </c>
      <c r="D148" s="39">
        <f t="shared" si="2"/>
        <v>698712.41</v>
      </c>
      <c r="E148" s="54">
        <f t="shared" si="3"/>
        <v>28323984.449999999</v>
      </c>
      <c r="F148" s="38">
        <v>698712.41</v>
      </c>
      <c r="G148" s="38">
        <f>ROUND(F148*B2,2)</f>
        <v>28323984.449999999</v>
      </c>
      <c r="H148" s="39">
        <v>0</v>
      </c>
      <c r="I148" s="39">
        <v>0</v>
      </c>
      <c r="J148" s="38">
        <v>0</v>
      </c>
      <c r="K148" s="38">
        <f>ROUND(J148*B2,2)</f>
        <v>0</v>
      </c>
      <c r="L148" s="39">
        <v>0</v>
      </c>
      <c r="M148" s="39">
        <v>0</v>
      </c>
      <c r="N148" s="39">
        <v>0</v>
      </c>
      <c r="O148" s="39">
        <v>0</v>
      </c>
      <c r="P148" s="39">
        <v>0</v>
      </c>
      <c r="Q148" s="124"/>
      <c r="R148" s="68"/>
      <c r="S148" s="68"/>
      <c r="T148" s="68"/>
      <c r="U148" s="68"/>
      <c r="V148" s="68"/>
      <c r="W148" s="68"/>
      <c r="X148" s="68"/>
      <c r="Y148" s="68"/>
      <c r="Z148" s="68"/>
      <c r="AA148" s="68"/>
    </row>
    <row r="149" spans="1:27" s="67" customFormat="1" ht="43.9" customHeight="1">
      <c r="A149" s="60" t="s">
        <v>100</v>
      </c>
      <c r="B149" s="41" t="s">
        <v>117</v>
      </c>
      <c r="C149" s="56" t="s">
        <v>0</v>
      </c>
      <c r="D149" s="39">
        <f t="shared" si="2"/>
        <v>360035</v>
      </c>
      <c r="E149" s="54">
        <f t="shared" si="3"/>
        <v>14594882.810000001</v>
      </c>
      <c r="F149" s="38">
        <v>349360.36</v>
      </c>
      <c r="G149" s="38">
        <f>ROUND(F149*B2,2)</f>
        <v>14162160.66</v>
      </c>
      <c r="H149" s="39">
        <v>0</v>
      </c>
      <c r="I149" s="39">
        <v>0</v>
      </c>
      <c r="J149" s="38">
        <v>10674.64</v>
      </c>
      <c r="K149" s="38">
        <f>ROUND(J149*B2,2)</f>
        <v>432722.15</v>
      </c>
      <c r="L149" s="39">
        <v>0</v>
      </c>
      <c r="M149" s="39">
        <v>0</v>
      </c>
      <c r="N149" s="39">
        <v>0</v>
      </c>
      <c r="O149" s="38">
        <v>1251832.7</v>
      </c>
      <c r="P149" s="39">
        <v>0</v>
      </c>
      <c r="Q149" s="124"/>
      <c r="R149" s="68"/>
      <c r="S149" s="68"/>
      <c r="T149" s="68"/>
      <c r="U149" s="68"/>
      <c r="V149" s="68"/>
      <c r="W149" s="68"/>
      <c r="X149" s="68"/>
      <c r="Y149" s="68"/>
      <c r="Z149" s="68"/>
      <c r="AA149" s="68"/>
    </row>
    <row r="150" spans="1:27" s="67" customFormat="1" ht="43.9" customHeight="1">
      <c r="A150" s="60" t="s">
        <v>100</v>
      </c>
      <c r="B150" s="41" t="s">
        <v>118</v>
      </c>
      <c r="C150" s="56" t="s">
        <v>0</v>
      </c>
      <c r="D150" s="39">
        <f t="shared" si="2"/>
        <v>101112.25</v>
      </c>
      <c r="E150" s="54">
        <f t="shared" si="3"/>
        <v>4098827.7199999997</v>
      </c>
      <c r="F150" s="38">
        <v>99911.35</v>
      </c>
      <c r="G150" s="38">
        <f>ROUND(F150*B2,2)</f>
        <v>4050146.36</v>
      </c>
      <c r="H150" s="39">
        <v>0</v>
      </c>
      <c r="I150" s="39">
        <v>0</v>
      </c>
      <c r="J150" s="38">
        <v>1200.9000000000001</v>
      </c>
      <c r="K150" s="38">
        <f>ROUND(J150*B2,2)</f>
        <v>48681.36</v>
      </c>
      <c r="L150" s="39">
        <v>0</v>
      </c>
      <c r="M150" s="39">
        <v>0</v>
      </c>
      <c r="N150" s="39">
        <v>0</v>
      </c>
      <c r="O150" s="38">
        <v>131037.96</v>
      </c>
      <c r="P150" s="39">
        <v>0</v>
      </c>
      <c r="Q150" s="124"/>
      <c r="R150" s="68"/>
      <c r="S150" s="68"/>
      <c r="T150" s="68"/>
      <c r="U150" s="68"/>
      <c r="V150" s="68"/>
      <c r="W150" s="68"/>
      <c r="X150" s="68"/>
      <c r="Y150" s="68"/>
      <c r="Z150" s="68"/>
      <c r="AA150" s="68"/>
    </row>
    <row r="151" spans="1:27" s="67" customFormat="1" ht="43.9" customHeight="1">
      <c r="A151" s="60" t="s">
        <v>100</v>
      </c>
      <c r="B151" s="41" t="s">
        <v>119</v>
      </c>
      <c r="C151" s="56" t="s">
        <v>0</v>
      </c>
      <c r="D151" s="39">
        <f t="shared" si="2"/>
        <v>287454.42</v>
      </c>
      <c r="E151" s="54">
        <f t="shared" si="3"/>
        <v>11652654.810000001</v>
      </c>
      <c r="F151" s="38">
        <v>287454.42</v>
      </c>
      <c r="G151" s="38">
        <f>ROUND(F151*B2,2)</f>
        <v>11652654.810000001</v>
      </c>
      <c r="H151" s="39">
        <v>0</v>
      </c>
      <c r="I151" s="39">
        <v>0</v>
      </c>
      <c r="J151" s="38">
        <v>0</v>
      </c>
      <c r="K151" s="38">
        <f>ROUND(J151*B2,2)</f>
        <v>0</v>
      </c>
      <c r="L151" s="39">
        <v>0</v>
      </c>
      <c r="M151" s="39">
        <v>0</v>
      </c>
      <c r="N151" s="39">
        <v>0</v>
      </c>
      <c r="O151" s="38">
        <v>349697.79</v>
      </c>
      <c r="P151" s="39">
        <v>0</v>
      </c>
      <c r="Q151" s="124"/>
      <c r="R151" s="68"/>
      <c r="S151" s="68"/>
      <c r="T151" s="68"/>
      <c r="U151" s="68"/>
      <c r="V151" s="68"/>
      <c r="W151" s="68"/>
      <c r="X151" s="68"/>
      <c r="Y151" s="68"/>
      <c r="Z151" s="68"/>
      <c r="AA151" s="68"/>
    </row>
    <row r="152" spans="1:27" s="67" customFormat="1" ht="43.9" customHeight="1">
      <c r="A152" s="100" t="s">
        <v>100</v>
      </c>
      <c r="B152" s="41" t="s">
        <v>120</v>
      </c>
      <c r="C152" s="56" t="s">
        <v>0</v>
      </c>
      <c r="D152" s="39">
        <f t="shared" si="2"/>
        <v>914667.26</v>
      </c>
      <c r="E152" s="54">
        <f t="shared" si="3"/>
        <v>37078232.579999998</v>
      </c>
      <c r="F152" s="38">
        <v>877965.54</v>
      </c>
      <c r="G152" s="38">
        <f>ROUND(F152*B2,2)</f>
        <v>35590440.280000001</v>
      </c>
      <c r="H152" s="39">
        <v>0</v>
      </c>
      <c r="I152" s="39">
        <v>0</v>
      </c>
      <c r="J152" s="38">
        <v>36701.72</v>
      </c>
      <c r="K152" s="38">
        <f>ROUND(J152*B2,2)</f>
        <v>1487792.3</v>
      </c>
      <c r="L152" s="39">
        <v>0</v>
      </c>
      <c r="M152" s="39">
        <v>0</v>
      </c>
      <c r="N152" s="39">
        <v>0</v>
      </c>
      <c r="O152" s="38">
        <v>4813125.97</v>
      </c>
      <c r="P152" s="39">
        <v>0</v>
      </c>
      <c r="Q152" s="124"/>
      <c r="R152" s="68"/>
      <c r="S152" s="68"/>
      <c r="T152" s="68"/>
      <c r="U152" s="68"/>
      <c r="V152" s="68"/>
      <c r="W152" s="68"/>
      <c r="X152" s="68"/>
      <c r="Y152" s="68"/>
      <c r="Z152" s="68"/>
      <c r="AA152" s="68"/>
    </row>
    <row r="153" spans="1:27" s="67" customFormat="1" ht="45" customHeight="1">
      <c r="A153" s="60" t="s">
        <v>100</v>
      </c>
      <c r="B153" s="41" t="s">
        <v>121</v>
      </c>
      <c r="C153" s="56" t="s">
        <v>0</v>
      </c>
      <c r="D153" s="39">
        <f t="shared" si="2"/>
        <v>182205.58</v>
      </c>
      <c r="E153" s="54">
        <f t="shared" si="3"/>
        <v>7386140.4800000004</v>
      </c>
      <c r="F153" s="38">
        <v>182205.58</v>
      </c>
      <c r="G153" s="38">
        <f>ROUND(F153*B2,2)</f>
        <v>7386140.4800000004</v>
      </c>
      <c r="H153" s="39">
        <v>0</v>
      </c>
      <c r="I153" s="39">
        <v>0</v>
      </c>
      <c r="J153" s="38">
        <v>0</v>
      </c>
      <c r="K153" s="38">
        <f>ROUND(J153*B2,2)</f>
        <v>0</v>
      </c>
      <c r="L153" s="39">
        <v>0</v>
      </c>
      <c r="M153" s="39">
        <v>0</v>
      </c>
      <c r="N153" s="39">
        <v>0</v>
      </c>
      <c r="O153" s="39">
        <v>0</v>
      </c>
      <c r="P153" s="39">
        <v>0</v>
      </c>
      <c r="Q153" s="124"/>
      <c r="R153" s="68"/>
      <c r="S153" s="125"/>
      <c r="T153" s="68"/>
      <c r="U153" s="68"/>
      <c r="V153" s="68"/>
      <c r="W153" s="68"/>
      <c r="X153" s="68"/>
      <c r="Y153" s="68"/>
      <c r="Z153" s="68"/>
      <c r="AA153" s="68"/>
    </row>
    <row r="154" spans="1:27" s="67" customFormat="1" ht="45" customHeight="1">
      <c r="A154" s="60" t="s">
        <v>100</v>
      </c>
      <c r="B154" s="41" t="s">
        <v>122</v>
      </c>
      <c r="C154" s="56" t="s">
        <v>0</v>
      </c>
      <c r="D154" s="39">
        <f t="shared" si="2"/>
        <v>287598.55</v>
      </c>
      <c r="E154" s="54">
        <f t="shared" si="3"/>
        <v>11658497.459999999</v>
      </c>
      <c r="F154" s="38">
        <v>275486.57</v>
      </c>
      <c r="G154" s="38">
        <f>ROUND(F154*B2,2)</f>
        <v>11167509.279999999</v>
      </c>
      <c r="H154" s="39">
        <v>0</v>
      </c>
      <c r="I154" s="39">
        <v>0</v>
      </c>
      <c r="J154" s="38">
        <v>12111.98</v>
      </c>
      <c r="K154" s="38">
        <f>ROUND(J154*B2,2)</f>
        <v>490988.18</v>
      </c>
      <c r="L154" s="39">
        <v>0</v>
      </c>
      <c r="M154" s="39">
        <v>0</v>
      </c>
      <c r="N154" s="39">
        <v>0</v>
      </c>
      <c r="O154" s="38">
        <v>1211906.95</v>
      </c>
      <c r="P154" s="39">
        <v>0</v>
      </c>
      <c r="Q154" s="124"/>
      <c r="R154" s="68"/>
      <c r="S154" s="68"/>
      <c r="T154" s="68"/>
      <c r="U154" s="68"/>
      <c r="V154" s="68"/>
      <c r="W154" s="68"/>
      <c r="X154" s="68"/>
      <c r="Y154" s="68"/>
      <c r="Z154" s="68"/>
      <c r="AA154" s="68"/>
    </row>
    <row r="155" spans="1:27" s="67" customFormat="1" ht="45" customHeight="1">
      <c r="A155" s="208" t="s">
        <v>123</v>
      </c>
      <c r="B155" s="209"/>
      <c r="C155" s="69"/>
      <c r="D155" s="70" t="s">
        <v>124</v>
      </c>
      <c r="E155" s="89">
        <f t="shared" ref="E155" si="5">SUM(E19:E131)+E132</f>
        <v>73094706554.679962</v>
      </c>
      <c r="F155" s="70" t="s">
        <v>124</v>
      </c>
      <c r="G155" s="89">
        <f>SUM(G19:G131)+G132</f>
        <v>72836777790.069946</v>
      </c>
      <c r="H155" s="70" t="s">
        <v>124</v>
      </c>
      <c r="I155" s="89">
        <v>0</v>
      </c>
      <c r="J155" s="70" t="s">
        <v>124</v>
      </c>
      <c r="K155" s="89">
        <f>SUM(K19:K132)</f>
        <v>257928764.61000001</v>
      </c>
      <c r="L155" s="89">
        <f>SUM(L19:L154)</f>
        <v>75265602.189999998</v>
      </c>
      <c r="M155" s="89">
        <f t="shared" ref="M155" si="6">SUM(M19:M154)</f>
        <v>10353354.960000001</v>
      </c>
      <c r="N155" s="89">
        <f>SUM(N19:N154)</f>
        <v>21427970.77</v>
      </c>
      <c r="O155" s="89">
        <f>SUM(O19:O154)</f>
        <v>20911976450.950001</v>
      </c>
      <c r="P155" s="66">
        <v>0</v>
      </c>
      <c r="Q155" s="124"/>
      <c r="R155" s="68"/>
      <c r="S155" s="68"/>
      <c r="T155" s="68"/>
      <c r="U155" s="68"/>
      <c r="V155" s="68"/>
      <c r="W155" s="68"/>
      <c r="X155" s="68"/>
      <c r="Y155" s="71"/>
      <c r="Z155" s="68"/>
      <c r="AA155" s="68"/>
    </row>
    <row r="156" spans="1:27" s="33" customFormat="1" ht="43.9" customHeight="1">
      <c r="A156" s="230" t="s">
        <v>125</v>
      </c>
      <c r="B156" s="231"/>
      <c r="C156" s="231"/>
      <c r="D156" s="231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2"/>
      <c r="Q156" s="122"/>
      <c r="R156" s="40"/>
      <c r="S156" s="40"/>
      <c r="T156" s="40"/>
      <c r="U156" s="40"/>
      <c r="V156" s="40"/>
      <c r="W156" s="40"/>
      <c r="X156" s="40"/>
      <c r="Y156" s="32"/>
      <c r="Z156" s="40"/>
      <c r="AA156" s="40"/>
    </row>
    <row r="157" spans="1:27" s="33" customFormat="1" ht="60.75" customHeight="1">
      <c r="A157" s="190">
        <v>79</v>
      </c>
      <c r="B157" s="41" t="s">
        <v>126</v>
      </c>
      <c r="C157" s="56" t="s">
        <v>0</v>
      </c>
      <c r="D157" s="37">
        <f>F157+H157+E157</f>
        <v>0</v>
      </c>
      <c r="E157" s="37">
        <v>0</v>
      </c>
      <c r="F157" s="37">
        <v>0</v>
      </c>
      <c r="G157" s="37">
        <v>0</v>
      </c>
      <c r="H157" s="37">
        <v>0</v>
      </c>
      <c r="I157" s="37">
        <v>0</v>
      </c>
      <c r="J157" s="37">
        <v>0</v>
      </c>
      <c r="K157" s="37">
        <v>0</v>
      </c>
      <c r="L157" s="37">
        <v>0</v>
      </c>
      <c r="M157" s="37">
        <v>0</v>
      </c>
      <c r="N157" s="37">
        <v>0</v>
      </c>
      <c r="O157" s="73">
        <v>18196337.82</v>
      </c>
      <c r="P157" s="37">
        <v>0</v>
      </c>
      <c r="Q157" s="122"/>
      <c r="R157" s="40"/>
      <c r="S157" s="40"/>
      <c r="T157" s="40"/>
      <c r="U157" s="40"/>
      <c r="V157" s="40"/>
      <c r="W157" s="40"/>
      <c r="X157" s="40"/>
      <c r="Y157" s="40"/>
      <c r="Z157" s="40"/>
      <c r="AA157" s="40"/>
    </row>
    <row r="158" spans="1:27" s="33" customFormat="1" ht="42.6" customHeight="1">
      <c r="A158" s="191"/>
      <c r="B158" s="72" t="s">
        <v>127</v>
      </c>
      <c r="C158" s="56" t="s">
        <v>0</v>
      </c>
      <c r="D158" s="37">
        <f>F158+H158+E158</f>
        <v>0</v>
      </c>
      <c r="E158" s="37">
        <v>0</v>
      </c>
      <c r="F158" s="37">
        <v>0</v>
      </c>
      <c r="G158" s="37">
        <v>0</v>
      </c>
      <c r="H158" s="37">
        <v>0</v>
      </c>
      <c r="I158" s="37">
        <v>0</v>
      </c>
      <c r="J158" s="37">
        <v>0</v>
      </c>
      <c r="K158" s="37">
        <v>0</v>
      </c>
      <c r="L158" s="37">
        <v>0</v>
      </c>
      <c r="M158" s="37">
        <v>0</v>
      </c>
      <c r="N158" s="37">
        <v>0</v>
      </c>
      <c r="O158" s="73">
        <f>ROUND(Q158*B2,2)</f>
        <v>535383723.88</v>
      </c>
      <c r="P158" s="37">
        <v>0</v>
      </c>
      <c r="Q158" s="122">
        <v>13207154.970000001</v>
      </c>
      <c r="R158" s="40"/>
      <c r="S158" s="126"/>
      <c r="T158" s="40"/>
      <c r="U158" s="40"/>
      <c r="V158" s="40"/>
      <c r="W158" s="40"/>
      <c r="X158" s="40"/>
      <c r="Y158" s="40"/>
      <c r="Z158" s="40"/>
      <c r="AA158" s="40"/>
    </row>
    <row r="159" spans="1:27" s="33" customFormat="1" ht="42.6" customHeight="1">
      <c r="A159" s="190">
        <v>80</v>
      </c>
      <c r="B159" s="74" t="s">
        <v>128</v>
      </c>
      <c r="C159" s="56" t="s">
        <v>0</v>
      </c>
      <c r="D159" s="37">
        <f>F159+H159+J159</f>
        <v>985220.27</v>
      </c>
      <c r="E159" s="37">
        <f>G159+I159+K159</f>
        <v>39938268.170000002</v>
      </c>
      <c r="F159" s="37">
        <v>488848.38</v>
      </c>
      <c r="G159" s="37">
        <f>ROUND(F159*B2,2)</f>
        <v>19816642.32</v>
      </c>
      <c r="H159" s="37">
        <v>496371.89</v>
      </c>
      <c r="I159" s="37">
        <f>ROUND(H159*B2,2)</f>
        <v>20121625.850000001</v>
      </c>
      <c r="J159" s="37">
        <v>0</v>
      </c>
      <c r="K159" s="37">
        <v>0</v>
      </c>
      <c r="L159" s="37">
        <v>0</v>
      </c>
      <c r="M159" s="37">
        <v>0</v>
      </c>
      <c r="N159" s="37">
        <v>0</v>
      </c>
      <c r="O159" s="73">
        <f>ROUND(Q159*B2,2)</f>
        <v>18424774.879999999</v>
      </c>
      <c r="P159" s="37">
        <v>0</v>
      </c>
      <c r="Q159" s="122">
        <v>454512.99</v>
      </c>
      <c r="R159" s="126">
        <f>F159+H159</f>
        <v>985220.27</v>
      </c>
      <c r="S159" s="40"/>
      <c r="T159" s="40"/>
      <c r="U159" s="40"/>
      <c r="V159" s="40"/>
      <c r="W159" s="40"/>
      <c r="X159" s="40"/>
      <c r="Y159" s="40"/>
      <c r="Z159" s="40"/>
      <c r="AA159" s="40"/>
    </row>
    <row r="160" spans="1:27" s="33" customFormat="1" ht="42.6" customHeight="1">
      <c r="A160" s="191"/>
      <c r="B160" s="74" t="s">
        <v>129</v>
      </c>
      <c r="C160" s="56" t="s">
        <v>0</v>
      </c>
      <c r="D160" s="37">
        <f>F160+H160+J160</f>
        <v>1479499.47</v>
      </c>
      <c r="E160" s="37">
        <f t="shared" ref="E160:E223" si="7">G160+I160+K160</f>
        <v>59975061.809999995</v>
      </c>
      <c r="F160" s="37">
        <v>1413293.66</v>
      </c>
      <c r="G160" s="37">
        <f>ROUND(F160*B2,2)</f>
        <v>57291250.409999996</v>
      </c>
      <c r="H160" s="37">
        <v>66205.81</v>
      </c>
      <c r="I160" s="37">
        <f>ROUND(H160*B2,2)</f>
        <v>2683811.4</v>
      </c>
      <c r="J160" s="37">
        <v>0</v>
      </c>
      <c r="K160" s="37">
        <v>0</v>
      </c>
      <c r="L160" s="37">
        <v>0</v>
      </c>
      <c r="M160" s="37">
        <v>0</v>
      </c>
      <c r="N160" s="37">
        <v>0</v>
      </c>
      <c r="O160" s="73">
        <f>ROUND(Q160*B2,2)</f>
        <v>21694384.550000001</v>
      </c>
      <c r="P160" s="37">
        <v>0</v>
      </c>
      <c r="Q160" s="122">
        <v>535169.61</v>
      </c>
      <c r="R160" s="126"/>
      <c r="S160" s="40"/>
      <c r="T160" s="40"/>
      <c r="U160" s="40"/>
      <c r="V160" s="40"/>
      <c r="W160" s="40"/>
      <c r="X160" s="40"/>
      <c r="Y160" s="40"/>
      <c r="Z160" s="40"/>
      <c r="AA160" s="40"/>
    </row>
    <row r="161" spans="1:27" s="33" customFormat="1" ht="42.6" customHeight="1">
      <c r="A161" s="114">
        <v>81</v>
      </c>
      <c r="B161" s="41" t="s">
        <v>130</v>
      </c>
      <c r="C161" s="56" t="s">
        <v>0</v>
      </c>
      <c r="D161" s="37">
        <f>F161+H161+J161</f>
        <v>17340.28</v>
      </c>
      <c r="E161" s="37">
        <f t="shared" si="7"/>
        <v>702929.87</v>
      </c>
      <c r="F161" s="37">
        <v>0</v>
      </c>
      <c r="G161" s="37">
        <v>0</v>
      </c>
      <c r="H161" s="37">
        <v>17340.28</v>
      </c>
      <c r="I161" s="37">
        <f>ROUND(H161*B2,2)</f>
        <v>702929.87</v>
      </c>
      <c r="J161" s="37">
        <v>0</v>
      </c>
      <c r="K161" s="37">
        <v>0</v>
      </c>
      <c r="L161" s="37">
        <v>0</v>
      </c>
      <c r="M161" s="37">
        <v>0</v>
      </c>
      <c r="N161" s="37">
        <v>0</v>
      </c>
      <c r="O161" s="73">
        <f>ROUND(Q161*B2,2)</f>
        <v>308134.09999999998</v>
      </c>
      <c r="P161" s="37">
        <v>0</v>
      </c>
      <c r="Q161" s="122">
        <v>7601.23</v>
      </c>
      <c r="R161" s="126"/>
      <c r="S161" s="40"/>
      <c r="T161" s="40"/>
      <c r="U161" s="40"/>
      <c r="V161" s="40"/>
      <c r="W161" s="40"/>
      <c r="X161" s="40"/>
      <c r="Y161" s="40"/>
      <c r="Z161" s="40"/>
      <c r="AA161" s="40"/>
    </row>
    <row r="162" spans="1:27" s="33" customFormat="1" ht="42.6" customHeight="1">
      <c r="A162" s="226">
        <v>82</v>
      </c>
      <c r="B162" s="161" t="s">
        <v>131</v>
      </c>
      <c r="C162" s="56" t="s">
        <v>0</v>
      </c>
      <c r="D162" s="37">
        <f t="shared" ref="D162:D167" si="8">F162+H162+J162</f>
        <v>0</v>
      </c>
      <c r="E162" s="37">
        <f t="shared" si="7"/>
        <v>0</v>
      </c>
      <c r="F162" s="37">
        <v>0</v>
      </c>
      <c r="G162" s="37">
        <v>0</v>
      </c>
      <c r="H162" s="37">
        <v>0</v>
      </c>
      <c r="I162" s="37">
        <v>0</v>
      </c>
      <c r="J162" s="37">
        <v>0</v>
      </c>
      <c r="K162" s="37">
        <v>0</v>
      </c>
      <c r="L162" s="37">
        <v>0</v>
      </c>
      <c r="M162" s="37">
        <v>0</v>
      </c>
      <c r="N162" s="37">
        <v>1433574.3</v>
      </c>
      <c r="O162" s="37">
        <v>0</v>
      </c>
      <c r="P162" s="37">
        <v>0</v>
      </c>
      <c r="Q162" s="122"/>
      <c r="R162" s="40"/>
      <c r="S162" s="40"/>
      <c r="T162" s="40"/>
      <c r="U162" s="40"/>
      <c r="V162" s="40"/>
      <c r="W162" s="40"/>
      <c r="X162" s="40"/>
      <c r="Y162" s="40"/>
      <c r="Z162" s="40"/>
      <c r="AA162" s="40"/>
    </row>
    <row r="163" spans="1:27" s="33" customFormat="1" ht="42.6" customHeight="1">
      <c r="A163" s="226"/>
      <c r="B163" s="161" t="s">
        <v>132</v>
      </c>
      <c r="C163" s="56" t="s">
        <v>0</v>
      </c>
      <c r="D163" s="37">
        <f t="shared" si="8"/>
        <v>0</v>
      </c>
      <c r="E163" s="37">
        <f t="shared" si="7"/>
        <v>0</v>
      </c>
      <c r="F163" s="37">
        <v>0</v>
      </c>
      <c r="G163" s="37">
        <v>0</v>
      </c>
      <c r="H163" s="37">
        <v>0</v>
      </c>
      <c r="I163" s="37">
        <v>0</v>
      </c>
      <c r="J163" s="37">
        <v>0</v>
      </c>
      <c r="K163" s="37">
        <v>0</v>
      </c>
      <c r="L163" s="37">
        <v>0</v>
      </c>
      <c r="M163" s="37">
        <v>0</v>
      </c>
      <c r="N163" s="37">
        <v>1365837.2</v>
      </c>
      <c r="O163" s="37">
        <v>0</v>
      </c>
      <c r="P163" s="37">
        <v>0</v>
      </c>
      <c r="Q163" s="122"/>
      <c r="R163" s="40"/>
      <c r="S163" s="40"/>
      <c r="T163" s="40"/>
      <c r="U163" s="40"/>
      <c r="V163" s="40"/>
      <c r="W163" s="40"/>
      <c r="X163" s="40"/>
      <c r="Y163" s="40"/>
      <c r="Z163" s="40"/>
      <c r="AA163" s="40"/>
    </row>
    <row r="164" spans="1:27" s="33" customFormat="1" ht="42.6" customHeight="1">
      <c r="A164" s="226"/>
      <c r="B164" s="161" t="s">
        <v>133</v>
      </c>
      <c r="C164" s="56" t="s">
        <v>0</v>
      </c>
      <c r="D164" s="37">
        <f t="shared" si="8"/>
        <v>0</v>
      </c>
      <c r="E164" s="37">
        <f t="shared" si="7"/>
        <v>0</v>
      </c>
      <c r="F164" s="37">
        <v>0</v>
      </c>
      <c r="G164" s="37">
        <v>0</v>
      </c>
      <c r="H164" s="37">
        <v>0</v>
      </c>
      <c r="I164" s="37">
        <v>0</v>
      </c>
      <c r="J164" s="37">
        <v>0</v>
      </c>
      <c r="K164" s="37">
        <v>0</v>
      </c>
      <c r="L164" s="37">
        <v>0</v>
      </c>
      <c r="M164" s="37">
        <v>0</v>
      </c>
      <c r="N164" s="37">
        <v>651626.31000000006</v>
      </c>
      <c r="O164" s="37">
        <v>0</v>
      </c>
      <c r="P164" s="37">
        <v>0</v>
      </c>
      <c r="Q164" s="122"/>
      <c r="R164" s="40"/>
      <c r="S164" s="40"/>
      <c r="T164" s="40"/>
      <c r="U164" s="40"/>
      <c r="V164" s="40"/>
      <c r="W164" s="40"/>
      <c r="X164" s="40"/>
      <c r="Y164" s="40"/>
      <c r="Z164" s="40"/>
      <c r="AA164" s="40"/>
    </row>
    <row r="165" spans="1:27" s="33" customFormat="1" ht="42.6" customHeight="1">
      <c r="A165" s="226"/>
      <c r="B165" s="171" t="s">
        <v>134</v>
      </c>
      <c r="C165" s="56" t="s">
        <v>1</v>
      </c>
      <c r="D165" s="37">
        <f t="shared" si="8"/>
        <v>0</v>
      </c>
      <c r="E165" s="37">
        <f t="shared" si="7"/>
        <v>0</v>
      </c>
      <c r="F165" s="37">
        <v>0</v>
      </c>
      <c r="G165" s="37">
        <v>0</v>
      </c>
      <c r="H165" s="37">
        <v>0</v>
      </c>
      <c r="I165" s="37">
        <v>0</v>
      </c>
      <c r="J165" s="37">
        <v>0</v>
      </c>
      <c r="K165" s="37">
        <v>0</v>
      </c>
      <c r="L165" s="37">
        <v>0</v>
      </c>
      <c r="M165" s="73">
        <v>206792.24</v>
      </c>
      <c r="N165" s="37">
        <v>0</v>
      </c>
      <c r="O165" s="37">
        <v>0</v>
      </c>
      <c r="P165" s="37">
        <v>0</v>
      </c>
      <c r="Q165" s="122"/>
      <c r="R165" s="40"/>
      <c r="S165" s="40"/>
      <c r="T165" s="40"/>
      <c r="U165" s="40"/>
      <c r="V165" s="40"/>
      <c r="W165" s="40"/>
      <c r="X165" s="40"/>
      <c r="Y165" s="40"/>
      <c r="Z165" s="40"/>
      <c r="AA165" s="40"/>
    </row>
    <row r="166" spans="1:27" s="33" customFormat="1" ht="42.6" customHeight="1">
      <c r="A166" s="226"/>
      <c r="B166" s="171" t="s">
        <v>355</v>
      </c>
      <c r="C166" s="56" t="s">
        <v>1</v>
      </c>
      <c r="D166" s="37">
        <f t="shared" si="8"/>
        <v>0</v>
      </c>
      <c r="E166" s="37">
        <f t="shared" si="7"/>
        <v>0</v>
      </c>
      <c r="F166" s="37">
        <v>0</v>
      </c>
      <c r="G166" s="37">
        <v>0</v>
      </c>
      <c r="H166" s="37">
        <v>0</v>
      </c>
      <c r="I166" s="37">
        <v>0</v>
      </c>
      <c r="J166" s="37">
        <v>0</v>
      </c>
      <c r="K166" s="37">
        <v>0</v>
      </c>
      <c r="L166" s="37">
        <v>190940400</v>
      </c>
      <c r="M166" s="73">
        <f>183338.16+854000.2</f>
        <v>1037338.36</v>
      </c>
      <c r="N166" s="37">
        <v>0</v>
      </c>
      <c r="O166" s="37">
        <v>0</v>
      </c>
      <c r="P166" s="37">
        <v>0</v>
      </c>
      <c r="Q166" s="122"/>
      <c r="R166" s="40"/>
      <c r="S166" s="40"/>
      <c r="T166" s="40"/>
      <c r="U166" s="40"/>
      <c r="V166" s="40"/>
      <c r="W166" s="40"/>
      <c r="X166" s="40"/>
      <c r="Y166" s="40"/>
      <c r="Z166" s="40"/>
      <c r="AA166" s="40"/>
    </row>
    <row r="167" spans="1:27" s="33" customFormat="1" ht="42.6" customHeight="1">
      <c r="A167" s="226"/>
      <c r="B167" s="171" t="s">
        <v>356</v>
      </c>
      <c r="C167" s="56" t="s">
        <v>1</v>
      </c>
      <c r="D167" s="37">
        <f t="shared" si="8"/>
        <v>0</v>
      </c>
      <c r="E167" s="37">
        <f t="shared" si="7"/>
        <v>0</v>
      </c>
      <c r="F167" s="37">
        <v>0</v>
      </c>
      <c r="G167" s="37">
        <v>0</v>
      </c>
      <c r="H167" s="37">
        <v>0</v>
      </c>
      <c r="I167" s="37">
        <v>0</v>
      </c>
      <c r="J167" s="37">
        <v>0</v>
      </c>
      <c r="K167" s="37">
        <v>0</v>
      </c>
      <c r="L167" s="37">
        <v>90923999.879999995</v>
      </c>
      <c r="M167" s="73">
        <v>432324.05</v>
      </c>
      <c r="N167" s="37">
        <v>0</v>
      </c>
      <c r="O167" s="37">
        <v>0</v>
      </c>
      <c r="P167" s="37">
        <v>0</v>
      </c>
      <c r="Q167" s="122"/>
      <c r="R167" s="40"/>
      <c r="S167" s="40"/>
      <c r="T167" s="40"/>
      <c r="U167" s="40"/>
      <c r="V167" s="40"/>
      <c r="W167" s="40"/>
      <c r="X167" s="40"/>
      <c r="Y167" s="40"/>
      <c r="Z167" s="40"/>
      <c r="AA167" s="40"/>
    </row>
    <row r="168" spans="1:27" s="33" customFormat="1" ht="42.6" customHeight="1">
      <c r="A168" s="162">
        <v>83</v>
      </c>
      <c r="B168" s="175" t="s">
        <v>135</v>
      </c>
      <c r="C168" s="56" t="s">
        <v>1</v>
      </c>
      <c r="D168" s="37">
        <f t="shared" ref="D168:D174" si="9">F168+H168+J168</f>
        <v>15000042</v>
      </c>
      <c r="E168" s="37">
        <f t="shared" si="7"/>
        <v>650322320.89999998</v>
      </c>
      <c r="F168" s="37">
        <v>15000042</v>
      </c>
      <c r="G168" s="37">
        <f>ROUND(F168*B3,2)</f>
        <v>650322320.89999998</v>
      </c>
      <c r="H168" s="37">
        <v>0</v>
      </c>
      <c r="I168" s="37">
        <v>0</v>
      </c>
      <c r="J168" s="37">
        <v>0</v>
      </c>
      <c r="K168" s="37">
        <v>0</v>
      </c>
      <c r="L168" s="37">
        <v>0</v>
      </c>
      <c r="M168" s="37">
        <v>0</v>
      </c>
      <c r="N168" s="37">
        <v>0</v>
      </c>
      <c r="O168" s="37">
        <v>0</v>
      </c>
      <c r="P168" s="37">
        <v>0</v>
      </c>
      <c r="Q168" s="122"/>
      <c r="R168" s="40"/>
      <c r="S168" s="40"/>
      <c r="T168" s="40"/>
      <c r="U168" s="40"/>
      <c r="V168" s="40"/>
      <c r="W168" s="40"/>
      <c r="X168" s="40"/>
      <c r="Y168" s="40"/>
      <c r="Z168" s="40"/>
      <c r="AA168" s="40"/>
    </row>
    <row r="169" spans="1:27" s="33" customFormat="1" ht="42.6" customHeight="1">
      <c r="A169" s="190">
        <v>84</v>
      </c>
      <c r="B169" s="72" t="s">
        <v>136</v>
      </c>
      <c r="C169" s="56" t="s">
        <v>0</v>
      </c>
      <c r="D169" s="37">
        <f t="shared" si="9"/>
        <v>984371.77999999991</v>
      </c>
      <c r="E169" s="37">
        <f t="shared" si="7"/>
        <v>39903872.589999996</v>
      </c>
      <c r="F169" s="37">
        <v>853188.45</v>
      </c>
      <c r="G169" s="73">
        <f>ROUND(F169*B2,2)</f>
        <v>34586041.469999999</v>
      </c>
      <c r="H169" s="73">
        <v>131183.32999999999</v>
      </c>
      <c r="I169" s="73">
        <f>ROUND(H169*B2,2)</f>
        <v>5317831.12</v>
      </c>
      <c r="J169" s="73">
        <v>0</v>
      </c>
      <c r="K169" s="37">
        <f>ROUND(J169*B2,2)</f>
        <v>0</v>
      </c>
      <c r="L169" s="163">
        <v>34258673.060000002</v>
      </c>
      <c r="M169" s="73">
        <v>31777867.460000001</v>
      </c>
      <c r="N169" s="37">
        <v>59914.94</v>
      </c>
      <c r="O169" s="73">
        <v>3590867.07</v>
      </c>
      <c r="P169" s="37">
        <v>0</v>
      </c>
      <c r="Q169" s="122"/>
      <c r="R169" s="40"/>
      <c r="S169" s="40"/>
      <c r="T169" s="40"/>
      <c r="U169" s="40"/>
      <c r="V169" s="40"/>
      <c r="W169" s="40"/>
      <c r="X169" s="40"/>
      <c r="Y169" s="40"/>
      <c r="Z169" s="40"/>
      <c r="AA169" s="40"/>
    </row>
    <row r="170" spans="1:27" s="33" customFormat="1" ht="42.6" customHeight="1">
      <c r="A170" s="191"/>
      <c r="B170" s="72" t="s">
        <v>137</v>
      </c>
      <c r="C170" s="56" t="s">
        <v>0</v>
      </c>
      <c r="D170" s="37">
        <f t="shared" si="9"/>
        <v>0</v>
      </c>
      <c r="E170" s="37">
        <f t="shared" si="7"/>
        <v>0</v>
      </c>
      <c r="F170" s="37">
        <v>0</v>
      </c>
      <c r="G170" s="37">
        <v>0</v>
      </c>
      <c r="H170" s="73">
        <v>0</v>
      </c>
      <c r="I170" s="73">
        <f>ROUND(H170*B2,2)</f>
        <v>0</v>
      </c>
      <c r="J170" s="73">
        <v>0</v>
      </c>
      <c r="K170" s="37">
        <f>ROUND(J170*B2,2)</f>
        <v>0</v>
      </c>
      <c r="L170" s="37">
        <v>4780297.99</v>
      </c>
      <c r="M170" s="73">
        <v>729511.21</v>
      </c>
      <c r="N170" s="37">
        <v>9726.83</v>
      </c>
      <c r="O170" s="73">
        <v>14237.67</v>
      </c>
      <c r="P170" s="37">
        <v>0</v>
      </c>
      <c r="Q170" s="122"/>
      <c r="R170" s="40"/>
      <c r="S170" s="40"/>
      <c r="T170" s="40"/>
      <c r="U170" s="40"/>
      <c r="V170" s="40"/>
      <c r="W170" s="40"/>
      <c r="X170" s="40"/>
      <c r="Y170" s="40"/>
      <c r="Z170" s="40"/>
      <c r="AA170" s="40"/>
    </row>
    <row r="171" spans="1:27" s="33" customFormat="1" ht="42.6" customHeight="1">
      <c r="A171" s="190">
        <v>85</v>
      </c>
      <c r="B171" s="41" t="s">
        <v>138</v>
      </c>
      <c r="C171" s="56" t="s">
        <v>0</v>
      </c>
      <c r="D171" s="37">
        <f t="shared" si="9"/>
        <v>0</v>
      </c>
      <c r="E171" s="37">
        <f t="shared" si="7"/>
        <v>0</v>
      </c>
      <c r="F171" s="37">
        <v>0</v>
      </c>
      <c r="G171" s="37">
        <v>0</v>
      </c>
      <c r="H171" s="37">
        <v>0</v>
      </c>
      <c r="I171" s="37">
        <v>0</v>
      </c>
      <c r="J171" s="37">
        <v>0</v>
      </c>
      <c r="K171" s="37">
        <v>0</v>
      </c>
      <c r="L171" s="37">
        <v>140071.24</v>
      </c>
      <c r="M171" s="73">
        <v>71941.64</v>
      </c>
      <c r="N171" s="37">
        <v>113.59</v>
      </c>
      <c r="O171" s="73">
        <v>0</v>
      </c>
      <c r="P171" s="37">
        <v>0</v>
      </c>
      <c r="Q171" s="122"/>
      <c r="R171" s="40"/>
      <c r="S171" s="40"/>
      <c r="T171" s="40"/>
      <c r="U171" s="40"/>
      <c r="V171" s="40"/>
      <c r="W171" s="40"/>
      <c r="X171" s="40"/>
      <c r="Y171" s="40"/>
      <c r="Z171" s="40"/>
      <c r="AA171" s="40"/>
    </row>
    <row r="172" spans="1:27" s="33" customFormat="1" ht="43.5">
      <c r="A172" s="191"/>
      <c r="B172" s="160" t="s">
        <v>332</v>
      </c>
      <c r="C172" s="56" t="s">
        <v>0</v>
      </c>
      <c r="D172" s="37">
        <f t="shared" si="9"/>
        <v>0</v>
      </c>
      <c r="E172" s="37">
        <f t="shared" si="7"/>
        <v>0</v>
      </c>
      <c r="F172" s="37">
        <v>0</v>
      </c>
      <c r="G172" s="37">
        <v>0</v>
      </c>
      <c r="H172" s="37">
        <v>0</v>
      </c>
      <c r="I172" s="37">
        <v>0</v>
      </c>
      <c r="J172" s="37">
        <v>0</v>
      </c>
      <c r="K172" s="37">
        <f>ROUND(J172*B2,2)</f>
        <v>0</v>
      </c>
      <c r="L172" s="37">
        <v>60636.9</v>
      </c>
      <c r="M172" s="73">
        <v>4623.7700000000004</v>
      </c>
      <c r="N172" s="37">
        <v>61.85</v>
      </c>
      <c r="O172" s="73">
        <v>0</v>
      </c>
      <c r="P172" s="37">
        <v>0</v>
      </c>
      <c r="Q172" s="122"/>
      <c r="R172" s="40"/>
      <c r="S172" s="40"/>
      <c r="T172" s="40"/>
      <c r="U172" s="40"/>
      <c r="V172" s="40"/>
      <c r="W172" s="40"/>
      <c r="X172" s="40"/>
      <c r="Y172" s="40"/>
      <c r="Z172" s="40"/>
      <c r="AA172" s="40"/>
    </row>
    <row r="173" spans="1:27" s="33" customFormat="1" ht="42.6" customHeight="1">
      <c r="A173" s="190">
        <v>86</v>
      </c>
      <c r="B173" s="41" t="s">
        <v>139</v>
      </c>
      <c r="C173" s="56" t="s">
        <v>0</v>
      </c>
      <c r="D173" s="37">
        <f t="shared" si="9"/>
        <v>0</v>
      </c>
      <c r="E173" s="37">
        <f t="shared" si="7"/>
        <v>0</v>
      </c>
      <c r="F173" s="37">
        <v>0</v>
      </c>
      <c r="G173" s="37">
        <v>0</v>
      </c>
      <c r="H173" s="37">
        <v>0</v>
      </c>
      <c r="I173" s="37">
        <v>0</v>
      </c>
      <c r="J173" s="37">
        <v>0</v>
      </c>
      <c r="K173" s="37">
        <v>0</v>
      </c>
      <c r="L173" s="163">
        <v>922408.52</v>
      </c>
      <c r="M173" s="73">
        <v>503356.2</v>
      </c>
      <c r="N173" s="37">
        <v>808.49</v>
      </c>
      <c r="O173" s="73">
        <v>0</v>
      </c>
      <c r="P173" s="37">
        <v>0</v>
      </c>
      <c r="Q173" s="122"/>
      <c r="R173" s="40"/>
      <c r="S173" s="40"/>
      <c r="T173" s="40"/>
      <c r="U173" s="40"/>
      <c r="V173" s="40"/>
      <c r="W173" s="40"/>
      <c r="X173" s="40"/>
      <c r="Y173" s="40"/>
      <c r="Z173" s="40"/>
      <c r="AA173" s="40"/>
    </row>
    <row r="174" spans="1:27" s="33" customFormat="1" ht="42.6" customHeight="1">
      <c r="A174" s="191"/>
      <c r="B174" s="102" t="s">
        <v>140</v>
      </c>
      <c r="C174" s="56" t="s">
        <v>0</v>
      </c>
      <c r="D174" s="37">
        <f t="shared" si="9"/>
        <v>237750</v>
      </c>
      <c r="E174" s="37">
        <f t="shared" si="7"/>
        <v>9637766.8499999996</v>
      </c>
      <c r="F174" s="37">
        <v>237750</v>
      </c>
      <c r="G174" s="37">
        <f>ROUND(F174*B2,2)</f>
        <v>9637766.8499999996</v>
      </c>
      <c r="H174" s="37">
        <v>0</v>
      </c>
      <c r="I174" s="37">
        <v>0</v>
      </c>
      <c r="J174" s="37">
        <v>0</v>
      </c>
      <c r="K174" s="37">
        <v>0</v>
      </c>
      <c r="L174" s="37">
        <v>44467.06</v>
      </c>
      <c r="M174" s="73">
        <v>3390.41</v>
      </c>
      <c r="N174" s="37">
        <v>45.28</v>
      </c>
      <c r="O174" s="37">
        <v>0</v>
      </c>
      <c r="P174" s="37">
        <v>0</v>
      </c>
      <c r="Q174" s="122"/>
      <c r="R174" s="40"/>
      <c r="S174" s="40"/>
      <c r="T174" s="40"/>
      <c r="U174" s="40"/>
      <c r="V174" s="40"/>
      <c r="W174" s="40"/>
      <c r="X174" s="40"/>
      <c r="Y174" s="40"/>
      <c r="Z174" s="40"/>
      <c r="AA174" s="40"/>
    </row>
    <row r="175" spans="1:27" s="33" customFormat="1" ht="42.6" customHeight="1">
      <c r="A175" s="190">
        <v>87</v>
      </c>
      <c r="B175" s="41" t="s">
        <v>141</v>
      </c>
      <c r="C175" s="56" t="s">
        <v>0</v>
      </c>
      <c r="D175" s="37">
        <f t="shared" ref="D175:D179" si="10">F175+H175+J175</f>
        <v>0</v>
      </c>
      <c r="E175" s="37">
        <f t="shared" si="7"/>
        <v>0</v>
      </c>
      <c r="F175" s="37">
        <v>0</v>
      </c>
      <c r="G175" s="37">
        <v>0</v>
      </c>
      <c r="H175" s="37">
        <v>0</v>
      </c>
      <c r="I175" s="37">
        <f>ROUND(H175*B2,2)</f>
        <v>0</v>
      </c>
      <c r="J175" s="37">
        <v>0</v>
      </c>
      <c r="K175" s="37">
        <f>ROUND(J175*B2,2)</f>
        <v>0</v>
      </c>
      <c r="L175" s="37">
        <v>57624092.32</v>
      </c>
      <c r="M175" s="73">
        <v>33907062.82</v>
      </c>
      <c r="N175" s="37">
        <v>86022.67</v>
      </c>
      <c r="O175" s="73">
        <v>0</v>
      </c>
      <c r="P175" s="37">
        <v>0</v>
      </c>
      <c r="Q175" s="122"/>
      <c r="R175" s="40"/>
      <c r="S175" s="40"/>
      <c r="T175" s="40"/>
      <c r="U175" s="40"/>
      <c r="V175" s="40"/>
      <c r="W175" s="40"/>
      <c r="X175" s="40"/>
      <c r="Y175" s="40"/>
      <c r="Z175" s="40"/>
      <c r="AA175" s="40"/>
    </row>
    <row r="176" spans="1:27" s="33" customFormat="1" ht="42.6" customHeight="1">
      <c r="A176" s="191"/>
      <c r="B176" s="75" t="s">
        <v>142</v>
      </c>
      <c r="C176" s="56" t="s">
        <v>0</v>
      </c>
      <c r="D176" s="37">
        <f t="shared" si="10"/>
        <v>366.35</v>
      </c>
      <c r="E176" s="37">
        <f t="shared" si="7"/>
        <v>14850.88</v>
      </c>
      <c r="F176" s="37">
        <v>366.35</v>
      </c>
      <c r="G176" s="37">
        <f>ROUND(F176*B2,2)</f>
        <v>14850.88</v>
      </c>
      <c r="H176" s="37">
        <v>0</v>
      </c>
      <c r="I176" s="37">
        <f>ROUND(H176*B2,2)</f>
        <v>0</v>
      </c>
      <c r="J176" s="37">
        <v>0</v>
      </c>
      <c r="K176" s="37">
        <f>ROUND(J176*B2,2)</f>
        <v>0</v>
      </c>
      <c r="L176" s="37">
        <v>25494520.82</v>
      </c>
      <c r="M176" s="73">
        <v>1988195.83</v>
      </c>
      <c r="N176" s="37">
        <v>26518.53</v>
      </c>
      <c r="O176" s="73">
        <v>0</v>
      </c>
      <c r="P176" s="37">
        <v>0</v>
      </c>
      <c r="Q176" s="122"/>
      <c r="R176" s="40"/>
      <c r="S176" s="40"/>
      <c r="T176" s="40"/>
      <c r="U176" s="40"/>
      <c r="V176" s="40"/>
      <c r="W176" s="40"/>
      <c r="X176" s="40"/>
      <c r="Y176" s="40"/>
      <c r="Z176" s="40"/>
      <c r="AA176" s="40"/>
    </row>
    <row r="177" spans="1:27" s="33" customFormat="1" ht="42.6" customHeight="1">
      <c r="A177" s="190">
        <v>88</v>
      </c>
      <c r="B177" s="41" t="s">
        <v>143</v>
      </c>
      <c r="C177" s="56" t="s">
        <v>0</v>
      </c>
      <c r="D177" s="37">
        <f t="shared" si="10"/>
        <v>5146177.7000000011</v>
      </c>
      <c r="E177" s="37">
        <f t="shared" si="7"/>
        <v>208612663.90000004</v>
      </c>
      <c r="F177" s="37">
        <v>2999405.58</v>
      </c>
      <c r="G177" s="73">
        <f>ROUND(F177*B2,2)</f>
        <v>121588103.76000001</v>
      </c>
      <c r="H177" s="37">
        <v>2141887.9700000002</v>
      </c>
      <c r="I177" s="73">
        <f>ROUND(H177*B2,2)</f>
        <v>86826569.400000006</v>
      </c>
      <c r="J177" s="37">
        <v>4884.1499999999996</v>
      </c>
      <c r="K177" s="73">
        <f>ROUND(J177*B2,2)</f>
        <v>197990.74</v>
      </c>
      <c r="L177" s="37">
        <v>0</v>
      </c>
      <c r="M177" s="73">
        <v>0</v>
      </c>
      <c r="N177" s="37">
        <v>0</v>
      </c>
      <c r="O177" s="73">
        <v>0</v>
      </c>
      <c r="P177" s="37">
        <v>0</v>
      </c>
      <c r="Q177" s="122"/>
      <c r="R177" s="40"/>
      <c r="S177" s="40"/>
      <c r="T177" s="40"/>
      <c r="U177" s="40"/>
      <c r="V177" s="40"/>
      <c r="W177" s="40"/>
      <c r="X177" s="40"/>
      <c r="Y177" s="40"/>
      <c r="Z177" s="40"/>
      <c r="AA177" s="40"/>
    </row>
    <row r="178" spans="1:27" s="33" customFormat="1" ht="42.6" customHeight="1">
      <c r="A178" s="191"/>
      <c r="B178" s="41" t="s">
        <v>144</v>
      </c>
      <c r="C178" s="56" t="s">
        <v>0</v>
      </c>
      <c r="D178" s="37">
        <f t="shared" si="10"/>
        <v>648491.09</v>
      </c>
      <c r="E178" s="37">
        <f t="shared" si="7"/>
        <v>26288142.709999997</v>
      </c>
      <c r="F178" s="37">
        <v>544679.54</v>
      </c>
      <c r="G178" s="73">
        <f>ROUND(F178*B2,2)</f>
        <v>22079892.379999999</v>
      </c>
      <c r="H178" s="37">
        <v>102445.59</v>
      </c>
      <c r="I178" s="73">
        <f>ROUND(H178*B2,2)</f>
        <v>4152877.86</v>
      </c>
      <c r="J178" s="37">
        <v>1365.96</v>
      </c>
      <c r="K178" s="73">
        <f>ROUND(J178*B2,2)</f>
        <v>55372.47</v>
      </c>
      <c r="L178" s="37">
        <v>0</v>
      </c>
      <c r="M178" s="37">
        <v>0</v>
      </c>
      <c r="N178" s="37">
        <v>0</v>
      </c>
      <c r="O178" s="73">
        <v>0</v>
      </c>
      <c r="P178" s="37">
        <v>0</v>
      </c>
      <c r="Q178" s="122"/>
      <c r="R178" s="40"/>
      <c r="S178" s="40"/>
      <c r="T178" s="40"/>
      <c r="U178" s="40"/>
      <c r="V178" s="40"/>
      <c r="W178" s="40"/>
      <c r="X178" s="40"/>
      <c r="Y178" s="40"/>
      <c r="Z178" s="40"/>
      <c r="AA178" s="40"/>
    </row>
    <row r="179" spans="1:27" s="33" customFormat="1" ht="42.6" customHeight="1">
      <c r="A179" s="190">
        <v>89</v>
      </c>
      <c r="B179" s="41" t="s">
        <v>145</v>
      </c>
      <c r="C179" s="56" t="s">
        <v>0</v>
      </c>
      <c r="D179" s="37">
        <f t="shared" si="10"/>
        <v>2044055.6</v>
      </c>
      <c r="E179" s="37">
        <f t="shared" si="7"/>
        <v>82860699.479999989</v>
      </c>
      <c r="F179" s="37">
        <v>1000000</v>
      </c>
      <c r="G179" s="73">
        <f>ROUND(F179*B2,2)</f>
        <v>40537400</v>
      </c>
      <c r="H179" s="37">
        <v>1044055.6</v>
      </c>
      <c r="I179" s="73">
        <f>ROUND(H179*B2,2)</f>
        <v>42323299.479999997</v>
      </c>
      <c r="J179" s="37">
        <v>0</v>
      </c>
      <c r="K179" s="37">
        <v>0</v>
      </c>
      <c r="L179" s="37">
        <v>23338444.530000001</v>
      </c>
      <c r="M179" s="73">
        <v>2466524.71</v>
      </c>
      <c r="N179" s="37">
        <v>38161.69</v>
      </c>
      <c r="O179" s="73">
        <v>0</v>
      </c>
      <c r="P179" s="37">
        <v>0</v>
      </c>
      <c r="Q179" s="122"/>
      <c r="R179" s="40"/>
      <c r="S179" s="40"/>
      <c r="T179" s="40"/>
      <c r="U179" s="40"/>
      <c r="V179" s="40"/>
      <c r="W179" s="40"/>
      <c r="X179" s="40"/>
      <c r="Y179" s="40"/>
      <c r="Z179" s="40"/>
      <c r="AA179" s="40"/>
    </row>
    <row r="180" spans="1:27" s="33" customFormat="1" ht="42.6" customHeight="1">
      <c r="A180" s="191"/>
      <c r="B180" s="41" t="s">
        <v>146</v>
      </c>
      <c r="C180" s="56" t="s">
        <v>0</v>
      </c>
      <c r="D180" s="37">
        <f>F180+H180+J180</f>
        <v>200308.05</v>
      </c>
      <c r="E180" s="37">
        <f t="shared" si="7"/>
        <v>8119967.5499999998</v>
      </c>
      <c r="F180" s="37">
        <v>200308.05</v>
      </c>
      <c r="G180" s="37">
        <f>ROUND(F180*B2,2)</f>
        <v>8119967.5499999998</v>
      </c>
      <c r="H180" s="37">
        <v>0</v>
      </c>
      <c r="I180" s="37">
        <v>0</v>
      </c>
      <c r="J180" s="37">
        <v>0</v>
      </c>
      <c r="K180" s="37">
        <v>0</v>
      </c>
      <c r="L180" s="37">
        <v>2471671.61</v>
      </c>
      <c r="M180" s="73">
        <v>786359.38</v>
      </c>
      <c r="N180" s="37">
        <v>10484.6</v>
      </c>
      <c r="O180" s="73">
        <v>0</v>
      </c>
      <c r="P180" s="37">
        <v>0</v>
      </c>
      <c r="Q180" s="122"/>
      <c r="R180" s="40"/>
      <c r="S180" s="40"/>
      <c r="T180" s="40"/>
      <c r="U180" s="40"/>
      <c r="V180" s="40"/>
      <c r="W180" s="40"/>
      <c r="X180" s="40"/>
      <c r="Y180" s="40"/>
      <c r="Z180" s="40"/>
      <c r="AA180" s="40"/>
    </row>
    <row r="181" spans="1:27" s="33" customFormat="1" ht="42.6" customHeight="1">
      <c r="A181" s="190">
        <v>90</v>
      </c>
      <c r="B181" s="72" t="s">
        <v>147</v>
      </c>
      <c r="C181" s="56" t="s">
        <v>0</v>
      </c>
      <c r="D181" s="37">
        <f>F181+H181+J181</f>
        <v>4348627.1499999994</v>
      </c>
      <c r="E181" s="37">
        <f t="shared" si="7"/>
        <v>176282038.22999999</v>
      </c>
      <c r="F181" s="37">
        <v>2741449.57</v>
      </c>
      <c r="G181" s="73">
        <f>ROUND(F181*B2,2)</f>
        <v>111131237.8</v>
      </c>
      <c r="H181" s="73">
        <v>1604932.66</v>
      </c>
      <c r="I181" s="73">
        <f>ROUND(H181*B2,2)</f>
        <v>65059797.210000001</v>
      </c>
      <c r="J181" s="73">
        <v>2244.92</v>
      </c>
      <c r="K181" s="73">
        <f>ROUND(J181*B2,2)</f>
        <v>91003.22</v>
      </c>
      <c r="L181" s="37">
        <v>32676519.449999999</v>
      </c>
      <c r="M181" s="37">
        <v>0</v>
      </c>
      <c r="N181" s="37">
        <v>51309.4</v>
      </c>
      <c r="O181" s="73">
        <v>158671.48000000001</v>
      </c>
      <c r="P181" s="73">
        <v>141358.71</v>
      </c>
      <c r="Q181" s="122"/>
      <c r="R181" s="40"/>
      <c r="S181" s="40"/>
      <c r="T181" s="40"/>
      <c r="U181" s="40"/>
      <c r="V181" s="40"/>
      <c r="W181" s="40"/>
      <c r="X181" s="40"/>
      <c r="Y181" s="40"/>
      <c r="Z181" s="40"/>
      <c r="AA181" s="40"/>
    </row>
    <row r="182" spans="1:27" s="33" customFormat="1" ht="42.6" customHeight="1">
      <c r="A182" s="191"/>
      <c r="B182" s="72" t="s">
        <v>148</v>
      </c>
      <c r="C182" s="56" t="s">
        <v>0</v>
      </c>
      <c r="D182" s="37">
        <f>F182+H182+J182</f>
        <v>419729.34</v>
      </c>
      <c r="E182" s="37">
        <f t="shared" si="7"/>
        <v>17014736.140000001</v>
      </c>
      <c r="F182" s="37">
        <v>406950</v>
      </c>
      <c r="G182" s="73">
        <f>ROUND(F182*B2,2)</f>
        <v>16496694.93</v>
      </c>
      <c r="H182" s="37">
        <v>12611.19</v>
      </c>
      <c r="I182" s="37">
        <f>ROUND(H182*B2,2)</f>
        <v>511224.85</v>
      </c>
      <c r="J182" s="37">
        <v>168.15</v>
      </c>
      <c r="K182" s="37">
        <f>ROUND(J182*B2,2)</f>
        <v>6816.36</v>
      </c>
      <c r="L182" s="37">
        <v>0</v>
      </c>
      <c r="M182" s="73">
        <v>0</v>
      </c>
      <c r="N182" s="37">
        <v>0</v>
      </c>
      <c r="O182" s="38">
        <v>0</v>
      </c>
      <c r="P182" s="37">
        <v>0</v>
      </c>
      <c r="Q182" s="122"/>
      <c r="R182" s="40"/>
      <c r="S182" s="40"/>
      <c r="T182" s="40"/>
      <c r="U182" s="40"/>
      <c r="V182" s="40"/>
      <c r="W182" s="40"/>
      <c r="X182" s="40"/>
      <c r="Y182" s="40"/>
      <c r="Z182" s="40"/>
      <c r="AA182" s="40"/>
    </row>
    <row r="183" spans="1:27" s="33" customFormat="1" ht="42.6" customHeight="1">
      <c r="A183" s="227">
        <v>91</v>
      </c>
      <c r="B183" s="41" t="s">
        <v>149</v>
      </c>
      <c r="C183" s="56" t="s">
        <v>0</v>
      </c>
      <c r="D183" s="37">
        <f>F183+H183+J183</f>
        <v>2357691.46</v>
      </c>
      <c r="E183" s="37">
        <f t="shared" si="7"/>
        <v>95574681.789999992</v>
      </c>
      <c r="F183" s="37">
        <v>1369992.09</v>
      </c>
      <c r="G183" s="73">
        <f>ROUND(F183*B2,2)</f>
        <v>55535917.350000001</v>
      </c>
      <c r="H183" s="73">
        <v>986870.36</v>
      </c>
      <c r="I183" s="73">
        <f>ROUND(H183*B2,2)</f>
        <v>40005158.530000001</v>
      </c>
      <c r="J183" s="73">
        <v>829.01</v>
      </c>
      <c r="K183" s="73">
        <f>ROUND(J183*B2,2)</f>
        <v>33605.910000000003</v>
      </c>
      <c r="L183" s="37">
        <v>15248151.49</v>
      </c>
      <c r="M183" s="73">
        <v>0</v>
      </c>
      <c r="N183" s="37">
        <v>0</v>
      </c>
      <c r="O183" s="38">
        <v>3507211.8</v>
      </c>
      <c r="P183" s="37">
        <v>0</v>
      </c>
      <c r="Q183" s="122"/>
      <c r="R183" s="40"/>
      <c r="S183" s="40"/>
      <c r="T183" s="40"/>
      <c r="U183" s="40"/>
      <c r="V183" s="40"/>
      <c r="W183" s="40"/>
      <c r="X183" s="40"/>
      <c r="Y183" s="40"/>
      <c r="Z183" s="40"/>
      <c r="AA183" s="40"/>
    </row>
    <row r="184" spans="1:27" s="33" customFormat="1" ht="42.6" customHeight="1">
      <c r="A184" s="229"/>
      <c r="B184" s="75" t="s">
        <v>150</v>
      </c>
      <c r="C184" s="56" t="s">
        <v>0</v>
      </c>
      <c r="D184" s="37">
        <f>F184+H184+J184</f>
        <v>306012.59999999998</v>
      </c>
      <c r="E184" s="37">
        <f t="shared" si="7"/>
        <v>12404955.179999998</v>
      </c>
      <c r="F184" s="37">
        <v>286144.75</v>
      </c>
      <c r="G184" s="73">
        <f>ROUND(F184*B2,2)</f>
        <v>11599564.189999999</v>
      </c>
      <c r="H184" s="73">
        <v>19606.43</v>
      </c>
      <c r="I184" s="73">
        <f>ROUND(H184*B2,2)</f>
        <v>794793.7</v>
      </c>
      <c r="J184" s="73">
        <v>261.42</v>
      </c>
      <c r="K184" s="73">
        <f>ROUND(J184*B2,2)</f>
        <v>10597.29</v>
      </c>
      <c r="L184" s="37">
        <v>0</v>
      </c>
      <c r="M184" s="73">
        <v>0</v>
      </c>
      <c r="N184" s="37">
        <v>0</v>
      </c>
      <c r="O184" s="38">
        <v>0</v>
      </c>
      <c r="P184" s="37">
        <v>0</v>
      </c>
      <c r="Q184" s="122"/>
      <c r="R184" s="40"/>
      <c r="S184" s="40"/>
      <c r="T184" s="40"/>
      <c r="U184" s="40"/>
      <c r="V184" s="40"/>
      <c r="W184" s="40"/>
      <c r="X184" s="40"/>
      <c r="Y184" s="40"/>
      <c r="Z184" s="40"/>
      <c r="AA184" s="40"/>
    </row>
    <row r="185" spans="1:27" s="33" customFormat="1" ht="42.6" customHeight="1">
      <c r="A185" s="228"/>
      <c r="B185" s="41" t="s">
        <v>151</v>
      </c>
      <c r="C185" s="56" t="s">
        <v>0</v>
      </c>
      <c r="D185" s="37">
        <f t="shared" ref="D185:D187" si="11">F185+H185+J185</f>
        <v>0</v>
      </c>
      <c r="E185" s="37">
        <f t="shared" si="7"/>
        <v>0</v>
      </c>
      <c r="F185" s="37">
        <v>0</v>
      </c>
      <c r="G185" s="73">
        <v>0</v>
      </c>
      <c r="H185" s="73">
        <v>0</v>
      </c>
      <c r="I185" s="73">
        <v>0</v>
      </c>
      <c r="J185" s="73">
        <v>0</v>
      </c>
      <c r="K185" s="73">
        <v>0</v>
      </c>
      <c r="L185" s="37">
        <v>7142644.2199999997</v>
      </c>
      <c r="M185" s="73">
        <v>1817064.1600000001</v>
      </c>
      <c r="N185" s="37">
        <v>2926.74</v>
      </c>
      <c r="O185" s="38">
        <v>0</v>
      </c>
      <c r="P185" s="37">
        <v>0</v>
      </c>
      <c r="Q185" s="122"/>
      <c r="R185" s="40"/>
      <c r="S185" s="40"/>
      <c r="T185" s="40"/>
      <c r="U185" s="40"/>
      <c r="V185" s="40"/>
      <c r="W185" s="40"/>
      <c r="X185" s="40"/>
      <c r="Y185" s="40"/>
      <c r="Z185" s="40"/>
      <c r="AA185" s="40"/>
    </row>
    <row r="186" spans="1:27" s="33" customFormat="1" ht="42.6" customHeight="1">
      <c r="A186" s="190">
        <v>92</v>
      </c>
      <c r="B186" s="41" t="s">
        <v>152</v>
      </c>
      <c r="C186" s="56" t="s">
        <v>0</v>
      </c>
      <c r="D186" s="37">
        <f t="shared" si="11"/>
        <v>0</v>
      </c>
      <c r="E186" s="37">
        <f t="shared" si="7"/>
        <v>0</v>
      </c>
      <c r="F186" s="37">
        <v>0</v>
      </c>
      <c r="G186" s="73">
        <v>0</v>
      </c>
      <c r="H186" s="73">
        <v>0</v>
      </c>
      <c r="I186" s="73">
        <v>0</v>
      </c>
      <c r="J186" s="73">
        <v>0</v>
      </c>
      <c r="K186" s="73">
        <v>0</v>
      </c>
      <c r="L186" s="163">
        <v>124966771.94</v>
      </c>
      <c r="M186" s="73">
        <v>64146308.090000004</v>
      </c>
      <c r="N186" s="37">
        <v>101249.53</v>
      </c>
      <c r="O186" s="38">
        <v>0</v>
      </c>
      <c r="P186" s="37">
        <v>0</v>
      </c>
      <c r="Q186" s="122"/>
      <c r="R186" s="40"/>
      <c r="S186" s="40"/>
      <c r="T186" s="40"/>
      <c r="U186" s="40"/>
      <c r="V186" s="40"/>
      <c r="W186" s="40"/>
      <c r="X186" s="40"/>
      <c r="Y186" s="40"/>
      <c r="Z186" s="40"/>
      <c r="AA186" s="40"/>
    </row>
    <row r="187" spans="1:27" s="33" customFormat="1" ht="42.6" customHeight="1">
      <c r="A187" s="191"/>
      <c r="B187" s="41" t="s">
        <v>153</v>
      </c>
      <c r="C187" s="56" t="s">
        <v>0</v>
      </c>
      <c r="D187" s="37">
        <f t="shared" si="11"/>
        <v>0</v>
      </c>
      <c r="E187" s="37">
        <f t="shared" si="7"/>
        <v>0</v>
      </c>
      <c r="F187" s="37">
        <v>0</v>
      </c>
      <c r="G187" s="73">
        <v>0</v>
      </c>
      <c r="H187" s="73">
        <v>0</v>
      </c>
      <c r="I187" s="73">
        <v>0</v>
      </c>
      <c r="J187" s="73">
        <v>0</v>
      </c>
      <c r="K187" s="73">
        <v>0</v>
      </c>
      <c r="L187" s="37">
        <v>71849609.780000001</v>
      </c>
      <c r="M187" s="73">
        <v>5019959.55</v>
      </c>
      <c r="N187" s="37">
        <v>66932.45</v>
      </c>
      <c r="O187" s="38">
        <v>0</v>
      </c>
      <c r="P187" s="37">
        <v>0</v>
      </c>
      <c r="Q187" s="122"/>
      <c r="R187" s="40"/>
      <c r="S187" s="40"/>
      <c r="T187" s="40"/>
      <c r="U187" s="40"/>
      <c r="V187" s="40"/>
      <c r="W187" s="40"/>
      <c r="X187" s="40"/>
      <c r="Y187" s="40"/>
      <c r="Z187" s="40"/>
      <c r="AA187" s="40"/>
    </row>
    <row r="188" spans="1:27" s="33" customFormat="1" ht="42.6" customHeight="1">
      <c r="A188" s="190">
        <v>93</v>
      </c>
      <c r="B188" s="171" t="s">
        <v>297</v>
      </c>
      <c r="C188" s="56" t="s">
        <v>0</v>
      </c>
      <c r="D188" s="37">
        <f t="shared" ref="D188:D193" si="12">F188+H188+J188</f>
        <v>12620595.98</v>
      </c>
      <c r="E188" s="37">
        <f t="shared" si="7"/>
        <v>511606147.49000001</v>
      </c>
      <c r="F188" s="37">
        <v>8702267.5800000001</v>
      </c>
      <c r="G188" s="73">
        <f>ROUND(F188*B2,2)</f>
        <v>352767301.80000001</v>
      </c>
      <c r="H188" s="73">
        <v>3909609.26</v>
      </c>
      <c r="I188" s="73">
        <f>ROUND(H188*B2,2)</f>
        <v>158485394.41999999</v>
      </c>
      <c r="J188" s="73">
        <v>8719.14</v>
      </c>
      <c r="K188" s="73">
        <f>ROUND(J188*B2,2)</f>
        <v>353451.27</v>
      </c>
      <c r="L188" s="37">
        <v>0</v>
      </c>
      <c r="M188" s="37">
        <v>0</v>
      </c>
      <c r="N188" s="37">
        <v>0</v>
      </c>
      <c r="O188" s="38">
        <v>2192358.21</v>
      </c>
      <c r="P188" s="37">
        <v>0</v>
      </c>
      <c r="Q188" s="122"/>
      <c r="R188" s="40"/>
      <c r="S188" s="40"/>
      <c r="T188" s="40"/>
      <c r="U188" s="40"/>
      <c r="V188" s="40"/>
      <c r="W188" s="40"/>
      <c r="X188" s="40"/>
      <c r="Y188" s="40"/>
      <c r="Z188" s="40"/>
      <c r="AA188" s="40"/>
    </row>
    <row r="189" spans="1:27" s="33" customFormat="1" ht="42.6" customHeight="1">
      <c r="A189" s="191"/>
      <c r="B189" s="171" t="s">
        <v>298</v>
      </c>
      <c r="C189" s="56" t="s">
        <v>0</v>
      </c>
      <c r="D189" s="37">
        <f t="shared" si="12"/>
        <v>556850.02</v>
      </c>
      <c r="E189" s="37">
        <f t="shared" si="7"/>
        <v>22573252</v>
      </c>
      <c r="F189" s="37">
        <v>426231.49</v>
      </c>
      <c r="G189" s="37">
        <f>ROUND(F189*B2,2)</f>
        <v>17278316.399999999</v>
      </c>
      <c r="H189" s="73">
        <v>128944.06</v>
      </c>
      <c r="I189" s="73">
        <f>ROUND(H189*B2,2)</f>
        <v>5227056.9400000004</v>
      </c>
      <c r="J189" s="73">
        <v>1674.47</v>
      </c>
      <c r="K189" s="73">
        <f>ROUND(J189*B2,2)</f>
        <v>67878.66</v>
      </c>
      <c r="L189" s="37">
        <v>0</v>
      </c>
      <c r="M189" s="37">
        <v>0</v>
      </c>
      <c r="N189" s="37">
        <v>0</v>
      </c>
      <c r="O189" s="38">
        <v>13388.31</v>
      </c>
      <c r="P189" s="37">
        <v>0</v>
      </c>
      <c r="Q189" s="122"/>
      <c r="R189" s="40"/>
      <c r="S189" s="40"/>
      <c r="T189" s="40"/>
      <c r="U189" s="40"/>
      <c r="V189" s="40"/>
      <c r="W189" s="40"/>
      <c r="X189" s="40"/>
      <c r="Y189" s="40"/>
      <c r="Z189" s="40"/>
      <c r="AA189" s="40"/>
    </row>
    <row r="190" spans="1:27" s="33" customFormat="1" ht="42.6" customHeight="1">
      <c r="A190" s="190">
        <v>94</v>
      </c>
      <c r="B190" s="171" t="s">
        <v>154</v>
      </c>
      <c r="C190" s="56" t="s">
        <v>0</v>
      </c>
      <c r="D190" s="37">
        <f t="shared" si="12"/>
        <v>1658805.3900000001</v>
      </c>
      <c r="E190" s="37">
        <f t="shared" si="7"/>
        <v>67243657.620000005</v>
      </c>
      <c r="F190" s="37">
        <v>1145411.74</v>
      </c>
      <c r="G190" s="73">
        <f>ROUND(F190*B2,2)</f>
        <v>46432013.869999997</v>
      </c>
      <c r="H190" s="73">
        <v>512750.8</v>
      </c>
      <c r="I190" s="73">
        <f>ROUND(H190*B2,2)</f>
        <v>20785584.280000001</v>
      </c>
      <c r="J190" s="73">
        <v>642.85</v>
      </c>
      <c r="K190" s="73">
        <f>ROUND(J190*B2,2)</f>
        <v>26059.47</v>
      </c>
      <c r="L190" s="37">
        <v>0</v>
      </c>
      <c r="M190" s="37">
        <v>0</v>
      </c>
      <c r="N190" s="37">
        <v>0</v>
      </c>
      <c r="O190" s="38">
        <v>2063103.63</v>
      </c>
      <c r="P190" s="37">
        <v>0</v>
      </c>
      <c r="Q190" s="122"/>
      <c r="R190" s="40"/>
      <c r="S190" s="40"/>
      <c r="T190" s="40"/>
      <c r="U190" s="40"/>
      <c r="V190" s="40"/>
      <c r="W190" s="40"/>
      <c r="X190" s="40"/>
      <c r="Y190" s="40"/>
      <c r="Z190" s="40"/>
      <c r="AA190" s="40"/>
    </row>
    <row r="191" spans="1:27" s="33" customFormat="1" ht="42.6" customHeight="1">
      <c r="A191" s="191"/>
      <c r="B191" s="171" t="s">
        <v>155</v>
      </c>
      <c r="C191" s="56" t="s">
        <v>0</v>
      </c>
      <c r="D191" s="37">
        <f t="shared" si="12"/>
        <v>86216.12000000001</v>
      </c>
      <c r="E191" s="37">
        <f t="shared" si="7"/>
        <v>3494977.3400000003</v>
      </c>
      <c r="F191" s="37">
        <v>82350</v>
      </c>
      <c r="G191" s="37">
        <f>ROUND(F191*B2,2)</f>
        <v>3338254.89</v>
      </c>
      <c r="H191" s="73">
        <v>3815.24</v>
      </c>
      <c r="I191" s="73">
        <f>ROUND(H191*B2,2)</f>
        <v>154659.91</v>
      </c>
      <c r="J191" s="73">
        <v>50.88</v>
      </c>
      <c r="K191" s="73">
        <f>ROUND(J191*B2,2)</f>
        <v>2062.54</v>
      </c>
      <c r="L191" s="37">
        <v>0</v>
      </c>
      <c r="M191" s="37">
        <v>0</v>
      </c>
      <c r="N191" s="37">
        <v>0</v>
      </c>
      <c r="O191" s="38">
        <v>0</v>
      </c>
      <c r="P191" s="37">
        <v>0</v>
      </c>
      <c r="Q191" s="122"/>
      <c r="R191" s="40"/>
      <c r="S191" s="40"/>
      <c r="T191" s="40"/>
      <c r="U191" s="40"/>
      <c r="V191" s="40"/>
      <c r="W191" s="40"/>
      <c r="X191" s="40"/>
      <c r="Y191" s="40"/>
      <c r="Z191" s="40"/>
      <c r="AA191" s="40"/>
    </row>
    <row r="192" spans="1:27" s="33" customFormat="1" ht="42.6" customHeight="1">
      <c r="A192" s="190">
        <v>95</v>
      </c>
      <c r="B192" s="171" t="s">
        <v>156</v>
      </c>
      <c r="C192" s="56" t="s">
        <v>0</v>
      </c>
      <c r="D192" s="37">
        <f t="shared" si="12"/>
        <v>7697036.2800000003</v>
      </c>
      <c r="E192" s="37">
        <f t="shared" si="7"/>
        <v>312017838.50000006</v>
      </c>
      <c r="F192" s="37">
        <v>5470931.2400000002</v>
      </c>
      <c r="G192" s="73">
        <f>ROUND(F192*B2,2)</f>
        <v>221777328.05000001</v>
      </c>
      <c r="H192" s="73">
        <v>2223279.17</v>
      </c>
      <c r="I192" s="73">
        <f>ROUND(H192*B2,2)</f>
        <v>90125957.030000001</v>
      </c>
      <c r="J192" s="73">
        <v>2825.87</v>
      </c>
      <c r="K192" s="73">
        <f>ROUND(J192*B2,2)</f>
        <v>114553.42</v>
      </c>
      <c r="L192" s="172">
        <v>5495617.6899999995</v>
      </c>
      <c r="M192" s="37">
        <v>0</v>
      </c>
      <c r="N192" s="37">
        <v>0</v>
      </c>
      <c r="O192" s="38">
        <v>85220730.629999995</v>
      </c>
      <c r="P192" s="37">
        <v>0</v>
      </c>
      <c r="Q192" s="122"/>
      <c r="R192" s="40"/>
      <c r="S192" s="40"/>
      <c r="T192" s="40"/>
      <c r="U192" s="40"/>
      <c r="V192" s="40"/>
      <c r="W192" s="40"/>
      <c r="X192" s="40"/>
      <c r="Y192" s="40"/>
      <c r="Z192" s="40"/>
      <c r="AA192" s="40"/>
    </row>
    <row r="193" spans="1:27" s="33" customFormat="1" ht="42.6" customHeight="1">
      <c r="A193" s="191"/>
      <c r="B193" s="171" t="s">
        <v>157</v>
      </c>
      <c r="C193" s="56" t="s">
        <v>0</v>
      </c>
      <c r="D193" s="37">
        <f t="shared" si="12"/>
        <v>103760.06999999999</v>
      </c>
      <c r="E193" s="37">
        <f t="shared" si="7"/>
        <v>4206163.46</v>
      </c>
      <c r="F193" s="37">
        <v>98070.64</v>
      </c>
      <c r="G193" s="73">
        <f>ROUND(F193*B2,2)</f>
        <v>3975528.76</v>
      </c>
      <c r="H193" s="73">
        <v>5614.56</v>
      </c>
      <c r="I193" s="73">
        <f>ROUND(H193*B2,2)</f>
        <v>227599.66</v>
      </c>
      <c r="J193" s="73">
        <v>74.87</v>
      </c>
      <c r="K193" s="73">
        <f>ROUND(J193*B2,2)</f>
        <v>3035.04</v>
      </c>
      <c r="L193" s="37">
        <v>76009</v>
      </c>
      <c r="M193" s="73">
        <v>0</v>
      </c>
      <c r="N193" s="37">
        <v>0</v>
      </c>
      <c r="O193" s="38">
        <v>0</v>
      </c>
      <c r="P193" s="37">
        <v>0</v>
      </c>
      <c r="Q193" s="122"/>
      <c r="R193" s="40"/>
      <c r="S193" s="40"/>
      <c r="T193" s="40"/>
      <c r="U193" s="40"/>
      <c r="V193" s="40"/>
      <c r="W193" s="40"/>
      <c r="X193" s="40"/>
      <c r="Y193" s="40"/>
      <c r="Z193" s="40"/>
      <c r="AA193" s="40"/>
    </row>
    <row r="194" spans="1:27" s="33" customFormat="1" ht="42.6" customHeight="1">
      <c r="A194" s="227">
        <v>96</v>
      </c>
      <c r="B194" s="75" t="s">
        <v>158</v>
      </c>
      <c r="C194" s="56" t="s">
        <v>0</v>
      </c>
      <c r="D194" s="37">
        <f t="shared" ref="D194:D251" si="13">F194+H194+J194</f>
        <v>1082819.3</v>
      </c>
      <c r="E194" s="37">
        <f t="shared" si="7"/>
        <v>43894679.089999996</v>
      </c>
      <c r="F194" s="37">
        <v>699322.58</v>
      </c>
      <c r="G194" s="73">
        <f>ROUND(F194*B2,2)</f>
        <v>28348719.149999999</v>
      </c>
      <c r="H194" s="37">
        <v>382876.96</v>
      </c>
      <c r="I194" s="73">
        <f>ROUND(H194*B2,2)</f>
        <v>15520836.48</v>
      </c>
      <c r="J194" s="37">
        <v>619.76</v>
      </c>
      <c r="K194" s="73">
        <f>ROUND(J194*B2,2)</f>
        <v>25123.46</v>
      </c>
      <c r="L194" s="37">
        <v>0</v>
      </c>
      <c r="M194" s="73">
        <v>0</v>
      </c>
      <c r="N194" s="37">
        <v>0</v>
      </c>
      <c r="O194" s="73">
        <v>0</v>
      </c>
      <c r="P194" s="37">
        <v>0</v>
      </c>
      <c r="Q194" s="122"/>
      <c r="R194" s="40"/>
      <c r="S194" s="40"/>
      <c r="T194" s="40"/>
      <c r="U194" s="40"/>
      <c r="V194" s="40"/>
      <c r="W194" s="40"/>
      <c r="X194" s="40"/>
      <c r="Y194" s="40"/>
      <c r="Z194" s="40"/>
      <c r="AA194" s="40"/>
    </row>
    <row r="195" spans="1:27" s="33" customFormat="1" ht="42.6" customHeight="1">
      <c r="A195" s="228"/>
      <c r="B195" s="171" t="s">
        <v>159</v>
      </c>
      <c r="C195" s="56" t="s">
        <v>0</v>
      </c>
      <c r="D195" s="37">
        <f>F195+H195+J195</f>
        <v>121375.15999999999</v>
      </c>
      <c r="E195" s="37">
        <f t="shared" si="7"/>
        <v>4920233.41</v>
      </c>
      <c r="F195" s="37">
        <v>105623.18</v>
      </c>
      <c r="G195" s="37">
        <f>ROUND(F195*B2,2)</f>
        <v>4281689.0999999996</v>
      </c>
      <c r="H195" s="37">
        <v>15544.72</v>
      </c>
      <c r="I195" s="73">
        <f>ROUND(H195*B2,2)</f>
        <v>630142.53</v>
      </c>
      <c r="J195" s="37">
        <v>207.26</v>
      </c>
      <c r="K195" s="73">
        <f>ROUND(J195*B2,2)</f>
        <v>8401.7800000000007</v>
      </c>
      <c r="L195" s="37">
        <v>0</v>
      </c>
      <c r="M195" s="73">
        <v>0</v>
      </c>
      <c r="N195" s="37">
        <v>0</v>
      </c>
      <c r="O195" s="73">
        <v>0</v>
      </c>
      <c r="P195" s="37">
        <v>0</v>
      </c>
      <c r="Q195" s="122"/>
      <c r="R195" s="40"/>
      <c r="S195" s="40"/>
      <c r="T195" s="40"/>
      <c r="U195" s="40"/>
      <c r="V195" s="40"/>
      <c r="W195" s="40"/>
      <c r="X195" s="40"/>
      <c r="Y195" s="40"/>
      <c r="Z195" s="40"/>
      <c r="AA195" s="40"/>
    </row>
    <row r="196" spans="1:27" s="33" customFormat="1" ht="42.6" customHeight="1">
      <c r="A196" s="167">
        <v>97</v>
      </c>
      <c r="B196" s="171" t="s">
        <v>160</v>
      </c>
      <c r="C196" s="56" t="s">
        <v>0</v>
      </c>
      <c r="D196" s="37">
        <f t="shared" si="13"/>
        <v>0</v>
      </c>
      <c r="E196" s="37">
        <f t="shared" si="7"/>
        <v>0</v>
      </c>
      <c r="F196" s="37">
        <v>0</v>
      </c>
      <c r="G196" s="73">
        <v>0</v>
      </c>
      <c r="H196" s="37">
        <v>0</v>
      </c>
      <c r="I196" s="73">
        <v>0</v>
      </c>
      <c r="J196" s="37">
        <v>0</v>
      </c>
      <c r="K196" s="73">
        <v>0</v>
      </c>
      <c r="L196" s="37">
        <v>554467.18000000005</v>
      </c>
      <c r="M196" s="73">
        <v>285250.21999999997</v>
      </c>
      <c r="N196" s="37">
        <v>450.14</v>
      </c>
      <c r="O196" s="73">
        <v>0</v>
      </c>
      <c r="P196" s="37">
        <v>0</v>
      </c>
      <c r="Q196" s="122"/>
      <c r="R196" s="40"/>
      <c r="S196" s="40"/>
      <c r="T196" s="40"/>
      <c r="U196" s="40"/>
      <c r="V196" s="40"/>
      <c r="W196" s="40"/>
      <c r="X196" s="40"/>
      <c r="Y196" s="40"/>
      <c r="Z196" s="40"/>
      <c r="AA196" s="40"/>
    </row>
    <row r="197" spans="1:27" s="33" customFormat="1" ht="42.6" customHeight="1">
      <c r="A197" s="190">
        <v>98</v>
      </c>
      <c r="B197" s="72" t="s">
        <v>161</v>
      </c>
      <c r="C197" s="56" t="s">
        <v>0</v>
      </c>
      <c r="D197" s="37">
        <f>F197+H197+J197</f>
        <v>1783907.8499999999</v>
      </c>
      <c r="E197" s="37">
        <f t="shared" si="7"/>
        <v>72314986.080000013</v>
      </c>
      <c r="F197" s="37">
        <v>1146357.3899999999</v>
      </c>
      <c r="G197" s="73">
        <f>ROUND(F197*B2,2)</f>
        <v>46470348.060000002</v>
      </c>
      <c r="H197" s="37">
        <v>636483.77</v>
      </c>
      <c r="I197" s="73">
        <f>ROUND(H197*B2,2)</f>
        <v>25801397.18</v>
      </c>
      <c r="J197" s="37">
        <v>1066.69</v>
      </c>
      <c r="K197" s="73">
        <f>ROUND(J197*B2,2)</f>
        <v>43240.84</v>
      </c>
      <c r="L197" s="37">
        <v>0</v>
      </c>
      <c r="M197" s="73">
        <v>0</v>
      </c>
      <c r="N197" s="37">
        <v>0</v>
      </c>
      <c r="O197" s="73">
        <v>3164583.26</v>
      </c>
      <c r="P197" s="37">
        <v>0</v>
      </c>
      <c r="Q197" s="122"/>
      <c r="R197" s="40"/>
      <c r="S197" s="40"/>
      <c r="T197" s="40"/>
      <c r="U197" s="40"/>
      <c r="V197" s="40"/>
      <c r="W197" s="40"/>
      <c r="X197" s="40"/>
      <c r="Y197" s="40"/>
      <c r="Z197" s="40"/>
      <c r="AA197" s="40"/>
    </row>
    <row r="198" spans="1:27" s="33" customFormat="1" ht="42.6" customHeight="1">
      <c r="A198" s="191"/>
      <c r="B198" s="72" t="s">
        <v>162</v>
      </c>
      <c r="C198" s="56" t="s">
        <v>0</v>
      </c>
      <c r="D198" s="37">
        <f t="shared" si="13"/>
        <v>6926.5000000000009</v>
      </c>
      <c r="E198" s="37">
        <f t="shared" si="7"/>
        <v>280782.31000000006</v>
      </c>
      <c r="F198" s="37">
        <v>6476.27</v>
      </c>
      <c r="G198" s="73">
        <f>ROUND(F198*B2,2)</f>
        <v>262531.15000000002</v>
      </c>
      <c r="H198" s="37">
        <v>444.3</v>
      </c>
      <c r="I198" s="73">
        <f>ROUND(H198*B2,2)</f>
        <v>18010.77</v>
      </c>
      <c r="J198" s="37">
        <v>5.93</v>
      </c>
      <c r="K198" s="73">
        <f>ROUND(J198*B2,2)</f>
        <v>240.39</v>
      </c>
      <c r="L198" s="37">
        <v>0</v>
      </c>
      <c r="M198" s="73">
        <v>0</v>
      </c>
      <c r="N198" s="37">
        <v>0</v>
      </c>
      <c r="O198" s="73">
        <v>0</v>
      </c>
      <c r="P198" s="37">
        <v>0</v>
      </c>
      <c r="Q198" s="122"/>
      <c r="R198" s="40"/>
      <c r="S198" s="40"/>
      <c r="T198" s="40"/>
      <c r="U198" s="40"/>
      <c r="V198" s="40"/>
      <c r="W198" s="40"/>
      <c r="X198" s="40"/>
      <c r="Y198" s="40"/>
      <c r="Z198" s="40"/>
      <c r="AA198" s="40"/>
    </row>
    <row r="199" spans="1:27" s="33" customFormat="1" ht="42.6" customHeight="1">
      <c r="A199" s="167">
        <v>99</v>
      </c>
      <c r="B199" s="72" t="s">
        <v>163</v>
      </c>
      <c r="C199" s="56" t="s">
        <v>0</v>
      </c>
      <c r="D199" s="37">
        <f>F199+H199+J199</f>
        <v>1342625.69</v>
      </c>
      <c r="E199" s="37">
        <f t="shared" si="7"/>
        <v>54426554.649999991</v>
      </c>
      <c r="F199" s="37">
        <v>923723.22</v>
      </c>
      <c r="G199" s="73">
        <f>ROUND(F199*B2,2)</f>
        <v>37445337.659999996</v>
      </c>
      <c r="H199" s="73">
        <v>418902.47</v>
      </c>
      <c r="I199" s="73">
        <f>ROUND(H199*B2,2)</f>
        <v>16981216.989999998</v>
      </c>
      <c r="J199" s="73">
        <v>0</v>
      </c>
      <c r="K199" s="73">
        <f>ROUND(J199*B2,2)</f>
        <v>0</v>
      </c>
      <c r="L199" s="37">
        <v>9133766.2200000007</v>
      </c>
      <c r="M199" s="73">
        <v>1520086.5</v>
      </c>
      <c r="N199" s="37">
        <v>9388.3799999999992</v>
      </c>
      <c r="O199" s="73">
        <v>1470566.41</v>
      </c>
      <c r="P199" s="37">
        <v>0</v>
      </c>
      <c r="Q199" s="122"/>
      <c r="R199" s="40"/>
      <c r="S199" s="40"/>
      <c r="T199" s="40"/>
      <c r="U199" s="40"/>
      <c r="V199" s="40"/>
      <c r="W199" s="40"/>
      <c r="X199" s="40"/>
      <c r="Y199" s="40"/>
      <c r="Z199" s="40"/>
      <c r="AA199" s="40"/>
    </row>
    <row r="200" spans="1:27" s="33" customFormat="1" ht="42.6" customHeight="1">
      <c r="A200" s="190">
        <v>100</v>
      </c>
      <c r="B200" s="72" t="s">
        <v>164</v>
      </c>
      <c r="C200" s="56" t="s">
        <v>0</v>
      </c>
      <c r="D200" s="37">
        <f t="shared" si="13"/>
        <v>347260.00999999995</v>
      </c>
      <c r="E200" s="37">
        <f t="shared" si="7"/>
        <v>14077017.929999998</v>
      </c>
      <c r="F200" s="37">
        <v>227506.77</v>
      </c>
      <c r="G200" s="73">
        <f>ROUND(F200*B2,2)</f>
        <v>9222532.9399999995</v>
      </c>
      <c r="H200" s="73">
        <v>119559.56</v>
      </c>
      <c r="I200" s="73">
        <f>ROUND(H200*B2,2)</f>
        <v>4846633.71</v>
      </c>
      <c r="J200" s="73">
        <v>193.68</v>
      </c>
      <c r="K200" s="73">
        <f>ROUND(J200*B2,2)</f>
        <v>7851.28</v>
      </c>
      <c r="L200" s="37">
        <v>0</v>
      </c>
      <c r="M200" s="73">
        <v>0</v>
      </c>
      <c r="N200" s="73">
        <v>0</v>
      </c>
      <c r="O200" s="73">
        <v>2806524.69</v>
      </c>
      <c r="P200" s="37">
        <v>0</v>
      </c>
      <c r="Q200" s="122"/>
      <c r="R200" s="40"/>
      <c r="S200" s="40"/>
      <c r="T200" s="40"/>
      <c r="U200" s="40"/>
      <c r="V200" s="40"/>
      <c r="W200" s="40"/>
      <c r="X200" s="40"/>
      <c r="Y200" s="40"/>
      <c r="Z200" s="40"/>
      <c r="AA200" s="40"/>
    </row>
    <row r="201" spans="1:27" s="33" customFormat="1" ht="42.6" customHeight="1">
      <c r="A201" s="191"/>
      <c r="B201" s="72" t="s">
        <v>299</v>
      </c>
      <c r="C201" s="56" t="s">
        <v>0</v>
      </c>
      <c r="D201" s="37">
        <f>F201+H201+J201</f>
        <v>560506.33000000007</v>
      </c>
      <c r="E201" s="37">
        <f t="shared" si="7"/>
        <v>22721469.300000001</v>
      </c>
      <c r="F201" s="37">
        <v>433350</v>
      </c>
      <c r="G201" s="73">
        <f>ROUND(F201*B2,2)</f>
        <v>17566882.289999999</v>
      </c>
      <c r="H201" s="73">
        <v>126827.02</v>
      </c>
      <c r="I201" s="73">
        <f>ROUND(H201*B2,2)</f>
        <v>5141237.6399999997</v>
      </c>
      <c r="J201" s="73">
        <v>329.31</v>
      </c>
      <c r="K201" s="73">
        <f>ROUND(J201*B2,2)</f>
        <v>13349.37</v>
      </c>
      <c r="L201" s="37">
        <v>10170108.380000001</v>
      </c>
      <c r="M201" s="37">
        <v>765719.2</v>
      </c>
      <c r="N201" s="37">
        <v>8883.17</v>
      </c>
      <c r="O201" s="73">
        <v>6385120.3099999996</v>
      </c>
      <c r="P201" s="37">
        <v>0</v>
      </c>
      <c r="Q201" s="122"/>
      <c r="R201" s="40"/>
      <c r="S201" s="40"/>
      <c r="T201" s="40"/>
      <c r="U201" s="40"/>
      <c r="V201" s="40"/>
      <c r="W201" s="40"/>
      <c r="X201" s="40"/>
      <c r="Y201" s="40"/>
      <c r="Z201" s="40"/>
      <c r="AA201" s="40"/>
    </row>
    <row r="202" spans="1:27" s="33" customFormat="1" ht="42.6" customHeight="1">
      <c r="A202" s="227">
        <v>101</v>
      </c>
      <c r="B202" s="75" t="s">
        <v>165</v>
      </c>
      <c r="C202" s="56" t="s">
        <v>0</v>
      </c>
      <c r="D202" s="37">
        <f t="shared" si="13"/>
        <v>1548094.68</v>
      </c>
      <c r="E202" s="37">
        <f t="shared" si="7"/>
        <v>62755733.280000001</v>
      </c>
      <c r="F202" s="37">
        <v>857792.82</v>
      </c>
      <c r="G202" s="73">
        <f>ROUND(F202*B2,2)</f>
        <v>34772690.659999996</v>
      </c>
      <c r="H202" s="73">
        <v>690301.86</v>
      </c>
      <c r="I202" s="73">
        <f>ROUND(H202*B2,2)</f>
        <v>27983042.620000001</v>
      </c>
      <c r="J202" s="73">
        <v>0</v>
      </c>
      <c r="K202" s="73">
        <f>ROUND(J202*B2,2)</f>
        <v>0</v>
      </c>
      <c r="L202" s="37">
        <v>9598530.5800000001</v>
      </c>
      <c r="M202" s="73">
        <v>1601882</v>
      </c>
      <c r="N202" s="37">
        <v>13912.93</v>
      </c>
      <c r="O202" s="73">
        <v>121272.02</v>
      </c>
      <c r="P202" s="37">
        <v>0</v>
      </c>
      <c r="Q202" s="122"/>
      <c r="R202" s="40"/>
      <c r="S202" s="40"/>
      <c r="T202" s="40"/>
      <c r="U202" s="40"/>
      <c r="V202" s="40"/>
      <c r="W202" s="40"/>
      <c r="X202" s="40"/>
      <c r="Y202" s="40"/>
      <c r="Z202" s="40"/>
      <c r="AA202" s="40"/>
    </row>
    <row r="203" spans="1:27" s="33" customFormat="1" ht="42.6" customHeight="1">
      <c r="A203" s="228"/>
      <c r="B203" s="171" t="s">
        <v>300</v>
      </c>
      <c r="C203" s="56" t="s">
        <v>0</v>
      </c>
      <c r="D203" s="37">
        <f t="shared" si="13"/>
        <v>407800</v>
      </c>
      <c r="E203" s="37">
        <f t="shared" si="7"/>
        <v>16531151.719999999</v>
      </c>
      <c r="F203" s="37">
        <v>349100</v>
      </c>
      <c r="G203" s="73">
        <f>ROUND(F203*B2,2)</f>
        <v>14151606.34</v>
      </c>
      <c r="H203" s="37">
        <v>58700</v>
      </c>
      <c r="I203" s="73">
        <f>ROUND(H203*B2,2)</f>
        <v>2379545.38</v>
      </c>
      <c r="J203" s="37">
        <v>0</v>
      </c>
      <c r="K203" s="73">
        <v>0</v>
      </c>
      <c r="L203" s="37">
        <v>2720387.48</v>
      </c>
      <c r="M203" s="73">
        <v>3093.61</v>
      </c>
      <c r="N203" s="37">
        <v>3746.84</v>
      </c>
      <c r="O203" s="73">
        <v>0</v>
      </c>
      <c r="P203" s="37">
        <v>0</v>
      </c>
      <c r="Q203" s="122"/>
      <c r="R203" s="40"/>
      <c r="S203" s="40"/>
      <c r="T203" s="40"/>
      <c r="U203" s="40"/>
      <c r="V203" s="40"/>
      <c r="W203" s="40"/>
      <c r="X203" s="40"/>
      <c r="Y203" s="40"/>
      <c r="Z203" s="40"/>
      <c r="AA203" s="40"/>
    </row>
    <row r="204" spans="1:27" s="33" customFormat="1" ht="42.6" customHeight="1">
      <c r="A204" s="167">
        <v>102</v>
      </c>
      <c r="B204" s="74" t="s">
        <v>166</v>
      </c>
      <c r="C204" s="56" t="s">
        <v>0</v>
      </c>
      <c r="D204" s="37">
        <f t="shared" si="13"/>
        <v>3600811.91</v>
      </c>
      <c r="E204" s="37">
        <f t="shared" si="7"/>
        <v>145967552.72</v>
      </c>
      <c r="F204" s="37">
        <v>2906306.5600000001</v>
      </c>
      <c r="G204" s="73">
        <f>ROUND(F204*B2,2)</f>
        <v>117814111.55</v>
      </c>
      <c r="H204" s="73">
        <v>691176.93</v>
      </c>
      <c r="I204" s="73">
        <f>ROUND(H204*B2,2)</f>
        <v>28018515.68</v>
      </c>
      <c r="J204" s="73">
        <v>3328.42</v>
      </c>
      <c r="K204" s="73">
        <f>ROUND(J204*B2,2)</f>
        <v>134925.49</v>
      </c>
      <c r="L204" s="37">
        <v>0</v>
      </c>
      <c r="M204" s="37">
        <v>0</v>
      </c>
      <c r="N204" s="37">
        <v>0</v>
      </c>
      <c r="O204" s="73">
        <v>73623233.420000002</v>
      </c>
      <c r="P204" s="37">
        <v>0</v>
      </c>
      <c r="Q204" s="122"/>
      <c r="R204" s="40"/>
      <c r="S204" s="40"/>
      <c r="T204" s="40"/>
      <c r="U204" s="40"/>
      <c r="V204" s="40"/>
      <c r="W204" s="40"/>
      <c r="X204" s="40"/>
      <c r="Y204" s="40"/>
      <c r="Z204" s="40"/>
      <c r="AA204" s="40"/>
    </row>
    <row r="205" spans="1:27" s="33" customFormat="1" ht="42.6" customHeight="1">
      <c r="A205" s="190">
        <v>103</v>
      </c>
      <c r="B205" s="72" t="s">
        <v>167</v>
      </c>
      <c r="C205" s="56" t="s">
        <v>0</v>
      </c>
      <c r="D205" s="37">
        <f t="shared" si="13"/>
        <v>1027727.05</v>
      </c>
      <c r="E205" s="37">
        <f t="shared" si="7"/>
        <v>41661382.509999998</v>
      </c>
      <c r="F205" s="37">
        <v>686681.65</v>
      </c>
      <c r="G205" s="73">
        <f>ROUND(F205*B2,2)</f>
        <v>27836288.719999999</v>
      </c>
      <c r="H205" s="73">
        <v>339449.84</v>
      </c>
      <c r="I205" s="73">
        <f>ROUND(H205*B2,2)</f>
        <v>13760413.939999999</v>
      </c>
      <c r="J205" s="73">
        <v>1595.56</v>
      </c>
      <c r="K205" s="73">
        <f>ROUND(J205*B2,2)</f>
        <v>64679.85</v>
      </c>
      <c r="L205" s="37">
        <v>0</v>
      </c>
      <c r="M205" s="37">
        <v>0</v>
      </c>
      <c r="N205" s="37">
        <v>0</v>
      </c>
      <c r="O205" s="73">
        <v>23852697.84</v>
      </c>
      <c r="P205" s="37">
        <v>0</v>
      </c>
      <c r="Q205" s="122"/>
      <c r="R205" s="40"/>
      <c r="S205" s="40"/>
      <c r="T205" s="40"/>
      <c r="U205" s="40"/>
      <c r="V205" s="40"/>
      <c r="W205" s="40"/>
      <c r="X205" s="40"/>
      <c r="Y205" s="40"/>
      <c r="Z205" s="40"/>
      <c r="AA205" s="40"/>
    </row>
    <row r="206" spans="1:27" s="33" customFormat="1" ht="42.6" customHeight="1">
      <c r="A206" s="191"/>
      <c r="B206" s="74" t="s">
        <v>168</v>
      </c>
      <c r="C206" s="56" t="s">
        <v>30</v>
      </c>
      <c r="D206" s="37">
        <f t="shared" si="13"/>
        <v>0</v>
      </c>
      <c r="E206" s="37">
        <f t="shared" si="7"/>
        <v>0</v>
      </c>
      <c r="F206" s="37">
        <v>0</v>
      </c>
      <c r="G206" s="73">
        <f>ROUND(F206*B2,2)</f>
        <v>0</v>
      </c>
      <c r="H206" s="73">
        <v>0</v>
      </c>
      <c r="I206" s="73">
        <f>ROUND(H206*B2,2)</f>
        <v>0</v>
      </c>
      <c r="J206" s="73">
        <v>0</v>
      </c>
      <c r="K206" s="73">
        <f>ROUND(J206*B2,2)</f>
        <v>0</v>
      </c>
      <c r="L206" s="37">
        <v>0</v>
      </c>
      <c r="M206" s="37">
        <v>0</v>
      </c>
      <c r="N206" s="37">
        <v>0</v>
      </c>
      <c r="O206" s="73">
        <v>57423.96</v>
      </c>
      <c r="P206" s="37">
        <v>0</v>
      </c>
      <c r="Q206" s="122"/>
      <c r="R206" s="40"/>
      <c r="S206" s="40"/>
      <c r="T206" s="40"/>
      <c r="U206" s="40"/>
      <c r="V206" s="40"/>
      <c r="W206" s="40"/>
      <c r="X206" s="40"/>
      <c r="Y206" s="40"/>
      <c r="Z206" s="40"/>
      <c r="AA206" s="40"/>
    </row>
    <row r="207" spans="1:27" s="33" customFormat="1" ht="42.6" customHeight="1">
      <c r="A207" s="190">
        <v>104</v>
      </c>
      <c r="B207" s="74" t="s">
        <v>301</v>
      </c>
      <c r="C207" s="56" t="s">
        <v>0</v>
      </c>
      <c r="D207" s="37">
        <f t="shared" si="13"/>
        <v>1582757.22</v>
      </c>
      <c r="E207" s="37">
        <f t="shared" si="7"/>
        <v>64160862.529999994</v>
      </c>
      <c r="F207" s="37">
        <v>1517000</v>
      </c>
      <c r="G207" s="73">
        <f>ROUND(F207*B2,2)</f>
        <v>61495235.799999997</v>
      </c>
      <c r="H207" s="37">
        <v>65757.22</v>
      </c>
      <c r="I207" s="73">
        <f>ROUND(H207*B2,2)</f>
        <v>2665626.73</v>
      </c>
      <c r="J207" s="37">
        <v>0</v>
      </c>
      <c r="K207" s="73">
        <f>ROUND(J207*B2,2)</f>
        <v>0</v>
      </c>
      <c r="L207" s="37">
        <v>7208019.9199999999</v>
      </c>
      <c r="M207" s="73">
        <v>6011161.0100000016</v>
      </c>
      <c r="N207" s="37">
        <v>7846.68</v>
      </c>
      <c r="O207" s="73">
        <v>19354673.93</v>
      </c>
      <c r="P207" s="37">
        <v>0</v>
      </c>
      <c r="Q207" s="122"/>
      <c r="R207" s="40"/>
      <c r="S207" s="40"/>
      <c r="T207" s="40"/>
      <c r="U207" s="40"/>
      <c r="V207" s="40"/>
      <c r="W207" s="40"/>
      <c r="X207" s="40"/>
      <c r="Y207" s="40"/>
      <c r="Z207" s="40"/>
      <c r="AA207" s="40"/>
    </row>
    <row r="208" spans="1:27" s="33" customFormat="1" ht="42.6" customHeight="1">
      <c r="A208" s="194"/>
      <c r="B208" s="74" t="s">
        <v>302</v>
      </c>
      <c r="C208" s="56" t="s">
        <v>0</v>
      </c>
      <c r="D208" s="37">
        <f t="shared" si="13"/>
        <v>987631.29</v>
      </c>
      <c r="E208" s="37">
        <f t="shared" si="7"/>
        <v>40036004.649999999</v>
      </c>
      <c r="F208" s="37">
        <v>944415.3</v>
      </c>
      <c r="G208" s="73">
        <f>ROUND(F208*B2,2)</f>
        <v>38284140.780000001</v>
      </c>
      <c r="H208" s="37">
        <v>43215.99</v>
      </c>
      <c r="I208" s="73">
        <f>ROUND(H208*B2,2)</f>
        <v>1751863.87</v>
      </c>
      <c r="J208" s="37">
        <v>0</v>
      </c>
      <c r="K208" s="73">
        <f>ROUND(J208*B3,2)</f>
        <v>0</v>
      </c>
      <c r="L208" s="37">
        <v>0</v>
      </c>
      <c r="M208" s="73">
        <v>1423261.34</v>
      </c>
      <c r="N208" s="37">
        <v>2808.69</v>
      </c>
      <c r="O208" s="73">
        <v>13842905.5</v>
      </c>
      <c r="P208" s="37">
        <v>0</v>
      </c>
      <c r="Q208" s="122"/>
      <c r="R208" s="40"/>
      <c r="S208" s="40"/>
      <c r="T208" s="40"/>
      <c r="U208" s="40"/>
      <c r="V208" s="40"/>
      <c r="W208" s="40"/>
      <c r="X208" s="40"/>
      <c r="Y208" s="40"/>
      <c r="Z208" s="40"/>
      <c r="AA208" s="40"/>
    </row>
    <row r="209" spans="1:27" s="33" customFormat="1" ht="42.6" customHeight="1">
      <c r="A209" s="170">
        <v>105</v>
      </c>
      <c r="B209" s="171" t="s">
        <v>303</v>
      </c>
      <c r="C209" s="56" t="s">
        <v>0</v>
      </c>
      <c r="D209" s="37">
        <f>F209+H209+J209</f>
        <v>4743561.0900000008</v>
      </c>
      <c r="E209" s="37">
        <f t="shared" si="7"/>
        <v>192291633.32999998</v>
      </c>
      <c r="F209" s="37">
        <v>4026898.91</v>
      </c>
      <c r="G209" s="73">
        <f>ROUND(F209*B2,2)</f>
        <v>163240011.87</v>
      </c>
      <c r="H209" s="37">
        <v>711483.86</v>
      </c>
      <c r="I209" s="73">
        <f>ROUND(H209*B2,2)</f>
        <v>28841705.829999998</v>
      </c>
      <c r="J209" s="37">
        <v>5178.32</v>
      </c>
      <c r="K209" s="73">
        <f>ROUND(J209*B2,2)</f>
        <v>209915.63</v>
      </c>
      <c r="L209" s="37">
        <v>384.26</v>
      </c>
      <c r="M209" s="73">
        <v>0</v>
      </c>
      <c r="N209" s="37">
        <v>0</v>
      </c>
      <c r="O209" s="73">
        <v>95632939.769999996</v>
      </c>
      <c r="P209" s="37">
        <v>0</v>
      </c>
      <c r="Q209" s="122"/>
      <c r="R209" s="40"/>
      <c r="S209" s="40"/>
      <c r="T209" s="40"/>
      <c r="U209" s="40"/>
      <c r="V209" s="40"/>
      <c r="W209" s="40"/>
      <c r="X209" s="40"/>
      <c r="Y209" s="40"/>
      <c r="Z209" s="40"/>
      <c r="AA209" s="40"/>
    </row>
    <row r="210" spans="1:27" s="33" customFormat="1" ht="42.6" customHeight="1">
      <c r="A210" s="170">
        <v>106</v>
      </c>
      <c r="B210" s="171" t="s">
        <v>169</v>
      </c>
      <c r="C210" s="56" t="s">
        <v>0</v>
      </c>
      <c r="D210" s="37">
        <f t="shared" si="13"/>
        <v>0</v>
      </c>
      <c r="E210" s="37">
        <f t="shared" si="7"/>
        <v>0</v>
      </c>
      <c r="F210" s="37">
        <v>0</v>
      </c>
      <c r="G210" s="73">
        <v>0</v>
      </c>
      <c r="H210" s="37">
        <v>0</v>
      </c>
      <c r="I210" s="73">
        <v>0</v>
      </c>
      <c r="J210" s="37">
        <v>0</v>
      </c>
      <c r="K210" s="73">
        <v>0</v>
      </c>
      <c r="L210" s="37">
        <v>6379073.6399999997</v>
      </c>
      <c r="M210" s="73">
        <v>814998.85</v>
      </c>
      <c r="N210" s="37">
        <v>1319.05</v>
      </c>
      <c r="O210" s="73">
        <v>0</v>
      </c>
      <c r="P210" s="37">
        <v>0</v>
      </c>
      <c r="Q210" s="122"/>
      <c r="R210" s="40"/>
      <c r="S210" s="40"/>
      <c r="T210" s="40"/>
      <c r="U210" s="40"/>
      <c r="V210" s="40"/>
      <c r="W210" s="40"/>
      <c r="X210" s="40"/>
      <c r="Y210" s="40"/>
      <c r="Z210" s="40"/>
      <c r="AA210" s="40"/>
    </row>
    <row r="211" spans="1:27" s="33" customFormat="1" ht="45" customHeight="1">
      <c r="A211" s="167">
        <v>107</v>
      </c>
      <c r="B211" s="171" t="s">
        <v>315</v>
      </c>
      <c r="C211" s="56" t="s">
        <v>0</v>
      </c>
      <c r="D211" s="37">
        <f t="shared" si="13"/>
        <v>0</v>
      </c>
      <c r="E211" s="37">
        <f t="shared" si="7"/>
        <v>0</v>
      </c>
      <c r="F211" s="37">
        <v>0</v>
      </c>
      <c r="G211" s="73">
        <v>0</v>
      </c>
      <c r="H211" s="37">
        <v>0</v>
      </c>
      <c r="I211" s="73">
        <v>0</v>
      </c>
      <c r="J211" s="37">
        <v>0</v>
      </c>
      <c r="K211" s="73">
        <v>0</v>
      </c>
      <c r="L211" s="173">
        <v>6730642.2599999998</v>
      </c>
      <c r="M211" s="73">
        <v>843604.04</v>
      </c>
      <c r="N211" s="37">
        <v>1364.9</v>
      </c>
      <c r="O211" s="73">
        <v>0</v>
      </c>
      <c r="P211" s="37">
        <v>0</v>
      </c>
      <c r="Q211" s="122"/>
      <c r="R211" s="40"/>
      <c r="S211" s="40"/>
      <c r="T211" s="40"/>
      <c r="U211" s="40"/>
      <c r="V211" s="40"/>
      <c r="W211" s="40"/>
      <c r="X211" s="40"/>
      <c r="Y211" s="40"/>
      <c r="Z211" s="40"/>
      <c r="AA211" s="40"/>
    </row>
    <row r="212" spans="1:27" s="33" customFormat="1" ht="42.6" customHeight="1">
      <c r="A212" s="167">
        <v>108</v>
      </c>
      <c r="B212" s="171" t="s">
        <v>170</v>
      </c>
      <c r="C212" s="56" t="s">
        <v>0</v>
      </c>
      <c r="D212" s="37">
        <f>F212+H212+J212</f>
        <v>446244.21</v>
      </c>
      <c r="E212" s="37">
        <f t="shared" si="7"/>
        <v>18089580.030000001</v>
      </c>
      <c r="F212" s="37">
        <v>386403.45</v>
      </c>
      <c r="G212" s="73">
        <f>ROUND(F212*B2,2)</f>
        <v>15663791.210000001</v>
      </c>
      <c r="H212" s="37">
        <v>59716.32</v>
      </c>
      <c r="I212" s="73">
        <f>ROUND(H212*B2,2)</f>
        <v>2420744.35</v>
      </c>
      <c r="J212" s="37">
        <v>124.44</v>
      </c>
      <c r="K212" s="73">
        <f>ROUND(J212*B2,2)</f>
        <v>5044.47</v>
      </c>
      <c r="L212" s="37">
        <v>0</v>
      </c>
      <c r="M212" s="37">
        <v>0</v>
      </c>
      <c r="N212" s="37">
        <v>0</v>
      </c>
      <c r="O212" s="73">
        <v>0</v>
      </c>
      <c r="P212" s="37">
        <v>0</v>
      </c>
      <c r="Q212" s="122"/>
      <c r="R212" s="40"/>
      <c r="S212" s="40"/>
      <c r="T212" s="40"/>
      <c r="U212" s="40"/>
      <c r="V212" s="40"/>
      <c r="W212" s="40"/>
      <c r="X212" s="40"/>
      <c r="Y212" s="40"/>
      <c r="Z212" s="40"/>
      <c r="AA212" s="40"/>
    </row>
    <row r="213" spans="1:27" s="33" customFormat="1" ht="42.6" customHeight="1">
      <c r="A213" s="170">
        <v>109</v>
      </c>
      <c r="B213" s="171" t="s">
        <v>304</v>
      </c>
      <c r="C213" s="56" t="s">
        <v>0</v>
      </c>
      <c r="D213" s="37">
        <f t="shared" si="13"/>
        <v>3317212.7600000002</v>
      </c>
      <c r="E213" s="37">
        <f t="shared" si="7"/>
        <v>134471180.53</v>
      </c>
      <c r="F213" s="37">
        <v>2579144.2200000002</v>
      </c>
      <c r="G213" s="73">
        <f>ROUND(F213*B2,2)</f>
        <v>104551800.90000001</v>
      </c>
      <c r="H213" s="37">
        <v>735052.09</v>
      </c>
      <c r="I213" s="73">
        <f>ROUND(H213*B2,2)</f>
        <v>29797100.59</v>
      </c>
      <c r="J213" s="37">
        <v>3016.45</v>
      </c>
      <c r="K213" s="73">
        <f>ROUND(J213*B2,2)</f>
        <v>122279.03999999999</v>
      </c>
      <c r="L213" s="37">
        <v>0</v>
      </c>
      <c r="M213" s="37">
        <v>0</v>
      </c>
      <c r="N213" s="37">
        <v>0</v>
      </c>
      <c r="O213" s="73">
        <v>60629094</v>
      </c>
      <c r="P213" s="37">
        <v>0</v>
      </c>
      <c r="Q213" s="122"/>
      <c r="R213" s="40"/>
      <c r="S213" s="40"/>
      <c r="T213" s="40"/>
      <c r="U213" s="40"/>
      <c r="V213" s="40"/>
      <c r="W213" s="40"/>
      <c r="X213" s="40"/>
      <c r="Y213" s="40"/>
      <c r="Z213" s="40"/>
      <c r="AA213" s="40"/>
    </row>
    <row r="214" spans="1:27" s="33" customFormat="1" ht="42.6" customHeight="1">
      <c r="A214" s="190">
        <v>110</v>
      </c>
      <c r="B214" s="171" t="s">
        <v>305</v>
      </c>
      <c r="C214" s="56" t="s">
        <v>0</v>
      </c>
      <c r="D214" s="37">
        <f t="shared" si="13"/>
        <v>4899400.1399999997</v>
      </c>
      <c r="E214" s="37">
        <f t="shared" si="7"/>
        <v>198608943.24000001</v>
      </c>
      <c r="F214" s="37">
        <v>3821373.22</v>
      </c>
      <c r="G214" s="73">
        <f>ROUND(F214*B2,2)</f>
        <v>154908534.77000001</v>
      </c>
      <c r="H214" s="37">
        <v>1073938.9099999999</v>
      </c>
      <c r="I214" s="73">
        <f>ROUND(H214*B2,2)</f>
        <v>43534691.170000002</v>
      </c>
      <c r="J214" s="37">
        <v>4088.01</v>
      </c>
      <c r="K214" s="73">
        <f>ROUND(J214*B2,2)</f>
        <v>165717.29999999999</v>
      </c>
      <c r="L214" s="37">
        <v>0</v>
      </c>
      <c r="M214" s="37">
        <v>0</v>
      </c>
      <c r="N214" s="37">
        <v>0</v>
      </c>
      <c r="O214" s="73">
        <v>29665215.890000001</v>
      </c>
      <c r="P214" s="37">
        <v>0</v>
      </c>
      <c r="Q214" s="122"/>
      <c r="R214" s="40"/>
      <c r="S214" s="40"/>
      <c r="T214" s="40"/>
      <c r="U214" s="40"/>
      <c r="V214" s="40"/>
      <c r="W214" s="40"/>
      <c r="X214" s="40"/>
      <c r="Y214" s="40"/>
      <c r="Z214" s="40"/>
      <c r="AA214" s="40"/>
    </row>
    <row r="215" spans="1:27" s="33" customFormat="1" ht="42.6" customHeight="1">
      <c r="A215" s="191"/>
      <c r="B215" s="171" t="s">
        <v>306</v>
      </c>
      <c r="C215" s="56" t="s">
        <v>0</v>
      </c>
      <c r="D215" s="37">
        <f t="shared" si="13"/>
        <v>2152268.87</v>
      </c>
      <c r="E215" s="37">
        <f t="shared" si="7"/>
        <v>87247384.079999998</v>
      </c>
      <c r="F215" s="37">
        <v>1693802</v>
      </c>
      <c r="G215" s="73">
        <f>ROUND(F215*B2,2)</f>
        <v>68662329.189999998</v>
      </c>
      <c r="H215" s="37">
        <v>456709.48</v>
      </c>
      <c r="I215" s="73">
        <f>ROUND(H215*B2,2)</f>
        <v>18513814.870000001</v>
      </c>
      <c r="J215" s="37">
        <v>1757.39</v>
      </c>
      <c r="K215" s="73">
        <f>ROUND(J215*B2,2)</f>
        <v>71240.02</v>
      </c>
      <c r="L215" s="37">
        <v>0</v>
      </c>
      <c r="M215" s="37">
        <v>0</v>
      </c>
      <c r="N215" s="37">
        <v>0</v>
      </c>
      <c r="O215" s="73">
        <v>11289369.4</v>
      </c>
      <c r="P215" s="37">
        <v>0</v>
      </c>
      <c r="Q215" s="122"/>
      <c r="R215" s="40"/>
      <c r="S215" s="40"/>
      <c r="T215" s="40"/>
      <c r="U215" s="40"/>
      <c r="V215" s="40"/>
      <c r="W215" s="40"/>
      <c r="X215" s="40"/>
      <c r="Y215" s="40"/>
      <c r="Z215" s="40"/>
      <c r="AA215" s="40"/>
    </row>
    <row r="216" spans="1:27" s="33" customFormat="1" ht="42.6" customHeight="1">
      <c r="A216" s="167">
        <v>111</v>
      </c>
      <c r="B216" s="74" t="s">
        <v>171</v>
      </c>
      <c r="C216" s="56" t="s">
        <v>0</v>
      </c>
      <c r="D216" s="37">
        <f t="shared" si="13"/>
        <v>0</v>
      </c>
      <c r="E216" s="37">
        <f t="shared" si="7"/>
        <v>0</v>
      </c>
      <c r="F216" s="37">
        <v>0</v>
      </c>
      <c r="G216" s="73">
        <f>ROUND(F216*B2,2)</f>
        <v>0</v>
      </c>
      <c r="H216" s="37">
        <v>0</v>
      </c>
      <c r="I216" s="73">
        <f>ROUND(H216*B2,2)</f>
        <v>0</v>
      </c>
      <c r="J216" s="37">
        <v>0</v>
      </c>
      <c r="K216" s="73">
        <f>ROUND(J216*B2,2)</f>
        <v>0</v>
      </c>
      <c r="L216" s="37">
        <v>8414485.6899999995</v>
      </c>
      <c r="M216" s="73">
        <v>2120476.64</v>
      </c>
      <c r="N216" s="37">
        <v>3435.2</v>
      </c>
      <c r="O216" s="73">
        <v>0</v>
      </c>
      <c r="P216" s="37">
        <v>0</v>
      </c>
      <c r="Q216" s="122"/>
      <c r="R216" s="40"/>
      <c r="S216" s="40"/>
      <c r="T216" s="40"/>
      <c r="U216" s="40"/>
      <c r="V216" s="40"/>
      <c r="W216" s="40"/>
      <c r="X216" s="40"/>
      <c r="Y216" s="40"/>
      <c r="Z216" s="40"/>
      <c r="AA216" s="40"/>
    </row>
    <row r="217" spans="1:27" s="33" customFormat="1" ht="42.6" customHeight="1">
      <c r="A217" s="190">
        <v>112</v>
      </c>
      <c r="B217" s="74" t="s">
        <v>172</v>
      </c>
      <c r="C217" s="56" t="s">
        <v>0</v>
      </c>
      <c r="D217" s="37">
        <f>F217+H217+J217</f>
        <v>6064</v>
      </c>
      <c r="E217" s="37">
        <f t="shared" si="7"/>
        <v>245818.79</v>
      </c>
      <c r="F217" s="37">
        <v>6002.24</v>
      </c>
      <c r="G217" s="73">
        <f>ROUND(F217*B2,2)</f>
        <v>243315.20000000001</v>
      </c>
      <c r="H217" s="37">
        <v>60.54</v>
      </c>
      <c r="I217" s="73">
        <f>ROUND(H217*B2,2)</f>
        <v>2454.13</v>
      </c>
      <c r="J217" s="37">
        <v>1.22</v>
      </c>
      <c r="K217" s="73">
        <f>ROUND(J217*B2,2)</f>
        <v>49.46</v>
      </c>
      <c r="L217" s="37">
        <v>0</v>
      </c>
      <c r="M217" s="37">
        <v>0</v>
      </c>
      <c r="N217" s="37">
        <v>0</v>
      </c>
      <c r="O217" s="73">
        <v>0</v>
      </c>
      <c r="P217" s="37">
        <v>0</v>
      </c>
      <c r="Q217" s="122"/>
      <c r="R217" s="40"/>
      <c r="S217" s="40"/>
      <c r="T217" s="40"/>
      <c r="U217" s="40"/>
      <c r="V217" s="40"/>
      <c r="W217" s="40"/>
      <c r="X217" s="40"/>
      <c r="Y217" s="40"/>
      <c r="Z217" s="40"/>
      <c r="AA217" s="40"/>
    </row>
    <row r="218" spans="1:27" s="33" customFormat="1" ht="42.6" customHeight="1">
      <c r="A218" s="191"/>
      <c r="B218" s="74" t="s">
        <v>173</v>
      </c>
      <c r="C218" s="56" t="s">
        <v>30</v>
      </c>
      <c r="D218" s="37">
        <f t="shared" si="13"/>
        <v>0</v>
      </c>
      <c r="E218" s="37">
        <f t="shared" si="7"/>
        <v>0</v>
      </c>
      <c r="F218" s="37">
        <v>0</v>
      </c>
      <c r="G218" s="73">
        <v>0</v>
      </c>
      <c r="H218" s="37">
        <v>0</v>
      </c>
      <c r="I218" s="73">
        <v>0</v>
      </c>
      <c r="J218" s="37">
        <v>0</v>
      </c>
      <c r="K218" s="73">
        <v>0</v>
      </c>
      <c r="L218" s="37">
        <v>0</v>
      </c>
      <c r="M218" s="37">
        <v>0</v>
      </c>
      <c r="N218" s="37">
        <v>0</v>
      </c>
      <c r="O218" s="73">
        <v>10536.88</v>
      </c>
      <c r="P218" s="37">
        <v>0</v>
      </c>
      <c r="Q218" s="122"/>
      <c r="R218" s="40"/>
      <c r="S218" s="40"/>
      <c r="T218" s="40"/>
      <c r="U218" s="40"/>
      <c r="V218" s="40"/>
      <c r="W218" s="40"/>
      <c r="X218" s="40"/>
      <c r="Y218" s="40"/>
      <c r="Z218" s="40"/>
      <c r="AA218" s="40"/>
    </row>
    <row r="219" spans="1:27" s="33" customFormat="1" ht="42.6" customHeight="1">
      <c r="A219" s="190">
        <v>113</v>
      </c>
      <c r="B219" s="72" t="s">
        <v>307</v>
      </c>
      <c r="C219" s="56" t="s">
        <v>0</v>
      </c>
      <c r="D219" s="37">
        <f t="shared" si="13"/>
        <v>0</v>
      </c>
      <c r="E219" s="37">
        <f t="shared" si="7"/>
        <v>0</v>
      </c>
      <c r="F219" s="37">
        <v>0</v>
      </c>
      <c r="G219" s="73">
        <v>0</v>
      </c>
      <c r="H219" s="37">
        <v>0</v>
      </c>
      <c r="I219" s="73">
        <v>0</v>
      </c>
      <c r="J219" s="37">
        <v>0</v>
      </c>
      <c r="K219" s="73">
        <v>0</v>
      </c>
      <c r="L219" s="174">
        <v>13185939.279999999</v>
      </c>
      <c r="M219" s="73">
        <v>3290036.24</v>
      </c>
      <c r="N219" s="37">
        <v>5329.4</v>
      </c>
      <c r="O219" s="73">
        <v>0</v>
      </c>
      <c r="P219" s="37">
        <v>0</v>
      </c>
      <c r="Q219" s="122"/>
      <c r="R219" s="40"/>
      <c r="S219" s="40"/>
      <c r="T219" s="40"/>
      <c r="U219" s="40"/>
      <c r="V219" s="40"/>
      <c r="W219" s="40"/>
      <c r="X219" s="40"/>
      <c r="Y219" s="40"/>
      <c r="Z219" s="40"/>
      <c r="AA219" s="40"/>
    </row>
    <row r="220" spans="1:27" s="33" customFormat="1" ht="42.6" customHeight="1">
      <c r="A220" s="191"/>
      <c r="B220" s="72" t="s">
        <v>174</v>
      </c>
      <c r="C220" s="56" t="s">
        <v>0</v>
      </c>
      <c r="D220" s="37">
        <f t="shared" si="13"/>
        <v>0</v>
      </c>
      <c r="E220" s="37">
        <f t="shared" si="7"/>
        <v>0</v>
      </c>
      <c r="F220" s="37">
        <v>0</v>
      </c>
      <c r="G220" s="73">
        <v>0</v>
      </c>
      <c r="H220" s="37">
        <v>0</v>
      </c>
      <c r="I220" s="73">
        <v>0</v>
      </c>
      <c r="J220" s="37">
        <v>0</v>
      </c>
      <c r="K220" s="73">
        <v>0</v>
      </c>
      <c r="L220" s="174">
        <v>54315302.159999996</v>
      </c>
      <c r="M220" s="73">
        <v>15005211.789999999</v>
      </c>
      <c r="N220" s="37">
        <v>24310.67</v>
      </c>
      <c r="O220" s="73">
        <v>0</v>
      </c>
      <c r="P220" s="37">
        <v>0</v>
      </c>
      <c r="Q220" s="122"/>
      <c r="R220" s="40"/>
      <c r="S220" s="40"/>
      <c r="T220" s="40"/>
      <c r="U220" s="40"/>
      <c r="V220" s="40"/>
      <c r="W220" s="40"/>
      <c r="X220" s="40"/>
      <c r="Y220" s="40"/>
      <c r="Z220" s="40"/>
      <c r="AA220" s="40"/>
    </row>
    <row r="221" spans="1:27" s="33" customFormat="1" ht="42.6" customHeight="1">
      <c r="A221" s="167">
        <v>114</v>
      </c>
      <c r="B221" s="72" t="s">
        <v>175</v>
      </c>
      <c r="C221" s="56" t="s">
        <v>0</v>
      </c>
      <c r="D221" s="37">
        <f>F221+H221+J221</f>
        <v>41466.71</v>
      </c>
      <c r="E221" s="37">
        <f t="shared" si="7"/>
        <v>1680952.6199999999</v>
      </c>
      <c r="F221" s="37">
        <v>39181.18</v>
      </c>
      <c r="G221" s="73">
        <f>ROUND(F221*B2,2)</f>
        <v>1588303.17</v>
      </c>
      <c r="H221" s="37">
        <v>483.06</v>
      </c>
      <c r="I221" s="73">
        <f>ROUND(H221*B2,2)</f>
        <v>19582</v>
      </c>
      <c r="J221" s="37">
        <v>1802.47</v>
      </c>
      <c r="K221" s="73">
        <f>ROUND(J221*B2,2)</f>
        <v>73067.45</v>
      </c>
      <c r="L221" s="37">
        <v>0</v>
      </c>
      <c r="M221" s="37">
        <v>0</v>
      </c>
      <c r="N221" s="37">
        <v>0</v>
      </c>
      <c r="O221" s="73">
        <v>0</v>
      </c>
      <c r="P221" s="37">
        <v>0</v>
      </c>
      <c r="Q221" s="122"/>
      <c r="R221" s="40"/>
      <c r="S221" s="40"/>
      <c r="T221" s="40"/>
      <c r="U221" s="40"/>
      <c r="V221" s="40"/>
      <c r="W221" s="40"/>
      <c r="X221" s="40"/>
      <c r="Y221" s="40"/>
      <c r="Z221" s="40"/>
      <c r="AA221" s="40"/>
    </row>
    <row r="222" spans="1:27" s="33" customFormat="1" ht="42.6" customHeight="1">
      <c r="A222" s="167">
        <v>115</v>
      </c>
      <c r="B222" s="74" t="s">
        <v>176</v>
      </c>
      <c r="C222" s="56" t="s">
        <v>30</v>
      </c>
      <c r="D222" s="37">
        <f t="shared" si="13"/>
        <v>0</v>
      </c>
      <c r="E222" s="37">
        <f t="shared" si="7"/>
        <v>0</v>
      </c>
      <c r="F222" s="37">
        <v>0</v>
      </c>
      <c r="G222" s="73">
        <v>0</v>
      </c>
      <c r="H222" s="37">
        <v>0</v>
      </c>
      <c r="I222" s="73">
        <v>0</v>
      </c>
      <c r="J222" s="37">
        <v>0</v>
      </c>
      <c r="K222" s="73">
        <v>0</v>
      </c>
      <c r="L222" s="37">
        <v>0</v>
      </c>
      <c r="M222" s="37">
        <v>0</v>
      </c>
      <c r="N222" s="37">
        <v>0</v>
      </c>
      <c r="O222" s="73">
        <v>8644.24</v>
      </c>
      <c r="P222" s="37">
        <v>0</v>
      </c>
      <c r="Q222" s="122"/>
      <c r="R222" s="40"/>
      <c r="S222" s="40"/>
      <c r="T222" s="40"/>
      <c r="U222" s="40"/>
      <c r="V222" s="40"/>
      <c r="W222" s="40"/>
      <c r="X222" s="40"/>
      <c r="Y222" s="40"/>
      <c r="Z222" s="40"/>
      <c r="AA222" s="40"/>
    </row>
    <row r="223" spans="1:27" s="33" customFormat="1" ht="46.15" customHeight="1">
      <c r="A223" s="190">
        <v>116</v>
      </c>
      <c r="B223" s="171" t="s">
        <v>317</v>
      </c>
      <c r="C223" s="56" t="s">
        <v>0</v>
      </c>
      <c r="D223" s="37">
        <f t="shared" si="13"/>
        <v>0</v>
      </c>
      <c r="E223" s="37">
        <f t="shared" si="7"/>
        <v>0</v>
      </c>
      <c r="F223" s="37">
        <v>0</v>
      </c>
      <c r="G223" s="73">
        <v>0</v>
      </c>
      <c r="H223" s="37">
        <v>0</v>
      </c>
      <c r="I223" s="73">
        <v>0</v>
      </c>
      <c r="J223" s="37">
        <v>0</v>
      </c>
      <c r="K223" s="73">
        <v>0</v>
      </c>
      <c r="L223" s="37">
        <v>0</v>
      </c>
      <c r="M223" s="73">
        <v>0</v>
      </c>
      <c r="N223" s="37">
        <v>0</v>
      </c>
      <c r="O223" s="73">
        <v>0</v>
      </c>
      <c r="P223" s="37">
        <v>0</v>
      </c>
      <c r="Q223" s="122"/>
      <c r="R223" s="40"/>
      <c r="S223" s="40"/>
      <c r="T223" s="40"/>
      <c r="U223" s="40"/>
      <c r="V223" s="40"/>
      <c r="W223" s="40"/>
      <c r="X223" s="40"/>
      <c r="Y223" s="40"/>
      <c r="Z223" s="40"/>
      <c r="AA223" s="40"/>
    </row>
    <row r="224" spans="1:27" s="33" customFormat="1" ht="42.6" customHeight="1">
      <c r="A224" s="194"/>
      <c r="B224" s="171" t="s">
        <v>308</v>
      </c>
      <c r="C224" s="56" t="s">
        <v>0</v>
      </c>
      <c r="D224" s="37">
        <f t="shared" si="13"/>
        <v>0</v>
      </c>
      <c r="E224" s="37">
        <f t="shared" ref="E224:E287" si="14">G224+I224+K224</f>
        <v>0</v>
      </c>
      <c r="F224" s="37">
        <v>0</v>
      </c>
      <c r="G224" s="73">
        <v>0</v>
      </c>
      <c r="H224" s="37">
        <v>0</v>
      </c>
      <c r="I224" s="73">
        <v>0</v>
      </c>
      <c r="J224" s="37">
        <v>0</v>
      </c>
      <c r="K224" s="73">
        <v>0</v>
      </c>
      <c r="L224" s="37">
        <v>0</v>
      </c>
      <c r="M224" s="37">
        <v>0</v>
      </c>
      <c r="N224" s="37">
        <v>15042.59</v>
      </c>
      <c r="O224" s="73">
        <v>0</v>
      </c>
      <c r="P224" s="37">
        <v>0</v>
      </c>
      <c r="Q224" s="122"/>
      <c r="R224" s="40"/>
      <c r="S224" s="40"/>
      <c r="T224" s="40"/>
      <c r="U224" s="40"/>
      <c r="V224" s="40"/>
      <c r="W224" s="40"/>
      <c r="X224" s="40"/>
      <c r="Y224" s="40"/>
      <c r="Z224" s="40"/>
      <c r="AA224" s="40"/>
    </row>
    <row r="225" spans="1:27" s="33" customFormat="1" ht="42.6" customHeight="1">
      <c r="A225" s="194"/>
      <c r="B225" s="171" t="s">
        <v>177</v>
      </c>
      <c r="C225" s="56" t="s">
        <v>0</v>
      </c>
      <c r="D225" s="37">
        <f t="shared" si="13"/>
        <v>0</v>
      </c>
      <c r="E225" s="37">
        <f t="shared" si="14"/>
        <v>0</v>
      </c>
      <c r="F225" s="37">
        <v>0</v>
      </c>
      <c r="G225" s="73">
        <v>0</v>
      </c>
      <c r="H225" s="37">
        <v>0</v>
      </c>
      <c r="I225" s="73">
        <v>0</v>
      </c>
      <c r="J225" s="37">
        <v>0</v>
      </c>
      <c r="K225" s="73">
        <v>0</v>
      </c>
      <c r="L225" s="37">
        <v>0</v>
      </c>
      <c r="M225" s="37">
        <v>0</v>
      </c>
      <c r="N225" s="37">
        <v>44288.76</v>
      </c>
      <c r="O225" s="73">
        <v>0</v>
      </c>
      <c r="P225" s="37">
        <v>0</v>
      </c>
      <c r="Q225" s="122"/>
      <c r="R225" s="40"/>
      <c r="S225" s="40"/>
      <c r="T225" s="40"/>
      <c r="U225" s="40"/>
      <c r="V225" s="40"/>
      <c r="W225" s="40"/>
      <c r="X225" s="40"/>
      <c r="Y225" s="40"/>
      <c r="Z225" s="40"/>
      <c r="AA225" s="40"/>
    </row>
    <row r="226" spans="1:27" s="33" customFormat="1" ht="42.6" customHeight="1">
      <c r="A226" s="194"/>
      <c r="B226" s="171" t="s">
        <v>178</v>
      </c>
      <c r="C226" s="56" t="s">
        <v>1</v>
      </c>
      <c r="D226" s="37">
        <f t="shared" si="13"/>
        <v>0</v>
      </c>
      <c r="E226" s="37">
        <f t="shared" si="14"/>
        <v>0</v>
      </c>
      <c r="F226" s="37">
        <v>0</v>
      </c>
      <c r="G226" s="73">
        <v>0</v>
      </c>
      <c r="H226" s="37">
        <v>0</v>
      </c>
      <c r="I226" s="73">
        <v>0</v>
      </c>
      <c r="J226" s="37">
        <v>0</v>
      </c>
      <c r="K226" s="73">
        <v>0</v>
      </c>
      <c r="L226" s="37">
        <v>40721928.109999999</v>
      </c>
      <c r="M226" s="73">
        <v>6257684.3899999997</v>
      </c>
      <c r="N226" s="37">
        <v>2470463.63</v>
      </c>
      <c r="O226" s="73">
        <v>0</v>
      </c>
      <c r="P226" s="37">
        <v>0</v>
      </c>
      <c r="Q226" s="122"/>
      <c r="R226" s="40"/>
      <c r="S226" s="40"/>
      <c r="T226" s="40"/>
      <c r="U226" s="40"/>
      <c r="V226" s="40"/>
      <c r="W226" s="40"/>
      <c r="X226" s="40"/>
      <c r="Y226" s="40"/>
      <c r="Z226" s="40"/>
      <c r="AA226" s="40"/>
    </row>
    <row r="227" spans="1:27" s="33" customFormat="1" ht="42.6" customHeight="1">
      <c r="A227" s="194"/>
      <c r="B227" s="171" t="s">
        <v>179</v>
      </c>
      <c r="C227" s="56" t="s">
        <v>1</v>
      </c>
      <c r="D227" s="37">
        <f t="shared" si="13"/>
        <v>0</v>
      </c>
      <c r="E227" s="37">
        <f t="shared" si="14"/>
        <v>0</v>
      </c>
      <c r="F227" s="37">
        <v>0</v>
      </c>
      <c r="G227" s="73">
        <v>0</v>
      </c>
      <c r="H227" s="37">
        <v>0</v>
      </c>
      <c r="I227" s="73">
        <v>0</v>
      </c>
      <c r="J227" s="37">
        <v>0</v>
      </c>
      <c r="K227" s="73">
        <v>0</v>
      </c>
      <c r="L227" s="37">
        <v>0</v>
      </c>
      <c r="M227" s="37">
        <v>0</v>
      </c>
      <c r="N227" s="37">
        <v>8353039.0099999998</v>
      </c>
      <c r="O227" s="73">
        <v>0</v>
      </c>
      <c r="P227" s="37">
        <v>0</v>
      </c>
      <c r="Q227" s="122"/>
      <c r="R227" s="40"/>
      <c r="S227" s="40"/>
      <c r="T227" s="40"/>
      <c r="U227" s="40"/>
      <c r="V227" s="40"/>
      <c r="W227" s="40"/>
      <c r="X227" s="40"/>
      <c r="Y227" s="40"/>
      <c r="Z227" s="40"/>
      <c r="AA227" s="40"/>
    </row>
    <row r="228" spans="1:27" s="33" customFormat="1" ht="42.6" customHeight="1">
      <c r="A228" s="191"/>
      <c r="B228" s="72" t="s">
        <v>180</v>
      </c>
      <c r="C228" s="56" t="s">
        <v>1</v>
      </c>
      <c r="D228" s="37">
        <f t="shared" si="13"/>
        <v>0</v>
      </c>
      <c r="E228" s="37">
        <f t="shared" si="14"/>
        <v>0</v>
      </c>
      <c r="F228" s="37">
        <v>0</v>
      </c>
      <c r="G228" s="73">
        <v>0</v>
      </c>
      <c r="H228" s="37">
        <v>0</v>
      </c>
      <c r="I228" s="73">
        <v>0</v>
      </c>
      <c r="J228" s="37">
        <v>0</v>
      </c>
      <c r="K228" s="73">
        <v>0</v>
      </c>
      <c r="L228" s="37">
        <v>33317040</v>
      </c>
      <c r="M228" s="73">
        <v>60482083.57</v>
      </c>
      <c r="N228" s="37">
        <v>55468244.700000003</v>
      </c>
      <c r="O228" s="73">
        <v>0</v>
      </c>
      <c r="P228" s="37">
        <v>0</v>
      </c>
      <c r="Q228" s="122"/>
      <c r="R228" s="40"/>
      <c r="S228" s="40"/>
      <c r="T228" s="40"/>
      <c r="U228" s="40"/>
      <c r="V228" s="40"/>
      <c r="W228" s="40"/>
      <c r="X228" s="40"/>
      <c r="Y228" s="40"/>
      <c r="Z228" s="40"/>
      <c r="AA228" s="40"/>
    </row>
    <row r="229" spans="1:27" s="33" customFormat="1" ht="42.6" customHeight="1">
      <c r="A229" s="190">
        <v>117</v>
      </c>
      <c r="B229" s="74" t="s">
        <v>181</v>
      </c>
      <c r="C229" s="56" t="s">
        <v>0</v>
      </c>
      <c r="D229" s="37">
        <f t="shared" si="13"/>
        <v>0</v>
      </c>
      <c r="E229" s="37">
        <f t="shared" si="14"/>
        <v>0</v>
      </c>
      <c r="F229" s="37">
        <v>0</v>
      </c>
      <c r="G229" s="73">
        <v>0</v>
      </c>
      <c r="H229" s="37">
        <v>0</v>
      </c>
      <c r="I229" s="73">
        <v>0</v>
      </c>
      <c r="J229" s="37">
        <v>0</v>
      </c>
      <c r="K229" s="73">
        <v>0</v>
      </c>
      <c r="L229" s="37">
        <v>0</v>
      </c>
      <c r="M229" s="37">
        <v>0</v>
      </c>
      <c r="N229" s="37">
        <v>0</v>
      </c>
      <c r="O229" s="73">
        <v>1173792.5</v>
      </c>
      <c r="P229" s="37">
        <v>0</v>
      </c>
      <c r="Q229" s="122"/>
      <c r="R229" s="40"/>
      <c r="S229" s="40"/>
      <c r="T229" s="40"/>
      <c r="U229" s="40"/>
      <c r="V229" s="40"/>
      <c r="W229" s="40"/>
      <c r="X229" s="40"/>
      <c r="Y229" s="40"/>
      <c r="Z229" s="40"/>
      <c r="AA229" s="40"/>
    </row>
    <row r="230" spans="1:27" s="33" customFormat="1" ht="42.6" customHeight="1">
      <c r="A230" s="191"/>
      <c r="B230" s="74" t="s">
        <v>182</v>
      </c>
      <c r="C230" s="56" t="s">
        <v>0</v>
      </c>
      <c r="D230" s="37">
        <f t="shared" si="13"/>
        <v>0</v>
      </c>
      <c r="E230" s="37">
        <f t="shared" si="14"/>
        <v>0</v>
      </c>
      <c r="F230" s="37">
        <v>0</v>
      </c>
      <c r="G230" s="73">
        <v>0</v>
      </c>
      <c r="H230" s="37">
        <v>0</v>
      </c>
      <c r="I230" s="73">
        <v>0</v>
      </c>
      <c r="J230" s="37">
        <v>0</v>
      </c>
      <c r="K230" s="73">
        <v>0</v>
      </c>
      <c r="L230" s="37">
        <v>0</v>
      </c>
      <c r="M230" s="37">
        <v>0</v>
      </c>
      <c r="N230" s="37">
        <v>0</v>
      </c>
      <c r="O230" s="73">
        <v>798167.72</v>
      </c>
      <c r="P230" s="37">
        <v>0</v>
      </c>
      <c r="Q230" s="122"/>
      <c r="R230" s="40"/>
      <c r="S230" s="40"/>
      <c r="T230" s="40"/>
      <c r="U230" s="40"/>
      <c r="V230" s="40"/>
      <c r="W230" s="40"/>
      <c r="X230" s="40"/>
      <c r="Y230" s="40"/>
      <c r="Z230" s="40"/>
      <c r="AA230" s="40"/>
    </row>
    <row r="231" spans="1:27" s="33" customFormat="1" ht="42.6" customHeight="1">
      <c r="A231" s="167">
        <v>118</v>
      </c>
      <c r="B231" s="74" t="s">
        <v>183</v>
      </c>
      <c r="C231" s="56" t="s">
        <v>0</v>
      </c>
      <c r="D231" s="37">
        <f t="shared" si="13"/>
        <v>0</v>
      </c>
      <c r="E231" s="37">
        <f t="shared" si="14"/>
        <v>0</v>
      </c>
      <c r="F231" s="37">
        <v>0</v>
      </c>
      <c r="G231" s="73">
        <v>0</v>
      </c>
      <c r="H231" s="37">
        <v>0</v>
      </c>
      <c r="I231" s="73">
        <v>0</v>
      </c>
      <c r="J231" s="37">
        <v>0</v>
      </c>
      <c r="K231" s="73">
        <v>0</v>
      </c>
      <c r="L231" s="37">
        <v>0</v>
      </c>
      <c r="M231" s="37">
        <v>0</v>
      </c>
      <c r="N231" s="37">
        <v>0</v>
      </c>
      <c r="O231" s="73">
        <v>5093162.7</v>
      </c>
      <c r="P231" s="37">
        <v>0</v>
      </c>
      <c r="Q231" s="122"/>
      <c r="R231" s="40"/>
      <c r="S231" s="40"/>
      <c r="T231" s="40"/>
      <c r="U231" s="40"/>
      <c r="V231" s="40"/>
      <c r="W231" s="40"/>
      <c r="X231" s="40"/>
      <c r="Y231" s="40"/>
      <c r="Z231" s="40"/>
      <c r="AA231" s="40"/>
    </row>
    <row r="232" spans="1:27" s="33" customFormat="1" ht="42.6" customHeight="1">
      <c r="A232" s="190">
        <v>119</v>
      </c>
      <c r="B232" s="74" t="s">
        <v>184</v>
      </c>
      <c r="C232" s="56" t="s">
        <v>0</v>
      </c>
      <c r="D232" s="37">
        <f t="shared" si="13"/>
        <v>0</v>
      </c>
      <c r="E232" s="37">
        <f t="shared" si="14"/>
        <v>0</v>
      </c>
      <c r="F232" s="37">
        <v>0</v>
      </c>
      <c r="G232" s="73">
        <v>0</v>
      </c>
      <c r="H232" s="37">
        <v>0</v>
      </c>
      <c r="I232" s="73">
        <v>0</v>
      </c>
      <c r="J232" s="37">
        <v>0</v>
      </c>
      <c r="K232" s="73">
        <v>0</v>
      </c>
      <c r="L232" s="37">
        <v>0</v>
      </c>
      <c r="M232" s="37">
        <v>0</v>
      </c>
      <c r="N232" s="37">
        <v>0</v>
      </c>
      <c r="O232" s="73">
        <v>52423237.700000003</v>
      </c>
      <c r="P232" s="37">
        <v>0</v>
      </c>
      <c r="Q232" s="122"/>
      <c r="R232" s="40"/>
      <c r="S232" s="40"/>
      <c r="T232" s="40"/>
      <c r="U232" s="40"/>
      <c r="V232" s="40"/>
      <c r="W232" s="40"/>
      <c r="X232" s="40"/>
      <c r="Y232" s="40"/>
      <c r="Z232" s="40"/>
      <c r="AA232" s="40"/>
    </row>
    <row r="233" spans="1:27" s="33" customFormat="1" ht="42.6" customHeight="1">
      <c r="A233" s="191"/>
      <c r="B233" s="74" t="s">
        <v>185</v>
      </c>
      <c r="C233" s="56" t="s">
        <v>0</v>
      </c>
      <c r="D233" s="37">
        <f t="shared" si="13"/>
        <v>0</v>
      </c>
      <c r="E233" s="37">
        <f t="shared" si="14"/>
        <v>0</v>
      </c>
      <c r="F233" s="37">
        <v>0</v>
      </c>
      <c r="G233" s="73">
        <v>0</v>
      </c>
      <c r="H233" s="37">
        <v>0</v>
      </c>
      <c r="I233" s="73">
        <v>0</v>
      </c>
      <c r="J233" s="37">
        <v>0</v>
      </c>
      <c r="K233" s="73">
        <v>0</v>
      </c>
      <c r="L233" s="37">
        <v>0</v>
      </c>
      <c r="M233" s="37">
        <v>0</v>
      </c>
      <c r="N233" s="37">
        <v>0</v>
      </c>
      <c r="O233" s="73">
        <v>822086.42</v>
      </c>
      <c r="P233" s="37">
        <v>0</v>
      </c>
      <c r="Q233" s="122"/>
      <c r="R233" s="40"/>
      <c r="S233" s="40"/>
      <c r="T233" s="40"/>
      <c r="U233" s="40"/>
      <c r="V233" s="40"/>
      <c r="W233" s="40"/>
      <c r="X233" s="40"/>
      <c r="Y233" s="40"/>
      <c r="Z233" s="40"/>
      <c r="AA233" s="40"/>
    </row>
    <row r="234" spans="1:27" s="33" customFormat="1" ht="42.6" customHeight="1">
      <c r="A234" s="167">
        <v>120</v>
      </c>
      <c r="B234" s="74" t="s">
        <v>186</v>
      </c>
      <c r="C234" s="56" t="s">
        <v>0</v>
      </c>
      <c r="D234" s="37">
        <f t="shared" si="13"/>
        <v>0</v>
      </c>
      <c r="E234" s="37">
        <f t="shared" si="14"/>
        <v>0</v>
      </c>
      <c r="F234" s="37">
        <v>0</v>
      </c>
      <c r="G234" s="73">
        <v>0</v>
      </c>
      <c r="H234" s="37">
        <v>0</v>
      </c>
      <c r="I234" s="73">
        <v>0</v>
      </c>
      <c r="J234" s="37">
        <v>0</v>
      </c>
      <c r="K234" s="73">
        <v>0</v>
      </c>
      <c r="L234" s="37">
        <v>0</v>
      </c>
      <c r="M234" s="37">
        <v>0</v>
      </c>
      <c r="N234" s="37">
        <v>0</v>
      </c>
      <c r="O234" s="73">
        <f>1417261.71+16236146.04</f>
        <v>17653407.75</v>
      </c>
      <c r="P234" s="37">
        <v>0</v>
      </c>
      <c r="Q234" s="122"/>
      <c r="R234" s="40"/>
      <c r="S234" s="40"/>
      <c r="T234" s="40"/>
      <c r="U234" s="40"/>
      <c r="V234" s="40"/>
      <c r="W234" s="40"/>
      <c r="X234" s="40"/>
      <c r="Y234" s="40"/>
      <c r="Z234" s="40"/>
      <c r="AA234" s="40"/>
    </row>
    <row r="235" spans="1:27" s="33" customFormat="1" ht="42.6" customHeight="1">
      <c r="A235" s="190">
        <v>121</v>
      </c>
      <c r="B235" s="72" t="s">
        <v>341</v>
      </c>
      <c r="C235" s="56" t="s">
        <v>1</v>
      </c>
      <c r="D235" s="37">
        <f t="shared" si="13"/>
        <v>0</v>
      </c>
      <c r="E235" s="37">
        <f t="shared" si="14"/>
        <v>0</v>
      </c>
      <c r="F235" s="37">
        <v>0</v>
      </c>
      <c r="G235" s="73">
        <v>0</v>
      </c>
      <c r="H235" s="37">
        <v>0</v>
      </c>
      <c r="I235" s="73">
        <v>0</v>
      </c>
      <c r="J235" s="37">
        <v>0</v>
      </c>
      <c r="K235" s="73">
        <v>0</v>
      </c>
      <c r="L235" s="37">
        <v>0</v>
      </c>
      <c r="M235" s="73">
        <v>41796005.109999999</v>
      </c>
      <c r="N235" s="37">
        <v>54119.7</v>
      </c>
      <c r="O235" s="73">
        <v>0</v>
      </c>
      <c r="P235" s="37">
        <v>0</v>
      </c>
      <c r="Q235" s="122"/>
      <c r="R235" s="40"/>
      <c r="S235" s="40"/>
      <c r="T235" s="40"/>
      <c r="U235" s="40"/>
      <c r="V235" s="40"/>
      <c r="W235" s="40"/>
      <c r="X235" s="40"/>
      <c r="Y235" s="40"/>
      <c r="Z235" s="40"/>
      <c r="AA235" s="40"/>
    </row>
    <row r="236" spans="1:27" s="33" customFormat="1" ht="42.6" customHeight="1">
      <c r="A236" s="191"/>
      <c r="B236" s="72" t="s">
        <v>187</v>
      </c>
      <c r="C236" s="56" t="s">
        <v>1</v>
      </c>
      <c r="D236" s="37">
        <f t="shared" si="13"/>
        <v>0</v>
      </c>
      <c r="E236" s="37">
        <f t="shared" si="14"/>
        <v>0</v>
      </c>
      <c r="F236" s="37">
        <v>0</v>
      </c>
      <c r="G236" s="73">
        <v>0</v>
      </c>
      <c r="H236" s="37">
        <v>0</v>
      </c>
      <c r="I236" s="73">
        <v>0</v>
      </c>
      <c r="J236" s="37">
        <v>0</v>
      </c>
      <c r="K236" s="73">
        <v>0</v>
      </c>
      <c r="L236" s="37">
        <v>0</v>
      </c>
      <c r="M236" s="73">
        <v>33067808.810000002</v>
      </c>
      <c r="N236" s="37">
        <v>76785.73</v>
      </c>
      <c r="O236" s="73">
        <v>0</v>
      </c>
      <c r="P236" s="37">
        <v>0</v>
      </c>
      <c r="Q236" s="122"/>
      <c r="R236" s="40"/>
      <c r="S236" s="40"/>
      <c r="T236" s="40"/>
      <c r="U236" s="40"/>
      <c r="V236" s="40"/>
      <c r="W236" s="40"/>
      <c r="X236" s="40"/>
      <c r="Y236" s="40"/>
      <c r="Z236" s="40"/>
      <c r="AA236" s="40"/>
    </row>
    <row r="237" spans="1:27" s="33" customFormat="1" ht="42.6" customHeight="1">
      <c r="A237" s="170">
        <v>122</v>
      </c>
      <c r="B237" s="171" t="s">
        <v>188</v>
      </c>
      <c r="C237" s="56" t="s">
        <v>1</v>
      </c>
      <c r="D237" s="37">
        <f t="shared" si="13"/>
        <v>0</v>
      </c>
      <c r="E237" s="37">
        <f t="shared" si="14"/>
        <v>0</v>
      </c>
      <c r="F237" s="37">
        <v>0</v>
      </c>
      <c r="G237" s="73">
        <v>0</v>
      </c>
      <c r="H237" s="37">
        <v>0</v>
      </c>
      <c r="I237" s="73">
        <v>0</v>
      </c>
      <c r="J237" s="37">
        <v>0</v>
      </c>
      <c r="K237" s="73">
        <v>0</v>
      </c>
      <c r="L237" s="37">
        <v>2968993.91</v>
      </c>
      <c r="M237" s="73">
        <v>19290772.09</v>
      </c>
      <c r="N237" s="37">
        <v>4357.26</v>
      </c>
      <c r="O237" s="73">
        <v>0</v>
      </c>
      <c r="P237" s="37">
        <v>0</v>
      </c>
      <c r="Q237" s="122"/>
      <c r="R237" s="40"/>
      <c r="S237" s="40"/>
      <c r="T237" s="40"/>
      <c r="U237" s="40"/>
      <c r="V237" s="40"/>
      <c r="W237" s="40"/>
      <c r="X237" s="40"/>
      <c r="Y237" s="40"/>
      <c r="Z237" s="40"/>
      <c r="AA237" s="40"/>
    </row>
    <row r="238" spans="1:27" s="33" customFormat="1" ht="42.6" customHeight="1">
      <c r="A238" s="226">
        <v>123</v>
      </c>
      <c r="B238" s="171" t="s">
        <v>318</v>
      </c>
      <c r="C238" s="195" t="s">
        <v>1</v>
      </c>
      <c r="D238" s="37">
        <f t="shared" ref="D238" si="15">F238+H238+J238</f>
        <v>0</v>
      </c>
      <c r="E238" s="37">
        <f t="shared" si="14"/>
        <v>0</v>
      </c>
      <c r="F238" s="37">
        <v>0</v>
      </c>
      <c r="G238" s="73">
        <v>0</v>
      </c>
      <c r="H238" s="37">
        <v>0</v>
      </c>
      <c r="I238" s="73">
        <v>0</v>
      </c>
      <c r="J238" s="37">
        <v>0</v>
      </c>
      <c r="K238" s="73">
        <v>0</v>
      </c>
      <c r="L238" s="37">
        <v>0</v>
      </c>
      <c r="M238" s="37">
        <v>0</v>
      </c>
      <c r="N238" s="37">
        <v>81334.95</v>
      </c>
      <c r="O238" s="37">
        <v>0</v>
      </c>
      <c r="P238" s="37">
        <v>0</v>
      </c>
      <c r="Q238" s="122"/>
      <c r="R238" s="40"/>
      <c r="S238" s="40"/>
      <c r="T238" s="40"/>
      <c r="U238" s="40"/>
      <c r="V238" s="40"/>
      <c r="W238" s="40"/>
      <c r="X238" s="40"/>
      <c r="Y238" s="40"/>
      <c r="Z238" s="40"/>
      <c r="AA238" s="40"/>
    </row>
    <row r="239" spans="1:27" s="33" customFormat="1" ht="42.6" customHeight="1">
      <c r="A239" s="226"/>
      <c r="B239" s="171" t="s">
        <v>316</v>
      </c>
      <c r="C239" s="196"/>
      <c r="D239" s="37">
        <f t="shared" si="13"/>
        <v>0</v>
      </c>
      <c r="E239" s="37">
        <f t="shared" si="14"/>
        <v>0</v>
      </c>
      <c r="F239" s="37">
        <v>0</v>
      </c>
      <c r="G239" s="73">
        <v>0</v>
      </c>
      <c r="H239" s="37">
        <v>0</v>
      </c>
      <c r="I239" s="73">
        <v>0</v>
      </c>
      <c r="J239" s="37">
        <v>0</v>
      </c>
      <c r="K239" s="73">
        <v>0</v>
      </c>
      <c r="L239" s="37">
        <v>0</v>
      </c>
      <c r="M239" s="37">
        <v>211176345.22999999</v>
      </c>
      <c r="N239" s="37"/>
      <c r="O239" s="73">
        <v>0</v>
      </c>
      <c r="P239" s="37">
        <v>0</v>
      </c>
      <c r="Q239" s="122"/>
      <c r="R239" s="40"/>
      <c r="S239" s="40"/>
      <c r="T239" s="40"/>
      <c r="U239" s="40"/>
      <c r="V239" s="40"/>
      <c r="W239" s="40"/>
      <c r="X239" s="40"/>
      <c r="Y239" s="40"/>
      <c r="Z239" s="40"/>
      <c r="AA239" s="40"/>
    </row>
    <row r="240" spans="1:27" s="33" customFormat="1" ht="42.6" customHeight="1">
      <c r="A240" s="226"/>
      <c r="B240" s="171" t="s">
        <v>189</v>
      </c>
      <c r="C240" s="196"/>
      <c r="D240" s="37">
        <f t="shared" si="13"/>
        <v>0</v>
      </c>
      <c r="E240" s="37">
        <f t="shared" si="14"/>
        <v>0</v>
      </c>
      <c r="F240" s="37">
        <v>0</v>
      </c>
      <c r="G240" s="73">
        <v>0</v>
      </c>
      <c r="H240" s="37">
        <v>0</v>
      </c>
      <c r="I240" s="73">
        <v>0</v>
      </c>
      <c r="J240" s="37">
        <v>0</v>
      </c>
      <c r="K240" s="73">
        <v>0</v>
      </c>
      <c r="L240" s="37">
        <v>0</v>
      </c>
      <c r="M240" s="37">
        <v>0</v>
      </c>
      <c r="N240" s="37">
        <v>3139827.36</v>
      </c>
      <c r="O240" s="73">
        <v>0</v>
      </c>
      <c r="P240" s="37">
        <v>0</v>
      </c>
      <c r="Q240" s="122"/>
      <c r="R240" s="40"/>
      <c r="S240" s="40"/>
      <c r="T240" s="40"/>
      <c r="U240" s="40"/>
      <c r="V240" s="40"/>
      <c r="W240" s="40"/>
      <c r="X240" s="40"/>
      <c r="Y240" s="40"/>
      <c r="Z240" s="40"/>
      <c r="AA240" s="40"/>
    </row>
    <row r="241" spans="1:27" s="33" customFormat="1" ht="42.6" customHeight="1">
      <c r="A241" s="226"/>
      <c r="B241" s="171" t="s">
        <v>190</v>
      </c>
      <c r="C241" s="197"/>
      <c r="D241" s="37">
        <f t="shared" si="13"/>
        <v>0</v>
      </c>
      <c r="E241" s="37">
        <f t="shared" si="14"/>
        <v>0</v>
      </c>
      <c r="F241" s="37">
        <v>0</v>
      </c>
      <c r="G241" s="73">
        <v>0</v>
      </c>
      <c r="H241" s="37">
        <v>0</v>
      </c>
      <c r="I241" s="73">
        <v>0</v>
      </c>
      <c r="J241" s="37">
        <v>0</v>
      </c>
      <c r="K241" s="73">
        <v>0</v>
      </c>
      <c r="L241" s="37">
        <v>0</v>
      </c>
      <c r="M241" s="37">
        <v>0</v>
      </c>
      <c r="N241" s="37">
        <v>10690757.609999999</v>
      </c>
      <c r="O241" s="73">
        <v>0</v>
      </c>
      <c r="P241" s="37">
        <v>0</v>
      </c>
      <c r="Q241" s="122"/>
      <c r="R241" s="40"/>
      <c r="S241" s="40"/>
      <c r="T241" s="40"/>
      <c r="U241" s="40"/>
      <c r="V241" s="40"/>
      <c r="W241" s="40"/>
      <c r="X241" s="40"/>
      <c r="Y241" s="40"/>
      <c r="Z241" s="40"/>
      <c r="AA241" s="40"/>
    </row>
    <row r="242" spans="1:27" s="33" customFormat="1" ht="42.6" customHeight="1">
      <c r="A242" s="194">
        <v>124</v>
      </c>
      <c r="B242" s="171" t="s">
        <v>191</v>
      </c>
      <c r="C242" s="56" t="s">
        <v>1</v>
      </c>
      <c r="D242" s="37">
        <f t="shared" si="13"/>
        <v>0</v>
      </c>
      <c r="E242" s="37">
        <f t="shared" si="14"/>
        <v>0</v>
      </c>
      <c r="F242" s="37">
        <v>0</v>
      </c>
      <c r="G242" s="73">
        <v>0</v>
      </c>
      <c r="H242" s="37">
        <v>0</v>
      </c>
      <c r="I242" s="73">
        <v>0</v>
      </c>
      <c r="J242" s="37">
        <v>0</v>
      </c>
      <c r="K242" s="73">
        <v>0</v>
      </c>
      <c r="L242" s="37">
        <v>0</v>
      </c>
      <c r="M242" s="37">
        <v>0</v>
      </c>
      <c r="N242" s="37">
        <v>6015960.8399999999</v>
      </c>
      <c r="O242" s="73">
        <v>0</v>
      </c>
      <c r="P242" s="37">
        <v>0</v>
      </c>
      <c r="Q242" s="122"/>
      <c r="R242" s="40"/>
      <c r="S242" s="40"/>
      <c r="T242" s="40"/>
      <c r="U242" s="40"/>
      <c r="V242" s="40"/>
      <c r="W242" s="40"/>
      <c r="X242" s="40"/>
      <c r="Y242" s="40"/>
      <c r="Z242" s="40"/>
      <c r="AA242" s="40"/>
    </row>
    <row r="243" spans="1:27" s="33" customFormat="1" ht="42.6" customHeight="1">
      <c r="A243" s="191"/>
      <c r="B243" s="171" t="s">
        <v>192</v>
      </c>
      <c r="C243" s="56" t="s">
        <v>1</v>
      </c>
      <c r="D243" s="37">
        <f t="shared" si="13"/>
        <v>0</v>
      </c>
      <c r="E243" s="37">
        <f t="shared" si="14"/>
        <v>0</v>
      </c>
      <c r="F243" s="37">
        <v>0</v>
      </c>
      <c r="G243" s="73">
        <v>0</v>
      </c>
      <c r="H243" s="37">
        <v>0</v>
      </c>
      <c r="I243" s="73">
        <v>0</v>
      </c>
      <c r="J243" s="37">
        <v>0</v>
      </c>
      <c r="K243" s="73">
        <v>0</v>
      </c>
      <c r="L243" s="37">
        <v>0</v>
      </c>
      <c r="M243" s="37">
        <v>0</v>
      </c>
      <c r="N243" s="37">
        <v>4327669.68</v>
      </c>
      <c r="O243" s="73">
        <v>0</v>
      </c>
      <c r="P243" s="37">
        <v>0</v>
      </c>
      <c r="Q243" s="122"/>
      <c r="R243" s="40"/>
      <c r="S243" s="40"/>
      <c r="T243" s="40"/>
      <c r="U243" s="40"/>
      <c r="V243" s="40"/>
      <c r="W243" s="40"/>
      <c r="X243" s="40"/>
      <c r="Y243" s="40"/>
      <c r="Z243" s="40"/>
      <c r="AA243" s="40"/>
    </row>
    <row r="244" spans="1:27" s="33" customFormat="1" ht="42.6" customHeight="1">
      <c r="A244" s="170">
        <v>125</v>
      </c>
      <c r="B244" s="171" t="s">
        <v>193</v>
      </c>
      <c r="C244" s="56" t="s">
        <v>1</v>
      </c>
      <c r="D244" s="37">
        <f t="shared" si="13"/>
        <v>430465.93</v>
      </c>
      <c r="E244" s="37">
        <f t="shared" si="14"/>
        <v>18662721.25</v>
      </c>
      <c r="F244" s="37">
        <v>354157.29</v>
      </c>
      <c r="G244" s="73">
        <f>ROUND(F244*B3,2)</f>
        <v>15354383.060000001</v>
      </c>
      <c r="H244" s="37">
        <v>76308.639999999999</v>
      </c>
      <c r="I244" s="73">
        <f>ROUND(H244*B3,2)</f>
        <v>3308338.19</v>
      </c>
      <c r="J244" s="37">
        <v>0</v>
      </c>
      <c r="K244" s="37">
        <v>0</v>
      </c>
      <c r="L244" s="37">
        <v>0</v>
      </c>
      <c r="M244" s="73">
        <v>0</v>
      </c>
      <c r="N244" s="37">
        <v>7573.76</v>
      </c>
      <c r="O244" s="73">
        <v>0</v>
      </c>
      <c r="P244" s="37">
        <v>0</v>
      </c>
      <c r="Q244" s="122"/>
      <c r="R244" s="40"/>
      <c r="S244" s="40"/>
      <c r="T244" s="40"/>
      <c r="U244" s="40"/>
      <c r="V244" s="40"/>
      <c r="W244" s="40"/>
      <c r="X244" s="40"/>
      <c r="Y244" s="40"/>
      <c r="Z244" s="40"/>
      <c r="AA244" s="40"/>
    </row>
    <row r="245" spans="1:27" s="33" customFormat="1" ht="42.6" customHeight="1">
      <c r="A245" s="190">
        <v>126</v>
      </c>
      <c r="B245" s="169" t="s">
        <v>194</v>
      </c>
      <c r="C245" s="56" t="s">
        <v>1</v>
      </c>
      <c r="D245" s="37">
        <f t="shared" si="13"/>
        <v>0</v>
      </c>
      <c r="E245" s="37">
        <f t="shared" si="14"/>
        <v>0</v>
      </c>
      <c r="F245" s="37">
        <v>0</v>
      </c>
      <c r="G245" s="73">
        <v>0</v>
      </c>
      <c r="H245" s="37">
        <v>0</v>
      </c>
      <c r="I245" s="73">
        <v>0</v>
      </c>
      <c r="J245" s="37">
        <v>0</v>
      </c>
      <c r="K245" s="73">
        <v>0</v>
      </c>
      <c r="L245" s="37">
        <v>0</v>
      </c>
      <c r="M245" s="73">
        <v>877338.46000000008</v>
      </c>
      <c r="N245" s="37">
        <v>462450.01999999996</v>
      </c>
      <c r="O245" s="73">
        <v>0</v>
      </c>
      <c r="P245" s="37">
        <v>0</v>
      </c>
      <c r="Q245" s="122"/>
      <c r="R245" s="40"/>
      <c r="S245" s="40"/>
      <c r="T245" s="40"/>
      <c r="U245" s="40"/>
      <c r="V245" s="40"/>
      <c r="W245" s="40"/>
      <c r="X245" s="40"/>
      <c r="Y245" s="40"/>
      <c r="Z245" s="40"/>
      <c r="AA245" s="40"/>
    </row>
    <row r="246" spans="1:27" s="33" customFormat="1" ht="42.6" customHeight="1">
      <c r="A246" s="191"/>
      <c r="B246" s="169" t="s">
        <v>195</v>
      </c>
      <c r="C246" s="56" t="s">
        <v>1</v>
      </c>
      <c r="D246" s="37">
        <f t="shared" si="13"/>
        <v>0</v>
      </c>
      <c r="E246" s="37">
        <f t="shared" si="14"/>
        <v>0</v>
      </c>
      <c r="F246" s="37">
        <v>0</v>
      </c>
      <c r="G246" s="37">
        <v>0</v>
      </c>
      <c r="H246" s="37">
        <v>0</v>
      </c>
      <c r="I246" s="37">
        <v>0</v>
      </c>
      <c r="J246" s="37">
        <v>0</v>
      </c>
      <c r="K246" s="37">
        <v>0</v>
      </c>
      <c r="L246" s="37">
        <v>0</v>
      </c>
      <c r="M246" s="73">
        <v>1698269.74</v>
      </c>
      <c r="N246" s="37">
        <v>3649.93</v>
      </c>
      <c r="O246" s="37">
        <v>0</v>
      </c>
      <c r="P246" s="37">
        <v>0</v>
      </c>
      <c r="Q246" s="122"/>
      <c r="R246" s="40"/>
      <c r="S246" s="40"/>
      <c r="T246" s="40"/>
      <c r="U246" s="40"/>
      <c r="V246" s="40"/>
      <c r="W246" s="40"/>
      <c r="X246" s="40"/>
      <c r="Y246" s="40"/>
      <c r="Z246" s="40"/>
      <c r="AA246" s="40"/>
    </row>
    <row r="247" spans="1:27" s="33" customFormat="1" ht="49.5" customHeight="1">
      <c r="A247" s="170">
        <v>127</v>
      </c>
      <c r="B247" s="169" t="s">
        <v>196</v>
      </c>
      <c r="C247" s="165" t="s">
        <v>1</v>
      </c>
      <c r="D247" s="37">
        <f t="shared" si="13"/>
        <v>0</v>
      </c>
      <c r="E247" s="37">
        <f t="shared" si="14"/>
        <v>0</v>
      </c>
      <c r="F247" s="37">
        <v>0</v>
      </c>
      <c r="G247" s="73">
        <v>0</v>
      </c>
      <c r="H247" s="37">
        <v>0</v>
      </c>
      <c r="I247" s="73">
        <v>0</v>
      </c>
      <c r="J247" s="37">
        <v>0</v>
      </c>
      <c r="K247" s="73">
        <v>0</v>
      </c>
      <c r="L247" s="37">
        <v>0</v>
      </c>
      <c r="M247" s="73">
        <v>706070.75</v>
      </c>
      <c r="N247" s="37">
        <v>402361.48</v>
      </c>
      <c r="O247" s="73">
        <v>0</v>
      </c>
      <c r="P247" s="37">
        <v>0</v>
      </c>
      <c r="Q247" s="122"/>
      <c r="R247" s="40"/>
      <c r="S247" s="40"/>
      <c r="T247" s="40"/>
      <c r="U247" s="40"/>
      <c r="V247" s="40"/>
      <c r="W247" s="40"/>
      <c r="X247" s="40"/>
      <c r="Y247" s="40"/>
      <c r="Z247" s="40"/>
      <c r="AA247" s="40"/>
    </row>
    <row r="248" spans="1:27" s="33" customFormat="1" ht="42.6" customHeight="1">
      <c r="A248" s="170">
        <v>128</v>
      </c>
      <c r="B248" s="171" t="s">
        <v>197</v>
      </c>
      <c r="C248" s="165" t="s">
        <v>1</v>
      </c>
      <c r="D248" s="37">
        <f t="shared" si="13"/>
        <v>0</v>
      </c>
      <c r="E248" s="37">
        <f t="shared" si="14"/>
        <v>0</v>
      </c>
      <c r="F248" s="37">
        <v>0</v>
      </c>
      <c r="G248" s="73">
        <v>0</v>
      </c>
      <c r="H248" s="37">
        <v>0</v>
      </c>
      <c r="I248" s="73">
        <v>0</v>
      </c>
      <c r="J248" s="37">
        <v>0</v>
      </c>
      <c r="K248" s="73">
        <v>0</v>
      </c>
      <c r="L248" s="37">
        <v>0</v>
      </c>
      <c r="M248" s="73">
        <v>1231718.73</v>
      </c>
      <c r="N248" s="37">
        <v>801963.97</v>
      </c>
      <c r="O248" s="73">
        <v>0</v>
      </c>
      <c r="P248" s="37">
        <v>0</v>
      </c>
      <c r="Q248" s="122"/>
      <c r="R248" s="40"/>
      <c r="S248" s="40"/>
      <c r="T248" s="40"/>
      <c r="U248" s="40"/>
      <c r="V248" s="40"/>
      <c r="W248" s="40"/>
      <c r="X248" s="40"/>
      <c r="Y248" s="40"/>
      <c r="Z248" s="40"/>
      <c r="AA248" s="40"/>
    </row>
    <row r="249" spans="1:27" s="33" customFormat="1" ht="47.45" customHeight="1">
      <c r="A249" s="170">
        <v>129</v>
      </c>
      <c r="B249" s="171" t="s">
        <v>198</v>
      </c>
      <c r="C249" s="165" t="s">
        <v>1</v>
      </c>
      <c r="D249" s="37">
        <f t="shared" si="13"/>
        <v>0</v>
      </c>
      <c r="E249" s="37">
        <f t="shared" si="14"/>
        <v>0</v>
      </c>
      <c r="F249" s="37">
        <v>0</v>
      </c>
      <c r="G249" s="73">
        <v>0</v>
      </c>
      <c r="H249" s="37">
        <v>0</v>
      </c>
      <c r="I249" s="73">
        <v>0</v>
      </c>
      <c r="J249" s="37">
        <v>0</v>
      </c>
      <c r="K249" s="73">
        <v>0</v>
      </c>
      <c r="L249" s="37">
        <v>0</v>
      </c>
      <c r="M249" s="73">
        <v>7767944.5199999996</v>
      </c>
      <c r="N249" s="37">
        <v>1832867.29</v>
      </c>
      <c r="O249" s="37">
        <v>0</v>
      </c>
      <c r="P249" s="37">
        <v>0</v>
      </c>
      <c r="Q249" s="122"/>
      <c r="R249" s="40"/>
      <c r="S249" s="40"/>
      <c r="T249" s="40"/>
      <c r="U249" s="40"/>
      <c r="V249" s="40"/>
      <c r="W249" s="40"/>
      <c r="X249" s="40"/>
      <c r="Y249" s="40"/>
      <c r="Z249" s="40"/>
      <c r="AA249" s="40"/>
    </row>
    <row r="250" spans="1:27" s="33" customFormat="1" ht="47.25" customHeight="1">
      <c r="A250" s="170">
        <v>130</v>
      </c>
      <c r="B250" s="171" t="s">
        <v>199</v>
      </c>
      <c r="C250" s="165" t="s">
        <v>1</v>
      </c>
      <c r="D250" s="37">
        <f t="shared" si="13"/>
        <v>0</v>
      </c>
      <c r="E250" s="37">
        <f t="shared" si="14"/>
        <v>0</v>
      </c>
      <c r="F250" s="37">
        <v>0</v>
      </c>
      <c r="G250" s="73">
        <v>0</v>
      </c>
      <c r="H250" s="37">
        <v>0</v>
      </c>
      <c r="I250" s="73">
        <v>0</v>
      </c>
      <c r="J250" s="37">
        <v>0</v>
      </c>
      <c r="K250" s="73">
        <v>0</v>
      </c>
      <c r="L250" s="176">
        <f>-157289.69-605889.51+6118678.16+12280187.55</f>
        <v>17635686.510000002</v>
      </c>
      <c r="M250" s="73">
        <v>11635649.409999998</v>
      </c>
      <c r="N250" s="37">
        <v>2575715.58</v>
      </c>
      <c r="O250" s="37">
        <v>0</v>
      </c>
      <c r="P250" s="37">
        <v>0</v>
      </c>
      <c r="Q250" s="122"/>
      <c r="R250" s="40"/>
      <c r="S250" s="40"/>
      <c r="T250" s="40"/>
      <c r="U250" s="40"/>
      <c r="V250" s="40"/>
      <c r="W250" s="40"/>
      <c r="X250" s="40"/>
      <c r="Y250" s="40"/>
      <c r="Z250" s="40"/>
      <c r="AA250" s="40"/>
    </row>
    <row r="251" spans="1:27" s="33" customFormat="1" ht="42.6" customHeight="1">
      <c r="A251" s="170">
        <v>131</v>
      </c>
      <c r="B251" s="76" t="s">
        <v>200</v>
      </c>
      <c r="C251" s="165" t="s">
        <v>1</v>
      </c>
      <c r="D251" s="37">
        <f t="shared" si="13"/>
        <v>0</v>
      </c>
      <c r="E251" s="37">
        <f t="shared" si="14"/>
        <v>0</v>
      </c>
      <c r="F251" s="37">
        <v>0</v>
      </c>
      <c r="G251" s="73">
        <v>0</v>
      </c>
      <c r="H251" s="37">
        <v>0</v>
      </c>
      <c r="I251" s="73">
        <v>0</v>
      </c>
      <c r="J251" s="37">
        <v>0</v>
      </c>
      <c r="K251" s="73">
        <v>0</v>
      </c>
      <c r="L251" s="73">
        <v>0</v>
      </c>
      <c r="M251" s="73">
        <v>561883.32999999996</v>
      </c>
      <c r="N251" s="73">
        <v>0</v>
      </c>
      <c r="O251" s="37">
        <v>0</v>
      </c>
      <c r="P251" s="37">
        <v>0</v>
      </c>
      <c r="Q251" s="122"/>
      <c r="R251" s="40"/>
      <c r="S251" s="40"/>
      <c r="T251" s="40"/>
      <c r="U251" s="40"/>
      <c r="V251" s="40"/>
      <c r="W251" s="40"/>
      <c r="X251" s="40"/>
      <c r="Y251" s="40"/>
      <c r="Z251" s="40"/>
      <c r="AA251" s="40"/>
    </row>
    <row r="252" spans="1:27" s="33" customFormat="1" ht="42.6" customHeight="1">
      <c r="A252" s="170">
        <v>132</v>
      </c>
      <c r="B252" s="171" t="s">
        <v>360</v>
      </c>
      <c r="C252" s="165" t="s">
        <v>1</v>
      </c>
      <c r="D252" s="37">
        <f t="shared" ref="D252:D260" si="16">F252+H252+J252</f>
        <v>0</v>
      </c>
      <c r="E252" s="37">
        <f t="shared" si="14"/>
        <v>0</v>
      </c>
      <c r="F252" s="37">
        <v>0</v>
      </c>
      <c r="G252" s="73">
        <v>0</v>
      </c>
      <c r="H252" s="37">
        <v>0</v>
      </c>
      <c r="I252" s="73">
        <v>0</v>
      </c>
      <c r="J252" s="37">
        <v>0</v>
      </c>
      <c r="K252" s="73">
        <v>0</v>
      </c>
      <c r="L252" s="73">
        <v>0</v>
      </c>
      <c r="M252" s="73">
        <v>0</v>
      </c>
      <c r="N252" s="73">
        <v>0</v>
      </c>
      <c r="O252" s="37">
        <v>0</v>
      </c>
      <c r="P252" s="37">
        <v>0</v>
      </c>
      <c r="Q252" s="122"/>
      <c r="R252" s="40"/>
      <c r="S252" s="40"/>
      <c r="T252" s="40"/>
      <c r="U252" s="40"/>
      <c r="V252" s="40"/>
      <c r="W252" s="40"/>
      <c r="X252" s="40"/>
      <c r="Y252" s="40"/>
      <c r="Z252" s="40"/>
      <c r="AA252" s="40"/>
    </row>
    <row r="253" spans="1:27" s="33" customFormat="1" ht="42.6" customHeight="1">
      <c r="A253" s="170">
        <v>133</v>
      </c>
      <c r="B253" s="171" t="s">
        <v>361</v>
      </c>
      <c r="C253" s="165" t="s">
        <v>1</v>
      </c>
      <c r="D253" s="37">
        <f t="shared" si="16"/>
        <v>0</v>
      </c>
      <c r="E253" s="37">
        <f t="shared" si="14"/>
        <v>0</v>
      </c>
      <c r="F253" s="37">
        <v>0</v>
      </c>
      <c r="G253" s="73">
        <v>0</v>
      </c>
      <c r="H253" s="37">
        <v>0</v>
      </c>
      <c r="I253" s="73">
        <v>0</v>
      </c>
      <c r="J253" s="37">
        <v>0</v>
      </c>
      <c r="K253" s="73">
        <v>0</v>
      </c>
      <c r="L253" s="73">
        <v>0</v>
      </c>
      <c r="M253" s="73">
        <v>0</v>
      </c>
      <c r="N253" s="73">
        <v>16464.009999999998</v>
      </c>
      <c r="O253" s="37">
        <v>0</v>
      </c>
      <c r="P253" s="37">
        <v>0</v>
      </c>
      <c r="Q253" s="122"/>
      <c r="R253" s="40"/>
      <c r="S253" s="40"/>
      <c r="T253" s="40"/>
      <c r="U253" s="40"/>
      <c r="V253" s="40"/>
      <c r="W253" s="40"/>
      <c r="X253" s="40"/>
      <c r="Y253" s="40"/>
      <c r="Z253" s="40"/>
      <c r="AA253" s="40"/>
    </row>
    <row r="254" spans="1:27" s="33" customFormat="1" ht="42.6" customHeight="1">
      <c r="A254" s="170">
        <v>134</v>
      </c>
      <c r="B254" s="169" t="s">
        <v>201</v>
      </c>
      <c r="C254" s="165" t="s">
        <v>1</v>
      </c>
      <c r="D254" s="37">
        <f t="shared" si="16"/>
        <v>0</v>
      </c>
      <c r="E254" s="37">
        <f t="shared" si="14"/>
        <v>0</v>
      </c>
      <c r="F254" s="37">
        <v>0</v>
      </c>
      <c r="G254" s="73">
        <v>0</v>
      </c>
      <c r="H254" s="37">
        <v>0</v>
      </c>
      <c r="I254" s="73">
        <v>0</v>
      </c>
      <c r="J254" s="37">
        <v>0</v>
      </c>
      <c r="K254" s="73">
        <v>0</v>
      </c>
      <c r="L254" s="73">
        <v>0</v>
      </c>
      <c r="M254" s="73">
        <v>429482.46</v>
      </c>
      <c r="N254" s="73">
        <v>4464.74</v>
      </c>
      <c r="O254" s="37">
        <v>0</v>
      </c>
      <c r="P254" s="37">
        <v>0</v>
      </c>
      <c r="Q254" s="122"/>
      <c r="R254" s="40"/>
      <c r="S254" s="40"/>
      <c r="T254" s="40"/>
      <c r="U254" s="40"/>
      <c r="V254" s="40"/>
      <c r="W254" s="40"/>
      <c r="X254" s="40"/>
      <c r="Y254" s="40"/>
      <c r="Z254" s="40"/>
      <c r="AA254" s="40"/>
    </row>
    <row r="255" spans="1:27" s="33" customFormat="1" ht="42.6" customHeight="1">
      <c r="A255" s="170">
        <v>135</v>
      </c>
      <c r="B255" s="171" t="s">
        <v>362</v>
      </c>
      <c r="C255" s="165" t="s">
        <v>1</v>
      </c>
      <c r="D255" s="37">
        <f t="shared" si="16"/>
        <v>0</v>
      </c>
      <c r="E255" s="37">
        <f t="shared" si="14"/>
        <v>0</v>
      </c>
      <c r="F255" s="37">
        <v>0</v>
      </c>
      <c r="G255" s="73">
        <v>0</v>
      </c>
      <c r="H255" s="37">
        <v>0</v>
      </c>
      <c r="I255" s="73">
        <v>0</v>
      </c>
      <c r="J255" s="37">
        <v>0</v>
      </c>
      <c r="K255" s="73">
        <v>0</v>
      </c>
      <c r="L255" s="73">
        <v>0</v>
      </c>
      <c r="M255" s="73">
        <v>491444.21</v>
      </c>
      <c r="N255" s="73">
        <v>5942.55</v>
      </c>
      <c r="O255" s="37">
        <v>0</v>
      </c>
      <c r="P255" s="37">
        <v>0</v>
      </c>
      <c r="Q255" s="122"/>
      <c r="R255" s="40"/>
      <c r="S255" s="40"/>
      <c r="T255" s="40"/>
      <c r="U255" s="40"/>
      <c r="V255" s="40"/>
      <c r="W255" s="40"/>
      <c r="X255" s="40"/>
      <c r="Y255" s="40"/>
      <c r="Z255" s="40"/>
      <c r="AA255" s="40"/>
    </row>
    <row r="256" spans="1:27" s="33" customFormat="1" ht="42.6" customHeight="1">
      <c r="A256" s="170">
        <v>136</v>
      </c>
      <c r="B256" s="171" t="s">
        <v>202</v>
      </c>
      <c r="C256" s="165" t="s">
        <v>1</v>
      </c>
      <c r="D256" s="37">
        <f t="shared" si="16"/>
        <v>0</v>
      </c>
      <c r="E256" s="37">
        <f t="shared" si="14"/>
        <v>0</v>
      </c>
      <c r="F256" s="37">
        <v>0</v>
      </c>
      <c r="G256" s="37">
        <v>0</v>
      </c>
      <c r="H256" s="37">
        <v>0</v>
      </c>
      <c r="I256" s="37">
        <v>0</v>
      </c>
      <c r="J256" s="37">
        <v>0</v>
      </c>
      <c r="K256" s="37">
        <v>0</v>
      </c>
      <c r="L256" s="37">
        <v>0</v>
      </c>
      <c r="M256" s="73">
        <v>4394880.7</v>
      </c>
      <c r="N256" s="73">
        <v>12816.77</v>
      </c>
      <c r="O256" s="37">
        <v>0</v>
      </c>
      <c r="P256" s="37">
        <v>0</v>
      </c>
      <c r="Q256" s="122"/>
      <c r="R256" s="40"/>
      <c r="S256" s="40"/>
      <c r="T256" s="40"/>
      <c r="U256" s="40"/>
      <c r="V256" s="40"/>
      <c r="W256" s="40"/>
      <c r="X256" s="40"/>
      <c r="Y256" s="40"/>
      <c r="Z256" s="40"/>
      <c r="AA256" s="40"/>
    </row>
    <row r="257" spans="1:27" s="33" customFormat="1" ht="46.15" customHeight="1">
      <c r="A257" s="170">
        <v>137</v>
      </c>
      <c r="B257" s="171" t="s">
        <v>363</v>
      </c>
      <c r="C257" s="165" t="s">
        <v>1</v>
      </c>
      <c r="D257" s="37">
        <f t="shared" si="16"/>
        <v>0</v>
      </c>
      <c r="E257" s="37">
        <f t="shared" si="14"/>
        <v>0</v>
      </c>
      <c r="F257" s="37">
        <v>0</v>
      </c>
      <c r="G257" s="73">
        <v>0</v>
      </c>
      <c r="H257" s="37">
        <v>0</v>
      </c>
      <c r="I257" s="73">
        <v>0</v>
      </c>
      <c r="J257" s="37">
        <v>0</v>
      </c>
      <c r="K257" s="73">
        <v>0</v>
      </c>
      <c r="L257" s="73">
        <v>0</v>
      </c>
      <c r="M257" s="73">
        <v>257054.54</v>
      </c>
      <c r="N257" s="37">
        <v>3819.66</v>
      </c>
      <c r="O257" s="37">
        <v>0</v>
      </c>
      <c r="P257" s="37">
        <v>0</v>
      </c>
      <c r="Q257" s="122"/>
      <c r="R257" s="40"/>
      <c r="S257" s="40"/>
      <c r="T257" s="40"/>
      <c r="U257" s="40"/>
      <c r="V257" s="40"/>
      <c r="W257" s="40"/>
      <c r="X257" s="40"/>
      <c r="Y257" s="40"/>
      <c r="Z257" s="40"/>
      <c r="AA257" s="40"/>
    </row>
    <row r="258" spans="1:27" s="33" customFormat="1" ht="42.6" customHeight="1">
      <c r="A258" s="170">
        <v>138</v>
      </c>
      <c r="B258" s="171" t="s">
        <v>364</v>
      </c>
      <c r="C258" s="165" t="s">
        <v>1</v>
      </c>
      <c r="D258" s="37">
        <f t="shared" si="16"/>
        <v>17241.89</v>
      </c>
      <c r="E258" s="37">
        <f t="shared" si="14"/>
        <v>747516.97</v>
      </c>
      <c r="F258" s="37">
        <v>0</v>
      </c>
      <c r="G258" s="73">
        <v>0</v>
      </c>
      <c r="H258" s="37">
        <v>16558.73</v>
      </c>
      <c r="I258" s="73">
        <f>ROUND(H258*B3,2)</f>
        <v>717898.77</v>
      </c>
      <c r="J258" s="37">
        <v>683.16</v>
      </c>
      <c r="K258" s="73">
        <f>ROUND(J258*B3,2)</f>
        <v>29618.2</v>
      </c>
      <c r="L258" s="73">
        <v>0</v>
      </c>
      <c r="M258" s="73">
        <v>0</v>
      </c>
      <c r="N258" s="37">
        <v>0</v>
      </c>
      <c r="O258" s="73">
        <v>0</v>
      </c>
      <c r="P258" s="37">
        <v>0</v>
      </c>
      <c r="Q258" s="122"/>
      <c r="R258" s="40"/>
      <c r="S258" s="40"/>
      <c r="T258" s="40"/>
      <c r="U258" s="40"/>
      <c r="V258" s="40"/>
      <c r="W258" s="40"/>
      <c r="X258" s="40"/>
      <c r="Y258" s="40"/>
      <c r="Z258" s="40"/>
      <c r="AA258" s="40"/>
    </row>
    <row r="259" spans="1:27" s="33" customFormat="1" ht="42.6" customHeight="1">
      <c r="A259" s="190">
        <v>139</v>
      </c>
      <c r="B259" s="171" t="s">
        <v>365</v>
      </c>
      <c r="C259" s="56" t="s">
        <v>0</v>
      </c>
      <c r="D259" s="37">
        <f t="shared" si="16"/>
        <v>0</v>
      </c>
      <c r="E259" s="37">
        <f t="shared" si="14"/>
        <v>0</v>
      </c>
      <c r="F259" s="37">
        <v>0</v>
      </c>
      <c r="G259" s="73">
        <f>ROUND(F259*B2,2)</f>
        <v>0</v>
      </c>
      <c r="H259" s="37">
        <v>0</v>
      </c>
      <c r="I259" s="73">
        <v>0</v>
      </c>
      <c r="J259" s="37">
        <v>0</v>
      </c>
      <c r="K259" s="73">
        <v>0</v>
      </c>
      <c r="L259" s="37">
        <f>583880630.47+2468031.3+1748503.29</f>
        <v>588097165.05999994</v>
      </c>
      <c r="M259" s="73">
        <v>353767949.99000001</v>
      </c>
      <c r="N259" s="39">
        <v>0</v>
      </c>
      <c r="O259" s="38">
        <v>0</v>
      </c>
      <c r="P259" s="37">
        <v>0</v>
      </c>
      <c r="Q259" s="122"/>
      <c r="R259" s="40"/>
      <c r="S259" s="40"/>
      <c r="T259" s="40"/>
      <c r="U259" s="40"/>
      <c r="V259" s="40"/>
      <c r="W259" s="40"/>
      <c r="X259" s="40"/>
      <c r="Y259" s="40"/>
      <c r="Z259" s="40"/>
      <c r="AA259" s="40"/>
    </row>
    <row r="260" spans="1:27" s="33" customFormat="1" ht="42.6" customHeight="1">
      <c r="A260" s="194"/>
      <c r="B260" s="171" t="s">
        <v>366</v>
      </c>
      <c r="C260" s="56" t="s">
        <v>0</v>
      </c>
      <c r="D260" s="37">
        <f t="shared" si="16"/>
        <v>0</v>
      </c>
      <c r="E260" s="37">
        <f t="shared" si="14"/>
        <v>0</v>
      </c>
      <c r="F260" s="37">
        <v>0</v>
      </c>
      <c r="G260" s="73">
        <v>0</v>
      </c>
      <c r="H260" s="37">
        <v>0</v>
      </c>
      <c r="I260" s="73">
        <v>0</v>
      </c>
      <c r="J260" s="37">
        <v>0</v>
      </c>
      <c r="K260" s="73">
        <v>0</v>
      </c>
      <c r="L260" s="37">
        <v>838836292.11000001</v>
      </c>
      <c r="M260" s="73">
        <v>296747440.16000003</v>
      </c>
      <c r="N260" s="37">
        <v>0</v>
      </c>
      <c r="O260" s="73">
        <v>0</v>
      </c>
      <c r="P260" s="37">
        <v>0</v>
      </c>
      <c r="Q260" s="122"/>
      <c r="R260" s="40"/>
      <c r="S260" s="40"/>
      <c r="T260" s="40"/>
      <c r="U260" s="40"/>
      <c r="V260" s="40"/>
      <c r="W260" s="40"/>
      <c r="X260" s="40"/>
      <c r="Y260" s="40"/>
      <c r="Z260" s="40"/>
      <c r="AA260" s="40"/>
    </row>
    <row r="261" spans="1:27" s="33" customFormat="1" ht="42.6" customHeight="1">
      <c r="A261" s="194"/>
      <c r="B261" s="72" t="s">
        <v>203</v>
      </c>
      <c r="C261" s="56" t="s">
        <v>0</v>
      </c>
      <c r="D261" s="37">
        <f t="shared" ref="D261:D272" si="17">F261+H261+J261</f>
        <v>0</v>
      </c>
      <c r="E261" s="37">
        <f t="shared" si="14"/>
        <v>0</v>
      </c>
      <c r="F261" s="37">
        <v>0</v>
      </c>
      <c r="G261" s="73">
        <v>0</v>
      </c>
      <c r="H261" s="37">
        <v>0</v>
      </c>
      <c r="I261" s="73">
        <v>0</v>
      </c>
      <c r="J261" s="37">
        <v>0</v>
      </c>
      <c r="K261" s="73">
        <v>0</v>
      </c>
      <c r="L261" s="37">
        <v>300558400.81</v>
      </c>
      <c r="M261" s="73">
        <v>279577402.36000001</v>
      </c>
      <c r="N261" s="37">
        <v>22783751.239999998</v>
      </c>
      <c r="O261" s="73">
        <v>0</v>
      </c>
      <c r="P261" s="37">
        <v>0</v>
      </c>
      <c r="Q261" s="122"/>
      <c r="R261" s="40"/>
      <c r="S261" s="40"/>
      <c r="T261" s="40"/>
      <c r="U261" s="40"/>
      <c r="V261" s="40"/>
      <c r="W261" s="40"/>
      <c r="X261" s="40"/>
      <c r="Y261" s="40"/>
      <c r="Z261" s="40"/>
      <c r="AA261" s="40"/>
    </row>
    <row r="262" spans="1:27" s="33" customFormat="1" ht="42.6" customHeight="1">
      <c r="A262" s="194"/>
      <c r="B262" s="72" t="s">
        <v>309</v>
      </c>
      <c r="C262" s="56" t="s">
        <v>0</v>
      </c>
      <c r="D262" s="37">
        <f t="shared" si="17"/>
        <v>0</v>
      </c>
      <c r="E262" s="37">
        <f t="shared" si="14"/>
        <v>0</v>
      </c>
      <c r="F262" s="37">
        <v>0</v>
      </c>
      <c r="G262" s="73">
        <v>0</v>
      </c>
      <c r="H262" s="37">
        <v>0</v>
      </c>
      <c r="I262" s="73">
        <v>0</v>
      </c>
      <c r="J262" s="37">
        <v>0</v>
      </c>
      <c r="K262" s="73">
        <v>0</v>
      </c>
      <c r="L262" s="73">
        <v>0</v>
      </c>
      <c r="M262" s="73">
        <v>224441.69</v>
      </c>
      <c r="N262" s="73">
        <v>0</v>
      </c>
      <c r="O262" s="73">
        <v>0</v>
      </c>
      <c r="P262" s="37">
        <v>0</v>
      </c>
      <c r="Q262" s="122"/>
      <c r="R262" s="40"/>
      <c r="S262" s="40"/>
      <c r="T262" s="40"/>
      <c r="U262" s="40"/>
      <c r="V262" s="40"/>
      <c r="W262" s="40"/>
      <c r="X262" s="40"/>
      <c r="Y262" s="40"/>
      <c r="Z262" s="40"/>
      <c r="AA262" s="40"/>
    </row>
    <row r="263" spans="1:27" s="33" customFormat="1" ht="42.6" customHeight="1">
      <c r="A263" s="194"/>
      <c r="B263" s="171" t="s">
        <v>204</v>
      </c>
      <c r="C263" s="56" t="s">
        <v>1</v>
      </c>
      <c r="D263" s="37">
        <f t="shared" si="17"/>
        <v>0</v>
      </c>
      <c r="E263" s="37">
        <f t="shared" si="14"/>
        <v>0</v>
      </c>
      <c r="F263" s="37">
        <v>0</v>
      </c>
      <c r="G263" s="73">
        <v>0</v>
      </c>
      <c r="H263" s="37">
        <v>0</v>
      </c>
      <c r="I263" s="73">
        <v>0</v>
      </c>
      <c r="J263" s="37">
        <v>0</v>
      </c>
      <c r="K263" s="73">
        <v>0</v>
      </c>
      <c r="L263" s="37">
        <v>1094052304.51</v>
      </c>
      <c r="M263" s="73">
        <v>111837672.69</v>
      </c>
      <c r="N263" s="37">
        <v>11062084.060000001</v>
      </c>
      <c r="O263" s="73">
        <v>0</v>
      </c>
      <c r="P263" s="37">
        <v>0</v>
      </c>
      <c r="Q263" s="122"/>
      <c r="R263" s="40"/>
      <c r="S263" s="40"/>
      <c r="T263" s="40"/>
      <c r="U263" s="40"/>
      <c r="V263" s="40"/>
      <c r="W263" s="40"/>
      <c r="X263" s="40"/>
      <c r="Y263" s="40"/>
      <c r="Z263" s="40"/>
      <c r="AA263" s="40"/>
    </row>
    <row r="264" spans="1:27" s="33" customFormat="1" ht="42.6" customHeight="1">
      <c r="A264" s="194"/>
      <c r="B264" s="72" t="s">
        <v>310</v>
      </c>
      <c r="C264" s="56" t="s">
        <v>1</v>
      </c>
      <c r="D264" s="37">
        <f t="shared" si="17"/>
        <v>0</v>
      </c>
      <c r="E264" s="37">
        <f t="shared" si="14"/>
        <v>0</v>
      </c>
      <c r="F264" s="37">
        <v>0</v>
      </c>
      <c r="G264" s="73">
        <v>0</v>
      </c>
      <c r="H264" s="37">
        <v>0</v>
      </c>
      <c r="I264" s="73">
        <v>0</v>
      </c>
      <c r="J264" s="37">
        <v>0</v>
      </c>
      <c r="K264" s="73">
        <v>0</v>
      </c>
      <c r="L264" s="73">
        <v>0</v>
      </c>
      <c r="M264" s="73">
        <v>34093587.399999999</v>
      </c>
      <c r="N264" s="73">
        <v>0</v>
      </c>
      <c r="O264" s="73">
        <v>0</v>
      </c>
      <c r="P264" s="37">
        <v>0</v>
      </c>
      <c r="Q264" s="122"/>
      <c r="R264" s="40"/>
      <c r="S264" s="40"/>
      <c r="T264" s="40"/>
      <c r="U264" s="40"/>
      <c r="V264" s="40"/>
      <c r="W264" s="40"/>
      <c r="X264" s="40"/>
      <c r="Y264" s="40"/>
      <c r="Z264" s="40"/>
      <c r="AA264" s="40"/>
    </row>
    <row r="265" spans="1:27" s="33" customFormat="1" ht="42.6" customHeight="1">
      <c r="A265" s="194"/>
      <c r="B265" s="55" t="s">
        <v>205</v>
      </c>
      <c r="C265" s="56" t="s">
        <v>1</v>
      </c>
      <c r="D265" s="37">
        <f t="shared" si="17"/>
        <v>0</v>
      </c>
      <c r="E265" s="37">
        <f t="shared" si="14"/>
        <v>0</v>
      </c>
      <c r="F265" s="37">
        <v>0</v>
      </c>
      <c r="G265" s="73">
        <v>0</v>
      </c>
      <c r="H265" s="37">
        <v>0</v>
      </c>
      <c r="I265" s="73">
        <v>0</v>
      </c>
      <c r="J265" s="37">
        <v>0</v>
      </c>
      <c r="K265" s="73">
        <v>0</v>
      </c>
      <c r="L265" s="73">
        <v>270085999.73000002</v>
      </c>
      <c r="M265" s="73">
        <v>84164000.129999995</v>
      </c>
      <c r="N265" s="73">
        <v>9370296.3000000007</v>
      </c>
      <c r="O265" s="73">
        <v>0</v>
      </c>
      <c r="P265" s="37">
        <v>0</v>
      </c>
      <c r="Q265" s="122"/>
      <c r="R265" s="40"/>
      <c r="S265" s="40"/>
      <c r="T265" s="40"/>
      <c r="U265" s="40"/>
      <c r="V265" s="40"/>
      <c r="W265" s="40"/>
      <c r="X265" s="40"/>
      <c r="Y265" s="40"/>
      <c r="Z265" s="40"/>
      <c r="AA265" s="40"/>
    </row>
    <row r="266" spans="1:27" s="33" customFormat="1" ht="42.6" customHeight="1">
      <c r="A266" s="191"/>
      <c r="B266" s="55" t="s">
        <v>206</v>
      </c>
      <c r="C266" s="56" t="s">
        <v>1</v>
      </c>
      <c r="D266" s="37">
        <f t="shared" si="17"/>
        <v>0</v>
      </c>
      <c r="E266" s="37">
        <f t="shared" si="14"/>
        <v>0</v>
      </c>
      <c r="F266" s="37">
        <v>0</v>
      </c>
      <c r="G266" s="73">
        <v>0</v>
      </c>
      <c r="H266" s="37">
        <v>0</v>
      </c>
      <c r="I266" s="73">
        <v>0</v>
      </c>
      <c r="J266" s="37">
        <v>0</v>
      </c>
      <c r="K266" s="73">
        <v>0</v>
      </c>
      <c r="L266" s="37">
        <v>243861455.00999999</v>
      </c>
      <c r="M266" s="73">
        <v>172177137.09</v>
      </c>
      <c r="N266" s="73">
        <v>18104851.68</v>
      </c>
      <c r="O266" s="73">
        <v>0</v>
      </c>
      <c r="P266" s="37">
        <v>0</v>
      </c>
      <c r="Q266" s="122"/>
      <c r="R266" s="40"/>
      <c r="S266" s="40"/>
      <c r="T266" s="40"/>
      <c r="U266" s="40"/>
      <c r="V266" s="40"/>
      <c r="W266" s="40"/>
      <c r="X266" s="40"/>
      <c r="Y266" s="40"/>
      <c r="Z266" s="40"/>
      <c r="AA266" s="40"/>
    </row>
    <row r="267" spans="1:27" s="33" customFormat="1" ht="42.6" customHeight="1">
      <c r="A267" s="190">
        <v>140</v>
      </c>
      <c r="B267" s="171" t="s">
        <v>207</v>
      </c>
      <c r="C267" s="56" t="s">
        <v>0</v>
      </c>
      <c r="D267" s="37">
        <f t="shared" si="17"/>
        <v>0</v>
      </c>
      <c r="E267" s="37">
        <f t="shared" si="14"/>
        <v>0</v>
      </c>
      <c r="F267" s="37">
        <v>0</v>
      </c>
      <c r="G267" s="73">
        <v>0</v>
      </c>
      <c r="H267" s="37">
        <v>0</v>
      </c>
      <c r="I267" s="73">
        <v>0</v>
      </c>
      <c r="J267" s="37">
        <v>0</v>
      </c>
      <c r="K267" s="73">
        <v>0</v>
      </c>
      <c r="L267" s="73">
        <v>300493396.13</v>
      </c>
      <c r="M267" s="73">
        <f>175096911.42+4118018.35</f>
        <v>179214929.76999998</v>
      </c>
      <c r="N267" s="73">
        <v>54174871.43</v>
      </c>
      <c r="O267" s="73">
        <v>0</v>
      </c>
      <c r="P267" s="37">
        <v>0</v>
      </c>
      <c r="Q267" s="122"/>
      <c r="R267" s="40"/>
      <c r="S267" s="40"/>
      <c r="T267" s="40"/>
      <c r="U267" s="40"/>
      <c r="V267" s="40"/>
      <c r="W267" s="40"/>
      <c r="X267" s="40"/>
      <c r="Y267" s="40"/>
      <c r="Z267" s="40"/>
      <c r="AA267" s="40"/>
    </row>
    <row r="268" spans="1:27" s="33" customFormat="1" ht="42.6" customHeight="1">
      <c r="A268" s="194"/>
      <c r="B268" s="171" t="s">
        <v>208</v>
      </c>
      <c r="C268" s="56" t="s">
        <v>0</v>
      </c>
      <c r="D268" s="37">
        <f t="shared" si="17"/>
        <v>0</v>
      </c>
      <c r="E268" s="37">
        <f t="shared" si="14"/>
        <v>0</v>
      </c>
      <c r="F268" s="37">
        <v>0</v>
      </c>
      <c r="G268" s="73">
        <v>0</v>
      </c>
      <c r="H268" s="37">
        <v>0</v>
      </c>
      <c r="I268" s="73">
        <v>0</v>
      </c>
      <c r="J268" s="37">
        <v>0</v>
      </c>
      <c r="K268" s="73">
        <v>0</v>
      </c>
      <c r="L268" s="73">
        <v>0</v>
      </c>
      <c r="M268" s="73">
        <v>4588875.46</v>
      </c>
      <c r="N268" s="73">
        <v>12237000.970000001</v>
      </c>
      <c r="O268" s="73">
        <v>0</v>
      </c>
      <c r="P268" s="37">
        <v>0</v>
      </c>
      <c r="Q268" s="122"/>
      <c r="R268" s="40"/>
      <c r="S268" s="40"/>
      <c r="T268" s="40"/>
      <c r="U268" s="40"/>
      <c r="V268" s="40"/>
      <c r="W268" s="40"/>
      <c r="X268" s="40"/>
      <c r="Y268" s="40"/>
      <c r="Z268" s="40"/>
      <c r="AA268" s="40"/>
    </row>
    <row r="269" spans="1:27" s="33" customFormat="1" ht="42.6" customHeight="1">
      <c r="A269" s="194"/>
      <c r="B269" s="72" t="s">
        <v>209</v>
      </c>
      <c r="C269" s="56" t="s">
        <v>0</v>
      </c>
      <c r="D269" s="37">
        <f t="shared" si="17"/>
        <v>0</v>
      </c>
      <c r="E269" s="37">
        <f t="shared" si="14"/>
        <v>0</v>
      </c>
      <c r="F269" s="37">
        <v>0</v>
      </c>
      <c r="G269" s="73">
        <v>0</v>
      </c>
      <c r="H269" s="37">
        <v>0</v>
      </c>
      <c r="I269" s="73">
        <v>0</v>
      </c>
      <c r="J269" s="37">
        <v>0</v>
      </c>
      <c r="K269" s="73">
        <v>0</v>
      </c>
      <c r="L269" s="73">
        <v>298659282.22000003</v>
      </c>
      <c r="M269" s="73">
        <v>81329710.189999998</v>
      </c>
      <c r="N269" s="73">
        <v>26561080.600000001</v>
      </c>
      <c r="O269" s="73">
        <v>0</v>
      </c>
      <c r="P269" s="37">
        <v>0</v>
      </c>
      <c r="Q269" s="122"/>
      <c r="R269" s="40"/>
      <c r="S269" s="40"/>
      <c r="T269" s="40"/>
      <c r="U269" s="40"/>
      <c r="V269" s="40"/>
      <c r="W269" s="40"/>
      <c r="X269" s="40"/>
      <c r="Y269" s="40"/>
      <c r="Z269" s="40"/>
      <c r="AA269" s="40"/>
    </row>
    <row r="270" spans="1:27" s="33" customFormat="1" ht="42.6" customHeight="1">
      <c r="A270" s="194"/>
      <c r="B270" s="171" t="s">
        <v>311</v>
      </c>
      <c r="C270" s="56" t="s">
        <v>1</v>
      </c>
      <c r="D270" s="37">
        <f t="shared" si="17"/>
        <v>0</v>
      </c>
      <c r="E270" s="37">
        <f t="shared" si="14"/>
        <v>0</v>
      </c>
      <c r="F270" s="37">
        <v>0</v>
      </c>
      <c r="G270" s="73">
        <v>0</v>
      </c>
      <c r="H270" s="37">
        <v>0</v>
      </c>
      <c r="I270" s="73">
        <v>0</v>
      </c>
      <c r="J270" s="37">
        <v>0</v>
      </c>
      <c r="K270" s="73">
        <v>0</v>
      </c>
      <c r="L270" s="73">
        <v>191208105.97</v>
      </c>
      <c r="M270" s="73">
        <v>68649414.579999998</v>
      </c>
      <c r="N270" s="73">
        <v>29212826.710000001</v>
      </c>
      <c r="O270" s="73">
        <v>0</v>
      </c>
      <c r="P270" s="37">
        <v>0</v>
      </c>
      <c r="Q270" s="122"/>
      <c r="R270" s="40"/>
      <c r="S270" s="40"/>
      <c r="T270" s="40"/>
      <c r="U270" s="40"/>
      <c r="V270" s="40"/>
      <c r="W270" s="40"/>
      <c r="X270" s="40"/>
      <c r="Y270" s="40"/>
      <c r="Z270" s="40"/>
      <c r="AA270" s="40"/>
    </row>
    <row r="271" spans="1:27" s="33" customFormat="1" ht="42.6" customHeight="1">
      <c r="A271" s="194"/>
      <c r="B271" s="171" t="s">
        <v>210</v>
      </c>
      <c r="C271" s="56" t="s">
        <v>1</v>
      </c>
      <c r="D271" s="37">
        <f t="shared" si="17"/>
        <v>0</v>
      </c>
      <c r="E271" s="37">
        <f t="shared" si="14"/>
        <v>0</v>
      </c>
      <c r="F271" s="37">
        <v>0</v>
      </c>
      <c r="G271" s="73">
        <v>0</v>
      </c>
      <c r="H271" s="37">
        <v>0</v>
      </c>
      <c r="I271" s="73">
        <v>0</v>
      </c>
      <c r="J271" s="37">
        <v>0</v>
      </c>
      <c r="K271" s="73">
        <v>0</v>
      </c>
      <c r="L271" s="37">
        <v>380458097.18000001</v>
      </c>
      <c r="M271" s="73">
        <v>41820469.869999997</v>
      </c>
      <c r="N271" s="73">
        <v>15925503.51</v>
      </c>
      <c r="O271" s="73">
        <v>0</v>
      </c>
      <c r="P271" s="37">
        <v>0</v>
      </c>
      <c r="Q271" s="122"/>
      <c r="R271" s="40"/>
      <c r="S271" s="40"/>
      <c r="T271" s="40"/>
      <c r="U271" s="40"/>
      <c r="V271" s="40"/>
      <c r="W271" s="40"/>
      <c r="X271" s="40"/>
      <c r="Y271" s="40"/>
      <c r="Z271" s="40"/>
      <c r="AA271" s="40"/>
    </row>
    <row r="272" spans="1:27" s="33" customFormat="1" ht="42.6" customHeight="1">
      <c r="A272" s="194"/>
      <c r="B272" s="72" t="s">
        <v>312</v>
      </c>
      <c r="C272" s="56" t="s">
        <v>1</v>
      </c>
      <c r="D272" s="37">
        <f t="shared" si="17"/>
        <v>0</v>
      </c>
      <c r="E272" s="37">
        <f t="shared" si="14"/>
        <v>0</v>
      </c>
      <c r="F272" s="37">
        <v>0</v>
      </c>
      <c r="G272" s="73">
        <v>0</v>
      </c>
      <c r="H272" s="37">
        <v>0</v>
      </c>
      <c r="I272" s="73">
        <v>0</v>
      </c>
      <c r="J272" s="37">
        <v>0</v>
      </c>
      <c r="K272" s="73">
        <v>0</v>
      </c>
      <c r="L272" s="37">
        <v>83935600</v>
      </c>
      <c r="M272" s="73">
        <v>64394772.039999999</v>
      </c>
      <c r="N272" s="73">
        <v>26469635.359999999</v>
      </c>
      <c r="O272" s="73">
        <v>0</v>
      </c>
      <c r="P272" s="37">
        <v>0</v>
      </c>
      <c r="Q272" s="122"/>
      <c r="R272" s="40"/>
      <c r="S272" s="40"/>
      <c r="T272" s="40"/>
      <c r="U272" s="40"/>
      <c r="V272" s="40"/>
      <c r="W272" s="40"/>
      <c r="X272" s="40"/>
      <c r="Y272" s="40"/>
      <c r="Z272" s="40"/>
      <c r="AA272" s="40"/>
    </row>
    <row r="273" spans="1:27" s="33" customFormat="1" ht="42.6" customHeight="1">
      <c r="A273" s="194"/>
      <c r="B273" s="72" t="s">
        <v>211</v>
      </c>
      <c r="C273" s="56" t="s">
        <v>1</v>
      </c>
      <c r="D273" s="37">
        <f t="shared" ref="D273:D279" si="18">F273+H273+J273</f>
        <v>0</v>
      </c>
      <c r="E273" s="37">
        <f t="shared" si="14"/>
        <v>0</v>
      </c>
      <c r="F273" s="37">
        <v>0</v>
      </c>
      <c r="G273" s="73">
        <v>0</v>
      </c>
      <c r="H273" s="37">
        <v>0</v>
      </c>
      <c r="I273" s="73">
        <v>0</v>
      </c>
      <c r="J273" s="37">
        <v>0</v>
      </c>
      <c r="K273" s="73">
        <v>0</v>
      </c>
      <c r="L273" s="73">
        <v>0</v>
      </c>
      <c r="M273" s="73">
        <v>1348785.04</v>
      </c>
      <c r="N273" s="73">
        <v>6268036.6900000004</v>
      </c>
      <c r="O273" s="73">
        <v>0</v>
      </c>
      <c r="P273" s="37">
        <v>0</v>
      </c>
      <c r="Q273" s="122"/>
      <c r="R273" s="40"/>
      <c r="S273" s="40"/>
      <c r="T273" s="40"/>
      <c r="U273" s="40"/>
      <c r="V273" s="40"/>
      <c r="W273" s="40"/>
      <c r="X273" s="40"/>
      <c r="Y273" s="40"/>
      <c r="Z273" s="40"/>
      <c r="AA273" s="40"/>
    </row>
    <row r="274" spans="1:27" s="33" customFormat="1" ht="42.6" customHeight="1">
      <c r="A274" s="194"/>
      <c r="B274" s="72" t="s">
        <v>212</v>
      </c>
      <c r="C274" s="56" t="s">
        <v>1</v>
      </c>
      <c r="D274" s="37">
        <f t="shared" si="18"/>
        <v>0</v>
      </c>
      <c r="E274" s="37">
        <f t="shared" si="14"/>
        <v>0</v>
      </c>
      <c r="F274" s="37">
        <v>0</v>
      </c>
      <c r="G274" s="73">
        <v>0</v>
      </c>
      <c r="H274" s="37">
        <v>0</v>
      </c>
      <c r="I274" s="73">
        <v>0</v>
      </c>
      <c r="J274" s="37">
        <v>0</v>
      </c>
      <c r="K274" s="73">
        <v>0</v>
      </c>
      <c r="L274" s="73">
        <v>0</v>
      </c>
      <c r="M274" s="73">
        <v>16232661.800000001</v>
      </c>
      <c r="N274" s="73">
        <v>0</v>
      </c>
      <c r="O274" s="73">
        <v>0</v>
      </c>
      <c r="P274" s="37">
        <v>0</v>
      </c>
      <c r="Q274" s="122"/>
      <c r="R274" s="40"/>
      <c r="S274" s="40"/>
      <c r="T274" s="40"/>
      <c r="U274" s="40"/>
      <c r="V274" s="40"/>
      <c r="W274" s="40"/>
      <c r="X274" s="40"/>
      <c r="Y274" s="40"/>
      <c r="Z274" s="40"/>
      <c r="AA274" s="40"/>
    </row>
    <row r="275" spans="1:27" s="33" customFormat="1" ht="42.6" customHeight="1">
      <c r="A275" s="194"/>
      <c r="B275" s="171" t="s">
        <v>213</v>
      </c>
      <c r="C275" s="56" t="s">
        <v>1</v>
      </c>
      <c r="D275" s="37">
        <f t="shared" si="18"/>
        <v>0</v>
      </c>
      <c r="E275" s="37">
        <f t="shared" si="14"/>
        <v>0</v>
      </c>
      <c r="F275" s="37">
        <v>0</v>
      </c>
      <c r="G275" s="73">
        <v>0</v>
      </c>
      <c r="H275" s="37">
        <v>0</v>
      </c>
      <c r="I275" s="73">
        <v>0</v>
      </c>
      <c r="J275" s="37">
        <v>0</v>
      </c>
      <c r="K275" s="73">
        <v>0</v>
      </c>
      <c r="L275" s="73">
        <v>0</v>
      </c>
      <c r="M275" s="73">
        <v>0</v>
      </c>
      <c r="N275" s="73">
        <v>3245038.89</v>
      </c>
      <c r="O275" s="73">
        <v>0</v>
      </c>
      <c r="P275" s="37">
        <v>0</v>
      </c>
      <c r="Q275" s="122"/>
      <c r="R275" s="40"/>
      <c r="S275" s="40"/>
      <c r="T275" s="40"/>
      <c r="U275" s="40"/>
      <c r="V275" s="40"/>
      <c r="W275" s="40"/>
      <c r="X275" s="40"/>
      <c r="Y275" s="40"/>
      <c r="Z275" s="40"/>
      <c r="AA275" s="40"/>
    </row>
    <row r="276" spans="1:27" s="33" customFormat="1" ht="42" customHeight="1">
      <c r="A276" s="194"/>
      <c r="B276" s="171" t="s">
        <v>313</v>
      </c>
      <c r="C276" s="56" t="s">
        <v>1</v>
      </c>
      <c r="D276" s="37">
        <f t="shared" si="18"/>
        <v>0</v>
      </c>
      <c r="E276" s="37">
        <f t="shared" si="14"/>
        <v>0</v>
      </c>
      <c r="F276" s="37">
        <v>0</v>
      </c>
      <c r="G276" s="73">
        <v>0</v>
      </c>
      <c r="H276" s="37">
        <v>0</v>
      </c>
      <c r="I276" s="73">
        <v>0</v>
      </c>
      <c r="J276" s="37">
        <v>0</v>
      </c>
      <c r="K276" s="73">
        <v>0</v>
      </c>
      <c r="L276" s="73">
        <v>0</v>
      </c>
      <c r="M276" s="73">
        <v>0</v>
      </c>
      <c r="N276" s="73">
        <v>2146413.73</v>
      </c>
      <c r="O276" s="73">
        <v>0</v>
      </c>
      <c r="P276" s="37">
        <v>0</v>
      </c>
      <c r="Q276" s="122"/>
      <c r="R276" s="40"/>
      <c r="S276" s="40"/>
      <c r="T276" s="40"/>
      <c r="U276" s="40"/>
      <c r="V276" s="40"/>
      <c r="W276" s="40"/>
      <c r="X276" s="40"/>
      <c r="Y276" s="40"/>
      <c r="Z276" s="40"/>
      <c r="AA276" s="40"/>
    </row>
    <row r="277" spans="1:27" s="33" customFormat="1" ht="42" customHeight="1">
      <c r="A277" s="194"/>
      <c r="B277" s="171" t="s">
        <v>214</v>
      </c>
      <c r="C277" s="56" t="s">
        <v>1</v>
      </c>
      <c r="D277" s="37">
        <f t="shared" si="18"/>
        <v>0</v>
      </c>
      <c r="E277" s="37">
        <f t="shared" si="14"/>
        <v>0</v>
      </c>
      <c r="F277" s="37">
        <v>0</v>
      </c>
      <c r="G277" s="37">
        <v>0</v>
      </c>
      <c r="H277" s="37">
        <v>0</v>
      </c>
      <c r="I277" s="37">
        <v>0</v>
      </c>
      <c r="J277" s="37">
        <v>0</v>
      </c>
      <c r="K277" s="37">
        <v>0</v>
      </c>
      <c r="L277" s="73">
        <v>0</v>
      </c>
      <c r="M277" s="73">
        <v>0</v>
      </c>
      <c r="N277" s="73">
        <v>3064509.43</v>
      </c>
      <c r="O277" s="37">
        <v>0</v>
      </c>
      <c r="P277" s="37">
        <v>0</v>
      </c>
      <c r="Q277" s="122"/>
      <c r="R277" s="40"/>
      <c r="S277" s="40"/>
      <c r="T277" s="40"/>
      <c r="U277" s="40"/>
      <c r="V277" s="40"/>
      <c r="W277" s="40"/>
      <c r="X277" s="40"/>
      <c r="Y277" s="40"/>
      <c r="Z277" s="40"/>
      <c r="AA277" s="40"/>
    </row>
    <row r="278" spans="1:27" s="33" customFormat="1" ht="42" customHeight="1">
      <c r="A278" s="194"/>
      <c r="B278" s="55" t="s">
        <v>314</v>
      </c>
      <c r="C278" s="56" t="s">
        <v>1</v>
      </c>
      <c r="D278" s="37">
        <f t="shared" si="18"/>
        <v>0</v>
      </c>
      <c r="E278" s="37">
        <f t="shared" si="14"/>
        <v>0</v>
      </c>
      <c r="F278" s="37">
        <v>0</v>
      </c>
      <c r="G278" s="73">
        <v>0</v>
      </c>
      <c r="H278" s="37">
        <v>0</v>
      </c>
      <c r="I278" s="73">
        <v>0</v>
      </c>
      <c r="J278" s="37">
        <v>0</v>
      </c>
      <c r="K278" s="73">
        <v>0</v>
      </c>
      <c r="L278" s="73">
        <v>0</v>
      </c>
      <c r="M278" s="73">
        <v>0</v>
      </c>
      <c r="N278" s="73">
        <v>16253680.359999999</v>
      </c>
      <c r="O278" s="73">
        <v>0</v>
      </c>
      <c r="P278" s="37">
        <v>0</v>
      </c>
      <c r="Q278" s="122"/>
      <c r="R278" s="40"/>
      <c r="S278" s="40"/>
      <c r="T278" s="40"/>
      <c r="U278" s="40"/>
      <c r="V278" s="40"/>
      <c r="W278" s="40"/>
      <c r="X278" s="40"/>
      <c r="Y278" s="40"/>
      <c r="Z278" s="40"/>
      <c r="AA278" s="40"/>
    </row>
    <row r="279" spans="1:27" s="33" customFormat="1" ht="42" customHeight="1">
      <c r="A279" s="191"/>
      <c r="B279" s="55" t="s">
        <v>367</v>
      </c>
      <c r="C279" s="56"/>
      <c r="D279" s="37">
        <f t="shared" si="18"/>
        <v>0</v>
      </c>
      <c r="E279" s="37">
        <f t="shared" si="14"/>
        <v>0</v>
      </c>
      <c r="F279" s="37">
        <v>0</v>
      </c>
      <c r="G279" s="73">
        <v>0</v>
      </c>
      <c r="H279" s="37">
        <v>0</v>
      </c>
      <c r="I279" s="73">
        <v>0</v>
      </c>
      <c r="J279" s="37">
        <v>0</v>
      </c>
      <c r="K279" s="73">
        <v>0</v>
      </c>
      <c r="L279" s="73"/>
      <c r="M279" s="73"/>
      <c r="N279" s="73">
        <v>10524792.300000001</v>
      </c>
      <c r="O279" s="73"/>
      <c r="P279" s="37"/>
      <c r="Q279" s="122"/>
      <c r="R279" s="40"/>
      <c r="S279" s="40"/>
      <c r="T279" s="40"/>
      <c r="U279" s="40"/>
      <c r="V279" s="40"/>
      <c r="W279" s="40"/>
      <c r="X279" s="40"/>
      <c r="Y279" s="40"/>
      <c r="Z279" s="40"/>
      <c r="AA279" s="40"/>
    </row>
    <row r="280" spans="1:27" s="33" customFormat="1" ht="42" customHeight="1">
      <c r="A280" s="170">
        <v>141</v>
      </c>
      <c r="B280" s="55" t="s">
        <v>342</v>
      </c>
      <c r="C280" s="56" t="s">
        <v>1</v>
      </c>
      <c r="D280" s="37">
        <f t="shared" ref="D280:D286" si="19">F280+H280+J280</f>
        <v>0</v>
      </c>
      <c r="E280" s="37">
        <f t="shared" si="14"/>
        <v>0</v>
      </c>
      <c r="F280" s="37">
        <v>0</v>
      </c>
      <c r="G280" s="73">
        <v>0</v>
      </c>
      <c r="H280" s="37">
        <v>0</v>
      </c>
      <c r="I280" s="73">
        <v>0</v>
      </c>
      <c r="J280" s="37">
        <v>0</v>
      </c>
      <c r="K280" s="73">
        <v>0</v>
      </c>
      <c r="L280" s="73">
        <v>0</v>
      </c>
      <c r="M280" s="73">
        <v>0</v>
      </c>
      <c r="N280" s="73">
        <f>30828767.17+2456112.31</f>
        <v>33284879.48</v>
      </c>
      <c r="O280" s="73">
        <v>0</v>
      </c>
      <c r="P280" s="37">
        <v>0</v>
      </c>
      <c r="Q280" s="122"/>
      <c r="R280" s="40"/>
      <c r="S280" s="40"/>
      <c r="T280" s="40"/>
      <c r="U280" s="40"/>
      <c r="V280" s="40"/>
      <c r="W280" s="40"/>
      <c r="X280" s="40"/>
      <c r="Y280" s="40"/>
      <c r="Z280" s="40"/>
      <c r="AA280" s="40"/>
    </row>
    <row r="281" spans="1:27" s="33" customFormat="1" ht="42" customHeight="1">
      <c r="A281" s="190">
        <v>142</v>
      </c>
      <c r="B281" s="55" t="s">
        <v>215</v>
      </c>
      <c r="C281" s="56" t="s">
        <v>1</v>
      </c>
      <c r="D281" s="37">
        <f t="shared" si="19"/>
        <v>0</v>
      </c>
      <c r="E281" s="37">
        <f t="shared" si="14"/>
        <v>0</v>
      </c>
      <c r="F281" s="37">
        <v>0</v>
      </c>
      <c r="G281" s="73">
        <v>0</v>
      </c>
      <c r="H281" s="37">
        <v>0</v>
      </c>
      <c r="I281" s="73">
        <v>0</v>
      </c>
      <c r="J281" s="37">
        <v>0</v>
      </c>
      <c r="K281" s="73">
        <v>0</v>
      </c>
      <c r="L281" s="73">
        <v>0</v>
      </c>
      <c r="M281" s="73">
        <v>0</v>
      </c>
      <c r="N281" s="73">
        <v>0</v>
      </c>
      <c r="O281" s="73">
        <v>0</v>
      </c>
      <c r="P281" s="37">
        <v>0</v>
      </c>
      <c r="Q281" s="122"/>
      <c r="R281" s="40"/>
      <c r="S281" s="40"/>
      <c r="T281" s="40"/>
      <c r="U281" s="40"/>
      <c r="V281" s="40"/>
      <c r="W281" s="40"/>
      <c r="X281" s="40"/>
      <c r="Y281" s="40"/>
      <c r="Z281" s="40"/>
      <c r="AA281" s="40"/>
    </row>
    <row r="282" spans="1:27" s="33" customFormat="1" ht="42" customHeight="1">
      <c r="A282" s="194"/>
      <c r="B282" s="55" t="s">
        <v>216</v>
      </c>
      <c r="C282" s="56" t="s">
        <v>1</v>
      </c>
      <c r="D282" s="37">
        <f t="shared" si="19"/>
        <v>0</v>
      </c>
      <c r="E282" s="37">
        <f t="shared" si="14"/>
        <v>0</v>
      </c>
      <c r="F282" s="37">
        <v>0</v>
      </c>
      <c r="G282" s="37">
        <v>0</v>
      </c>
      <c r="H282" s="37">
        <v>0</v>
      </c>
      <c r="I282" s="37">
        <v>0</v>
      </c>
      <c r="J282" s="37">
        <v>0</v>
      </c>
      <c r="K282" s="37">
        <v>0</v>
      </c>
      <c r="L282" s="73">
        <v>0</v>
      </c>
      <c r="M282" s="73">
        <v>0</v>
      </c>
      <c r="N282" s="73">
        <v>525076.32999999996</v>
      </c>
      <c r="O282" s="73">
        <v>0</v>
      </c>
      <c r="P282" s="37">
        <v>0</v>
      </c>
      <c r="Q282" s="122"/>
      <c r="R282" s="40"/>
      <c r="S282" s="40"/>
      <c r="T282" s="40"/>
      <c r="U282" s="40"/>
      <c r="V282" s="40"/>
      <c r="W282" s="40"/>
      <c r="X282" s="40"/>
      <c r="Y282" s="40"/>
      <c r="Z282" s="40"/>
      <c r="AA282" s="40"/>
    </row>
    <row r="283" spans="1:27" s="33" customFormat="1" ht="42" customHeight="1">
      <c r="A283" s="191"/>
      <c r="B283" s="55" t="s">
        <v>217</v>
      </c>
      <c r="C283" s="56" t="s">
        <v>1</v>
      </c>
      <c r="D283" s="37">
        <f t="shared" ref="D283:D285" si="20">F283+H283+J283</f>
        <v>0</v>
      </c>
      <c r="E283" s="37">
        <f t="shared" si="14"/>
        <v>0</v>
      </c>
      <c r="F283" s="37">
        <v>0</v>
      </c>
      <c r="G283" s="73">
        <v>0</v>
      </c>
      <c r="H283" s="37">
        <v>0</v>
      </c>
      <c r="I283" s="73">
        <v>0</v>
      </c>
      <c r="J283" s="37">
        <v>0</v>
      </c>
      <c r="K283" s="73">
        <v>0</v>
      </c>
      <c r="L283" s="73">
        <v>0</v>
      </c>
      <c r="M283" s="73">
        <v>0</v>
      </c>
      <c r="N283" s="73">
        <v>374058.13</v>
      </c>
      <c r="O283" s="73">
        <v>0</v>
      </c>
      <c r="P283" s="37">
        <v>0</v>
      </c>
      <c r="Q283" s="122"/>
      <c r="R283" s="40"/>
      <c r="S283" s="40"/>
      <c r="T283" s="40"/>
      <c r="U283" s="40"/>
      <c r="V283" s="40"/>
      <c r="W283" s="40"/>
      <c r="X283" s="40"/>
      <c r="Y283" s="40"/>
      <c r="Z283" s="40"/>
      <c r="AA283" s="40"/>
    </row>
    <row r="284" spans="1:27" s="33" customFormat="1" ht="42" customHeight="1">
      <c r="A284" s="170">
        <v>143</v>
      </c>
      <c r="B284" s="171" t="s">
        <v>218</v>
      </c>
      <c r="C284" s="56" t="s">
        <v>1</v>
      </c>
      <c r="D284" s="37">
        <f t="shared" si="20"/>
        <v>0</v>
      </c>
      <c r="E284" s="37">
        <f t="shared" si="14"/>
        <v>0</v>
      </c>
      <c r="F284" s="37">
        <v>0</v>
      </c>
      <c r="G284" s="73">
        <v>0</v>
      </c>
      <c r="H284" s="37">
        <v>0</v>
      </c>
      <c r="I284" s="73">
        <v>0</v>
      </c>
      <c r="J284" s="37">
        <v>0</v>
      </c>
      <c r="K284" s="73">
        <v>0</v>
      </c>
      <c r="L284" s="73">
        <v>0</v>
      </c>
      <c r="M284" s="73">
        <v>0</v>
      </c>
      <c r="N284" s="73">
        <v>2647347.86</v>
      </c>
      <c r="O284" s="73">
        <v>0</v>
      </c>
      <c r="P284" s="37">
        <v>0</v>
      </c>
      <c r="Q284" s="122"/>
      <c r="R284" s="40"/>
      <c r="S284" s="40"/>
      <c r="T284" s="40"/>
      <c r="U284" s="40"/>
      <c r="V284" s="40"/>
      <c r="W284" s="40"/>
      <c r="X284" s="40"/>
      <c r="Y284" s="40"/>
      <c r="Z284" s="40"/>
      <c r="AA284" s="40"/>
    </row>
    <row r="285" spans="1:27" s="33" customFormat="1" ht="42" customHeight="1">
      <c r="A285" s="170">
        <v>144</v>
      </c>
      <c r="B285" s="171" t="s">
        <v>219</v>
      </c>
      <c r="C285" s="56" t="s">
        <v>1</v>
      </c>
      <c r="D285" s="37">
        <f t="shared" si="20"/>
        <v>0</v>
      </c>
      <c r="E285" s="37">
        <f t="shared" si="14"/>
        <v>0</v>
      </c>
      <c r="F285" s="37">
        <v>0</v>
      </c>
      <c r="G285" s="37">
        <v>0</v>
      </c>
      <c r="H285" s="37">
        <v>0</v>
      </c>
      <c r="I285" s="37">
        <v>0</v>
      </c>
      <c r="J285" s="37">
        <v>0</v>
      </c>
      <c r="K285" s="37">
        <v>0</v>
      </c>
      <c r="L285" s="37">
        <v>0</v>
      </c>
      <c r="M285" s="73">
        <v>1494661.24</v>
      </c>
      <c r="N285" s="73">
        <v>212611.87</v>
      </c>
      <c r="O285" s="37">
        <v>0</v>
      </c>
      <c r="P285" s="37">
        <v>0</v>
      </c>
      <c r="Q285" s="122"/>
      <c r="R285" s="40"/>
      <c r="S285" s="40"/>
      <c r="T285" s="40"/>
      <c r="U285" s="40"/>
      <c r="V285" s="40"/>
      <c r="W285" s="40"/>
      <c r="X285" s="40"/>
      <c r="Y285" s="40"/>
      <c r="Z285" s="40"/>
      <c r="AA285" s="40"/>
    </row>
    <row r="286" spans="1:27" s="33" customFormat="1" ht="21.6" customHeight="1">
      <c r="A286" s="226">
        <v>145</v>
      </c>
      <c r="B286" s="192" t="s">
        <v>220</v>
      </c>
      <c r="C286" s="195" t="s">
        <v>0</v>
      </c>
      <c r="D286" s="201">
        <f t="shared" si="19"/>
        <v>2405062.11</v>
      </c>
      <c r="E286" s="201">
        <f>G286+I286+K286</f>
        <v>97494964.780000001</v>
      </c>
      <c r="F286" s="201">
        <v>2405062.11</v>
      </c>
      <c r="G286" s="218">
        <f>ROUND(F286*B2,2)</f>
        <v>97494964.780000001</v>
      </c>
      <c r="H286" s="201">
        <v>0</v>
      </c>
      <c r="I286" s="218">
        <v>0</v>
      </c>
      <c r="J286" s="201">
        <v>0</v>
      </c>
      <c r="K286" s="201">
        <v>0</v>
      </c>
      <c r="L286" s="218">
        <v>0</v>
      </c>
      <c r="M286" s="201">
        <v>0</v>
      </c>
      <c r="N286" s="201">
        <v>0</v>
      </c>
      <c r="O286" s="82">
        <v>62954885.280000001</v>
      </c>
      <c r="P286" s="201">
        <v>0</v>
      </c>
      <c r="Q286" s="122"/>
      <c r="R286" s="40"/>
      <c r="S286" s="40"/>
      <c r="T286" s="40"/>
      <c r="U286" s="40"/>
      <c r="V286" s="40"/>
      <c r="W286" s="40"/>
      <c r="X286" s="40"/>
      <c r="Y286" s="40"/>
      <c r="Z286" s="40"/>
      <c r="AA286" s="40"/>
    </row>
    <row r="287" spans="1:27" s="33" customFormat="1" ht="21.6" customHeight="1">
      <c r="A287" s="226"/>
      <c r="B287" s="193"/>
      <c r="C287" s="197"/>
      <c r="D287" s="203"/>
      <c r="E287" s="203">
        <f t="shared" si="14"/>
        <v>0</v>
      </c>
      <c r="F287" s="203"/>
      <c r="G287" s="220"/>
      <c r="H287" s="203"/>
      <c r="I287" s="220"/>
      <c r="J287" s="203"/>
      <c r="K287" s="203"/>
      <c r="L287" s="220"/>
      <c r="M287" s="203"/>
      <c r="N287" s="203"/>
      <c r="O287" s="178">
        <v>1451887.99</v>
      </c>
      <c r="P287" s="203"/>
      <c r="Q287" s="122"/>
      <c r="R287" s="40"/>
      <c r="S287" s="40"/>
      <c r="T287" s="40"/>
      <c r="U287" s="40"/>
      <c r="V287" s="40"/>
      <c r="W287" s="40"/>
      <c r="X287" s="40"/>
      <c r="Y287" s="40"/>
      <c r="Z287" s="40"/>
      <c r="AA287" s="40"/>
    </row>
    <row r="288" spans="1:27" s="33" customFormat="1" ht="41.45" customHeight="1">
      <c r="A288" s="170">
        <v>146</v>
      </c>
      <c r="B288" s="171" t="s">
        <v>357</v>
      </c>
      <c r="C288" s="56" t="s">
        <v>1</v>
      </c>
      <c r="D288" s="39">
        <f>F288+H288+J288</f>
        <v>0</v>
      </c>
      <c r="E288" s="39">
        <f t="shared" ref="E288:E291" si="21">G288+I288+K288</f>
        <v>0</v>
      </c>
      <c r="F288" s="39">
        <v>0</v>
      </c>
      <c r="G288" s="39">
        <v>0</v>
      </c>
      <c r="H288" s="39">
        <v>0</v>
      </c>
      <c r="I288" s="38">
        <v>0</v>
      </c>
      <c r="J288" s="39">
        <v>0</v>
      </c>
      <c r="K288" s="39">
        <v>0</v>
      </c>
      <c r="L288" s="38">
        <v>0</v>
      </c>
      <c r="M288" s="164">
        <v>503272.99</v>
      </c>
      <c r="N288" s="164">
        <v>1671.62</v>
      </c>
      <c r="O288" s="166"/>
      <c r="P288" s="164"/>
      <c r="Q288" s="122"/>
      <c r="R288" s="40"/>
      <c r="S288" s="40"/>
      <c r="T288" s="40"/>
      <c r="U288" s="40"/>
      <c r="V288" s="40"/>
      <c r="W288" s="40"/>
      <c r="X288" s="40"/>
      <c r="Y288" s="40"/>
      <c r="Z288" s="40"/>
      <c r="AA288" s="40"/>
    </row>
    <row r="289" spans="1:27" s="33" customFormat="1" ht="41.45" customHeight="1">
      <c r="A289" s="170">
        <v>147</v>
      </c>
      <c r="B289" s="177" t="s">
        <v>358</v>
      </c>
      <c r="C289" s="56" t="s">
        <v>1</v>
      </c>
      <c r="D289" s="39">
        <f>F289+H289+J289</f>
        <v>0</v>
      </c>
      <c r="E289" s="39">
        <f t="shared" si="21"/>
        <v>0</v>
      </c>
      <c r="F289" s="39">
        <v>0</v>
      </c>
      <c r="G289" s="39">
        <v>0</v>
      </c>
      <c r="H289" s="39">
        <v>0</v>
      </c>
      <c r="I289" s="38">
        <v>0</v>
      </c>
      <c r="J289" s="39">
        <v>0</v>
      </c>
      <c r="K289" s="39">
        <v>0</v>
      </c>
      <c r="L289" s="38">
        <v>0</v>
      </c>
      <c r="M289" s="164">
        <v>504912.19</v>
      </c>
      <c r="N289" s="164">
        <v>1676.88</v>
      </c>
      <c r="O289" s="166"/>
      <c r="P289" s="164"/>
      <c r="Q289" s="122"/>
      <c r="R289" s="40"/>
      <c r="S289" s="40"/>
      <c r="T289" s="40"/>
      <c r="U289" s="40"/>
      <c r="V289" s="40"/>
      <c r="W289" s="40"/>
      <c r="X289" s="40"/>
      <c r="Y289" s="40"/>
      <c r="Z289" s="40"/>
      <c r="AA289" s="40"/>
    </row>
    <row r="290" spans="1:27" s="33" customFormat="1" ht="41.45" customHeight="1">
      <c r="A290" s="170">
        <v>148</v>
      </c>
      <c r="B290" s="177" t="s">
        <v>359</v>
      </c>
      <c r="C290" s="56" t="s">
        <v>1</v>
      </c>
      <c r="D290" s="39">
        <f>F290+H290+J290</f>
        <v>0</v>
      </c>
      <c r="E290" s="39">
        <f t="shared" si="21"/>
        <v>0</v>
      </c>
      <c r="F290" s="39">
        <v>0</v>
      </c>
      <c r="G290" s="39">
        <v>0</v>
      </c>
      <c r="H290" s="39">
        <v>0</v>
      </c>
      <c r="I290" s="38">
        <v>0</v>
      </c>
      <c r="J290" s="39">
        <v>0</v>
      </c>
      <c r="K290" s="39">
        <v>0</v>
      </c>
      <c r="L290" s="38">
        <v>0</v>
      </c>
      <c r="M290" s="164">
        <v>509352.26</v>
      </c>
      <c r="N290" s="164">
        <v>1691.61</v>
      </c>
      <c r="O290" s="166"/>
      <c r="P290" s="164"/>
      <c r="Q290" s="122"/>
      <c r="R290" s="40"/>
      <c r="S290" s="40"/>
      <c r="T290" s="40"/>
      <c r="U290" s="40"/>
      <c r="V290" s="40"/>
      <c r="W290" s="40"/>
      <c r="X290" s="40"/>
      <c r="Y290" s="40"/>
      <c r="Z290" s="40"/>
      <c r="AA290" s="40"/>
    </row>
    <row r="291" spans="1:27" s="33" customFormat="1" ht="41.45" customHeight="1">
      <c r="A291" s="170">
        <v>149</v>
      </c>
      <c r="B291" s="175" t="s">
        <v>368</v>
      </c>
      <c r="C291" s="56" t="s">
        <v>1</v>
      </c>
      <c r="D291" s="39">
        <f>F291+H291+J291</f>
        <v>0</v>
      </c>
      <c r="E291" s="39">
        <f t="shared" si="21"/>
        <v>0</v>
      </c>
      <c r="F291" s="39">
        <v>0</v>
      </c>
      <c r="G291" s="39">
        <v>0</v>
      </c>
      <c r="H291" s="39">
        <v>0</v>
      </c>
      <c r="I291" s="39">
        <v>0</v>
      </c>
      <c r="J291" s="39">
        <v>0</v>
      </c>
      <c r="K291" s="39">
        <v>0</v>
      </c>
      <c r="L291" s="39">
        <v>0</v>
      </c>
      <c r="M291" s="164">
        <v>744928.48</v>
      </c>
      <c r="N291" s="164">
        <v>2116.77</v>
      </c>
      <c r="O291" s="166"/>
      <c r="P291" s="164"/>
      <c r="Q291" s="122"/>
      <c r="R291" s="40"/>
      <c r="S291" s="40"/>
      <c r="T291" s="40"/>
      <c r="U291" s="40"/>
      <c r="V291" s="40"/>
      <c r="W291" s="40"/>
      <c r="X291" s="40"/>
      <c r="Y291" s="40"/>
      <c r="Z291" s="40"/>
      <c r="AA291" s="40"/>
    </row>
    <row r="292" spans="1:27" s="67" customFormat="1" ht="42" customHeight="1">
      <c r="A292" s="208" t="s">
        <v>221</v>
      </c>
      <c r="B292" s="209"/>
      <c r="C292" s="69"/>
      <c r="D292" s="70" t="s">
        <v>124</v>
      </c>
      <c r="E292" s="89">
        <f>SUM(E157:E291)</f>
        <v>3682084098.2600012</v>
      </c>
      <c r="F292" s="70" t="s">
        <v>124</v>
      </c>
      <c r="G292" s="89">
        <f>SUM(G157:G291)</f>
        <v>2863985942.9100003</v>
      </c>
      <c r="H292" s="70" t="s">
        <v>124</v>
      </c>
      <c r="I292" s="89">
        <f>SUM(I157:I291)</f>
        <v>816160984.93000019</v>
      </c>
      <c r="J292" s="70" t="s">
        <v>124</v>
      </c>
      <c r="K292" s="89">
        <f>SUM(K157:K291)</f>
        <v>1937170.4200000004</v>
      </c>
      <c r="L292" s="89">
        <f>SUM(L157:L291)</f>
        <v>5501755861.8100004</v>
      </c>
      <c r="M292" s="89">
        <f>SUM(M157:M291)</f>
        <v>2374632214.79</v>
      </c>
      <c r="N292" s="89">
        <f>SUM(N157:N291)</f>
        <v>405315595.84000009</v>
      </c>
      <c r="O292" s="70" t="s">
        <v>124</v>
      </c>
      <c r="P292" s="89">
        <f>SUM(P157:P291)</f>
        <v>141358.71</v>
      </c>
      <c r="Q292" s="124"/>
      <c r="R292" s="68"/>
      <c r="S292" s="68"/>
      <c r="T292" s="68"/>
      <c r="U292" s="68"/>
      <c r="V292" s="68"/>
      <c r="W292" s="68"/>
      <c r="X292" s="68"/>
      <c r="Y292" s="68"/>
      <c r="Z292" s="68"/>
      <c r="AA292" s="68"/>
    </row>
    <row r="293" spans="1:27" s="67" customFormat="1" ht="40.9" customHeight="1">
      <c r="A293" s="208" t="s">
        <v>222</v>
      </c>
      <c r="B293" s="222"/>
      <c r="C293" s="69"/>
      <c r="D293" s="70" t="s">
        <v>124</v>
      </c>
      <c r="E293" s="89">
        <f>E292+E155</f>
        <v>76776790652.939957</v>
      </c>
      <c r="F293" s="70" t="s">
        <v>124</v>
      </c>
      <c r="G293" s="89">
        <f>G292+G155</f>
        <v>75700763732.97995</v>
      </c>
      <c r="H293" s="70" t="s">
        <v>124</v>
      </c>
      <c r="I293" s="89">
        <f>I292+I155</f>
        <v>816160984.93000019</v>
      </c>
      <c r="J293" s="70" t="s">
        <v>124</v>
      </c>
      <c r="K293" s="89">
        <f>K292+K155</f>
        <v>259865935.03</v>
      </c>
      <c r="L293" s="89">
        <f>L292+L155</f>
        <v>5577021464</v>
      </c>
      <c r="M293" s="89">
        <f>M292+M155</f>
        <v>2384985569.75</v>
      </c>
      <c r="N293" s="89">
        <f>N292+N155</f>
        <v>426743566.61000007</v>
      </c>
      <c r="O293" s="70" t="s">
        <v>124</v>
      </c>
      <c r="P293" s="89">
        <f>P292+P155</f>
        <v>141358.71</v>
      </c>
      <c r="Q293" s="124"/>
      <c r="R293" s="68"/>
      <c r="S293" s="68"/>
      <c r="T293" s="68"/>
      <c r="U293" s="68"/>
      <c r="V293" s="68"/>
      <c r="W293" s="68"/>
      <c r="X293" s="68"/>
      <c r="Y293" s="68"/>
      <c r="Z293" s="68"/>
      <c r="AA293" s="68"/>
    </row>
    <row r="294" spans="1:27" s="77" customFormat="1">
      <c r="A294" s="223" t="s">
        <v>223</v>
      </c>
      <c r="B294" s="224"/>
      <c r="C294" s="224"/>
      <c r="D294" s="224"/>
      <c r="E294" s="224"/>
      <c r="F294" s="224"/>
      <c r="G294" s="224"/>
      <c r="H294" s="224"/>
      <c r="I294" s="224"/>
      <c r="J294" s="224"/>
      <c r="K294" s="224"/>
      <c r="L294" s="224"/>
      <c r="M294" s="224"/>
      <c r="N294" s="224"/>
      <c r="O294" s="224"/>
      <c r="P294" s="225"/>
      <c r="Q294" s="127"/>
      <c r="R294" s="78"/>
      <c r="S294" s="78"/>
      <c r="T294" s="78"/>
      <c r="U294" s="78"/>
      <c r="V294" s="78"/>
      <c r="W294" s="78"/>
      <c r="X294" s="78"/>
      <c r="Y294" s="78"/>
      <c r="Z294" s="78"/>
      <c r="AA294" s="78"/>
    </row>
    <row r="295" spans="1:27" s="33" customFormat="1" ht="18" customHeight="1">
      <c r="A295" s="210" t="s">
        <v>20</v>
      </c>
      <c r="B295" s="211"/>
      <c r="C295" s="211"/>
      <c r="D295" s="211"/>
      <c r="E295" s="211"/>
      <c r="F295" s="211"/>
      <c r="G295" s="211"/>
      <c r="H295" s="211"/>
      <c r="I295" s="211"/>
      <c r="J295" s="211"/>
      <c r="K295" s="211"/>
      <c r="L295" s="211"/>
      <c r="M295" s="211"/>
      <c r="N295" s="211"/>
      <c r="O295" s="211"/>
      <c r="P295" s="212"/>
      <c r="Q295" s="122"/>
      <c r="R295" s="40"/>
      <c r="S295" s="40"/>
      <c r="T295" s="40"/>
      <c r="U295" s="40"/>
      <c r="V295" s="40"/>
      <c r="W295" s="40"/>
      <c r="X295" s="40"/>
      <c r="Y295" s="40"/>
      <c r="Z295" s="40"/>
      <c r="AA295" s="40"/>
    </row>
    <row r="296" spans="1:27" s="79" customFormat="1" ht="56.45" customHeight="1">
      <c r="A296" s="118">
        <v>1</v>
      </c>
      <c r="B296" s="41" t="s">
        <v>224</v>
      </c>
      <c r="C296" s="56" t="s">
        <v>1</v>
      </c>
      <c r="D296" s="37">
        <f t="shared" ref="D296:E312" si="22">F296+H296+J296</f>
        <v>586675.72</v>
      </c>
      <c r="E296" s="37">
        <f t="shared" si="22"/>
        <v>25435149.84</v>
      </c>
      <c r="F296" s="37">
        <v>586675.72</v>
      </c>
      <c r="G296" s="37">
        <f>ROUND(F296*B3,2)</f>
        <v>25435149.84</v>
      </c>
      <c r="H296" s="37">
        <v>0</v>
      </c>
      <c r="I296" s="37">
        <v>0</v>
      </c>
      <c r="J296" s="37">
        <v>0</v>
      </c>
      <c r="K296" s="37">
        <v>0</v>
      </c>
      <c r="L296" s="37">
        <v>0</v>
      </c>
      <c r="M296" s="37">
        <v>0</v>
      </c>
      <c r="N296" s="37">
        <v>0</v>
      </c>
      <c r="O296" s="73">
        <v>6700456.0999999996</v>
      </c>
      <c r="P296" s="37">
        <v>0</v>
      </c>
      <c r="Q296" s="128"/>
      <c r="R296" s="80"/>
      <c r="S296" s="80"/>
      <c r="T296" s="80"/>
      <c r="U296" s="80"/>
      <c r="V296" s="80"/>
      <c r="W296" s="80"/>
      <c r="X296" s="80"/>
      <c r="Y296" s="80"/>
      <c r="Z296" s="80"/>
      <c r="AA296" s="80"/>
    </row>
    <row r="297" spans="1:27" s="79" customFormat="1" ht="31.15" customHeight="1">
      <c r="A297" s="115">
        <v>2</v>
      </c>
      <c r="B297" s="117" t="s">
        <v>225</v>
      </c>
      <c r="C297" s="36" t="s">
        <v>1</v>
      </c>
      <c r="D297" s="37">
        <f t="shared" si="22"/>
        <v>18258011.09</v>
      </c>
      <c r="E297" s="37">
        <f t="shared" si="22"/>
        <v>791570593.39999998</v>
      </c>
      <c r="F297" s="37">
        <v>18258011.09</v>
      </c>
      <c r="G297" s="37">
        <f>ROUND(F297*B3,2)</f>
        <v>791570593.39999998</v>
      </c>
      <c r="H297" s="37">
        <v>0</v>
      </c>
      <c r="I297" s="37">
        <v>0</v>
      </c>
      <c r="J297" s="37">
        <v>0</v>
      </c>
      <c r="K297" s="37">
        <v>0</v>
      </c>
      <c r="L297" s="37">
        <v>0</v>
      </c>
      <c r="M297" s="37">
        <v>0</v>
      </c>
      <c r="N297" s="37">
        <v>0</v>
      </c>
      <c r="O297" s="73">
        <v>112161723.56</v>
      </c>
      <c r="P297" s="37">
        <v>0</v>
      </c>
      <c r="Q297" s="128"/>
      <c r="R297" s="80"/>
      <c r="S297" s="80"/>
      <c r="T297" s="80"/>
      <c r="U297" s="80"/>
      <c r="V297" s="80"/>
      <c r="W297" s="80"/>
      <c r="X297" s="80"/>
      <c r="Y297" s="80"/>
      <c r="Z297" s="80"/>
      <c r="AA297" s="80"/>
    </row>
    <row r="298" spans="1:27" s="79" customFormat="1" ht="31.15" customHeight="1">
      <c r="A298" s="115">
        <v>3</v>
      </c>
      <c r="B298" s="117" t="s">
        <v>226</v>
      </c>
      <c r="C298" s="81" t="s">
        <v>1</v>
      </c>
      <c r="D298" s="37">
        <f t="shared" si="22"/>
        <v>746011.29</v>
      </c>
      <c r="E298" s="37">
        <f t="shared" si="22"/>
        <v>32343095.670000002</v>
      </c>
      <c r="F298" s="37">
        <v>746011.29</v>
      </c>
      <c r="G298" s="37">
        <f>ROUND(F298*B3,2)</f>
        <v>32343095.670000002</v>
      </c>
      <c r="H298" s="37">
        <v>0</v>
      </c>
      <c r="I298" s="37">
        <v>0</v>
      </c>
      <c r="J298" s="37">
        <v>0</v>
      </c>
      <c r="K298" s="37">
        <v>0</v>
      </c>
      <c r="L298" s="37">
        <v>0</v>
      </c>
      <c r="M298" s="37">
        <v>0</v>
      </c>
      <c r="N298" s="37">
        <v>0</v>
      </c>
      <c r="O298" s="73">
        <v>8448765.0099999998</v>
      </c>
      <c r="P298" s="37">
        <v>0</v>
      </c>
      <c r="Q298" s="128"/>
      <c r="R298" s="80"/>
      <c r="S298" s="80"/>
      <c r="T298" s="80"/>
      <c r="U298" s="80"/>
      <c r="V298" s="80"/>
      <c r="W298" s="80"/>
      <c r="X298" s="80"/>
      <c r="Y298" s="80"/>
      <c r="Z298" s="80"/>
      <c r="AA298" s="80"/>
    </row>
    <row r="299" spans="1:27" s="79" customFormat="1" ht="31.15" customHeight="1">
      <c r="A299" s="115">
        <v>4</v>
      </c>
      <c r="B299" s="116" t="s">
        <v>227</v>
      </c>
      <c r="C299" s="142" t="s">
        <v>1</v>
      </c>
      <c r="D299" s="37">
        <f t="shared" si="22"/>
        <v>43429950.75</v>
      </c>
      <c r="E299" s="37">
        <f t="shared" si="22"/>
        <v>1882892485.78</v>
      </c>
      <c r="F299" s="37">
        <v>43429950.75</v>
      </c>
      <c r="G299" s="37">
        <f>ROUND(F299*B3,2)</f>
        <v>1882892485.78</v>
      </c>
      <c r="H299" s="37">
        <v>0</v>
      </c>
      <c r="I299" s="37">
        <v>0</v>
      </c>
      <c r="J299" s="37">
        <v>0</v>
      </c>
      <c r="K299" s="37">
        <v>0</v>
      </c>
      <c r="L299" s="37">
        <v>0</v>
      </c>
      <c r="M299" s="37">
        <v>0</v>
      </c>
      <c r="N299" s="37">
        <v>0</v>
      </c>
      <c r="O299" s="73">
        <v>238313103.72</v>
      </c>
      <c r="P299" s="37">
        <v>0</v>
      </c>
      <c r="Q299" s="128"/>
      <c r="R299" s="80"/>
      <c r="S299" s="80"/>
      <c r="T299" s="80"/>
      <c r="U299" s="80"/>
      <c r="V299" s="80"/>
      <c r="W299" s="80"/>
      <c r="X299" s="80"/>
      <c r="Y299" s="80"/>
      <c r="Z299" s="80"/>
      <c r="AA299" s="80"/>
    </row>
    <row r="300" spans="1:27" s="79" customFormat="1" ht="31.15" customHeight="1">
      <c r="A300" s="118">
        <v>5</v>
      </c>
      <c r="B300" s="41" t="s">
        <v>228</v>
      </c>
      <c r="C300" s="56" t="s">
        <v>1</v>
      </c>
      <c r="D300" s="37">
        <f t="shared" si="22"/>
        <v>3470193</v>
      </c>
      <c r="E300" s="37">
        <f t="shared" si="22"/>
        <v>150449176.46000001</v>
      </c>
      <c r="F300" s="37">
        <v>3470193</v>
      </c>
      <c r="G300" s="37">
        <f>ROUND(F300*B3,2)</f>
        <v>150449176.46000001</v>
      </c>
      <c r="H300" s="37">
        <v>0</v>
      </c>
      <c r="I300" s="37">
        <v>0</v>
      </c>
      <c r="J300" s="37">
        <v>0</v>
      </c>
      <c r="K300" s="37">
        <v>0</v>
      </c>
      <c r="L300" s="37">
        <v>0</v>
      </c>
      <c r="M300" s="37">
        <v>0</v>
      </c>
      <c r="N300" s="37">
        <v>0</v>
      </c>
      <c r="O300" s="73">
        <v>13328598.359999999</v>
      </c>
      <c r="P300" s="37">
        <v>0</v>
      </c>
      <c r="Q300" s="128"/>
      <c r="R300" s="80"/>
      <c r="S300" s="80"/>
      <c r="T300" s="80"/>
      <c r="U300" s="80"/>
      <c r="V300" s="80"/>
      <c r="W300" s="80"/>
      <c r="X300" s="80"/>
      <c r="Y300" s="80"/>
      <c r="Z300" s="80"/>
      <c r="AA300" s="80"/>
    </row>
    <row r="301" spans="1:27" s="79" customFormat="1" ht="31.15" customHeight="1">
      <c r="A301" s="115">
        <v>6</v>
      </c>
      <c r="B301" s="116" t="s">
        <v>229</v>
      </c>
      <c r="C301" s="56" t="s">
        <v>1</v>
      </c>
      <c r="D301" s="37">
        <f t="shared" si="22"/>
        <v>4796733.09</v>
      </c>
      <c r="E301" s="37">
        <f t="shared" si="22"/>
        <v>207960924.09999999</v>
      </c>
      <c r="F301" s="37">
        <v>4796733.09</v>
      </c>
      <c r="G301" s="37">
        <f>ROUND(F301*B3,2)</f>
        <v>207960924.09999999</v>
      </c>
      <c r="H301" s="37">
        <v>0</v>
      </c>
      <c r="I301" s="37">
        <v>0</v>
      </c>
      <c r="J301" s="37">
        <v>0</v>
      </c>
      <c r="K301" s="37">
        <v>0</v>
      </c>
      <c r="L301" s="37">
        <v>0</v>
      </c>
      <c r="M301" s="37">
        <v>0</v>
      </c>
      <c r="N301" s="37">
        <v>0</v>
      </c>
      <c r="O301" s="73">
        <v>29257232.5</v>
      </c>
      <c r="P301" s="37">
        <v>0</v>
      </c>
      <c r="Q301" s="128"/>
      <c r="R301" s="80"/>
      <c r="S301" s="80"/>
      <c r="T301" s="80"/>
      <c r="U301" s="80"/>
      <c r="V301" s="80"/>
      <c r="W301" s="80"/>
      <c r="X301" s="80"/>
      <c r="Y301" s="80"/>
      <c r="Z301" s="80"/>
      <c r="AA301" s="80"/>
    </row>
    <row r="302" spans="1:27" s="79" customFormat="1" ht="31.15" customHeight="1">
      <c r="A302" s="115">
        <v>7</v>
      </c>
      <c r="B302" s="138" t="s">
        <v>339</v>
      </c>
      <c r="C302" s="142" t="s">
        <v>1</v>
      </c>
      <c r="D302" s="37">
        <f t="shared" si="22"/>
        <v>87918.73</v>
      </c>
      <c r="E302" s="37">
        <f t="shared" si="22"/>
        <v>3811690.16</v>
      </c>
      <c r="F302" s="37">
        <v>87918.73</v>
      </c>
      <c r="G302" s="37">
        <f>ROUND(F302*B3,2)</f>
        <v>3811690.16</v>
      </c>
      <c r="H302" s="37">
        <v>0</v>
      </c>
      <c r="I302" s="37">
        <v>0</v>
      </c>
      <c r="J302" s="37">
        <v>0</v>
      </c>
      <c r="K302" s="37">
        <v>0</v>
      </c>
      <c r="L302" s="37">
        <v>0</v>
      </c>
      <c r="M302" s="37">
        <v>0</v>
      </c>
      <c r="N302" s="37">
        <v>0</v>
      </c>
      <c r="O302" s="73">
        <v>1383395.62</v>
      </c>
      <c r="P302" s="37">
        <v>0</v>
      </c>
      <c r="Q302" s="128"/>
      <c r="R302" s="80"/>
      <c r="S302" s="80"/>
      <c r="T302" s="80"/>
      <c r="U302" s="80"/>
      <c r="V302" s="80"/>
      <c r="W302" s="80"/>
      <c r="X302" s="80"/>
      <c r="Y302" s="80"/>
      <c r="Z302" s="80"/>
      <c r="AA302" s="80"/>
    </row>
    <row r="303" spans="1:27" s="79" customFormat="1" ht="31.15" customHeight="1">
      <c r="A303" s="115">
        <v>8</v>
      </c>
      <c r="B303" s="41" t="s">
        <v>230</v>
      </c>
      <c r="C303" s="56" t="s">
        <v>0</v>
      </c>
      <c r="D303" s="37">
        <f t="shared" si="22"/>
        <v>30620461.989999998</v>
      </c>
      <c r="E303" s="37">
        <f t="shared" si="22"/>
        <v>1241273915.8699999</v>
      </c>
      <c r="F303" s="37">
        <v>30620461.989999998</v>
      </c>
      <c r="G303" s="37">
        <f>ROUND(F303*B2,2)</f>
        <v>1241273915.8699999</v>
      </c>
      <c r="H303" s="37">
        <v>0</v>
      </c>
      <c r="I303" s="37">
        <v>0</v>
      </c>
      <c r="J303" s="37">
        <v>0</v>
      </c>
      <c r="K303" s="37">
        <v>0</v>
      </c>
      <c r="L303" s="37">
        <v>0</v>
      </c>
      <c r="M303" s="37">
        <v>0</v>
      </c>
      <c r="N303" s="37">
        <v>0</v>
      </c>
      <c r="O303" s="73">
        <v>38562168.659999996</v>
      </c>
      <c r="P303" s="37">
        <v>0</v>
      </c>
      <c r="Q303" s="128"/>
      <c r="R303" s="80"/>
      <c r="S303" s="80"/>
      <c r="T303" s="80"/>
      <c r="U303" s="80"/>
      <c r="V303" s="80"/>
      <c r="W303" s="80"/>
      <c r="X303" s="80"/>
      <c r="Y303" s="80"/>
      <c r="Z303" s="80"/>
      <c r="AA303" s="80"/>
    </row>
    <row r="304" spans="1:27" s="79" customFormat="1" ht="31.15" customHeight="1">
      <c r="A304" s="190">
        <v>9</v>
      </c>
      <c r="B304" s="119" t="s">
        <v>335</v>
      </c>
      <c r="C304" s="195" t="s">
        <v>1</v>
      </c>
      <c r="D304" s="201">
        <f t="shared" si="22"/>
        <v>4679412.08</v>
      </c>
      <c r="E304" s="201">
        <f t="shared" si="22"/>
        <v>202874506.90000001</v>
      </c>
      <c r="F304" s="201">
        <v>4679412.08</v>
      </c>
      <c r="G304" s="201">
        <f>ROUND(F304*B3,2)</f>
        <v>202874506.90000001</v>
      </c>
      <c r="H304" s="37">
        <v>0</v>
      </c>
      <c r="I304" s="37">
        <v>0</v>
      </c>
      <c r="J304" s="37">
        <v>0</v>
      </c>
      <c r="K304" s="37">
        <v>0</v>
      </c>
      <c r="L304" s="37">
        <v>0</v>
      </c>
      <c r="M304" s="37">
        <v>0</v>
      </c>
      <c r="N304" s="37">
        <v>0</v>
      </c>
      <c r="O304" s="37">
        <v>0</v>
      </c>
      <c r="P304" s="37">
        <v>0</v>
      </c>
      <c r="Q304" s="128"/>
      <c r="R304" s="80"/>
      <c r="S304" s="80"/>
      <c r="T304" s="80"/>
      <c r="U304" s="80"/>
      <c r="V304" s="80"/>
      <c r="W304" s="80"/>
      <c r="X304" s="80"/>
      <c r="Y304" s="80"/>
      <c r="Z304" s="80"/>
      <c r="AA304" s="80"/>
    </row>
    <row r="305" spans="1:27" s="79" customFormat="1" ht="31.15" customHeight="1">
      <c r="A305" s="191"/>
      <c r="B305" s="83" t="s">
        <v>231</v>
      </c>
      <c r="C305" s="197"/>
      <c r="D305" s="203"/>
      <c r="E305" s="203"/>
      <c r="F305" s="203"/>
      <c r="G305" s="203">
        <f>ROUND(F305*B11,2)</f>
        <v>0</v>
      </c>
      <c r="H305" s="37">
        <v>0</v>
      </c>
      <c r="I305" s="37">
        <v>0</v>
      </c>
      <c r="J305" s="37">
        <v>0</v>
      </c>
      <c r="K305" s="37">
        <v>0</v>
      </c>
      <c r="L305" s="37">
        <v>0</v>
      </c>
      <c r="M305" s="37">
        <v>0</v>
      </c>
      <c r="N305" s="37">
        <v>0</v>
      </c>
      <c r="O305" s="155">
        <v>25013182.059999999</v>
      </c>
      <c r="P305" s="37">
        <v>0</v>
      </c>
      <c r="Q305" s="128"/>
      <c r="R305" s="80"/>
      <c r="S305" s="80"/>
      <c r="T305" s="80"/>
      <c r="U305" s="80"/>
      <c r="V305" s="80"/>
      <c r="W305" s="80"/>
      <c r="X305" s="80"/>
      <c r="Y305" s="80"/>
      <c r="Z305" s="80"/>
      <c r="AA305" s="80"/>
    </row>
    <row r="306" spans="1:27" s="33" customFormat="1" ht="31.15" customHeight="1">
      <c r="A306" s="118">
        <v>10</v>
      </c>
      <c r="B306" s="84" t="s">
        <v>232</v>
      </c>
      <c r="C306" s="142" t="s">
        <v>1</v>
      </c>
      <c r="D306" s="113">
        <f t="shared" si="22"/>
        <v>3643897.15</v>
      </c>
      <c r="E306" s="37">
        <f t="shared" si="22"/>
        <v>157980067.77000001</v>
      </c>
      <c r="F306" s="150">
        <v>3643897.15</v>
      </c>
      <c r="G306" s="179">
        <f>ROUND(F306*B3,2)</f>
        <v>157980067.77000001</v>
      </c>
      <c r="H306" s="37">
        <v>0</v>
      </c>
      <c r="I306" s="37">
        <v>0</v>
      </c>
      <c r="J306" s="37">
        <v>0</v>
      </c>
      <c r="K306" s="37">
        <v>0</v>
      </c>
      <c r="L306" s="37">
        <v>0</v>
      </c>
      <c r="M306" s="37">
        <v>0</v>
      </c>
      <c r="N306" s="37">
        <v>0</v>
      </c>
      <c r="O306" s="82">
        <v>20153250.289999999</v>
      </c>
      <c r="P306" s="37">
        <v>0</v>
      </c>
      <c r="Q306" s="122"/>
      <c r="R306" s="40"/>
      <c r="S306" s="40"/>
      <c r="T306" s="40"/>
      <c r="U306" s="40"/>
      <c r="V306" s="40"/>
      <c r="W306" s="40"/>
      <c r="X306" s="40"/>
      <c r="Y306" s="40"/>
      <c r="Z306" s="40"/>
      <c r="AA306" s="40"/>
    </row>
    <row r="307" spans="1:27" s="79" customFormat="1" ht="31.15" customHeight="1">
      <c r="A307" s="115">
        <v>11</v>
      </c>
      <c r="B307" s="83" t="s">
        <v>233</v>
      </c>
      <c r="C307" s="142" t="s">
        <v>1</v>
      </c>
      <c r="D307" s="113">
        <f t="shared" si="22"/>
        <v>449790.77</v>
      </c>
      <c r="E307" s="37">
        <f t="shared" si="22"/>
        <v>19500543.899999999</v>
      </c>
      <c r="F307" s="37">
        <v>449790.77</v>
      </c>
      <c r="G307" s="37">
        <f>ROUND(F307*B3,2)</f>
        <v>19500543.899999999</v>
      </c>
      <c r="H307" s="37">
        <v>0</v>
      </c>
      <c r="I307" s="37">
        <v>0</v>
      </c>
      <c r="J307" s="37">
        <v>0</v>
      </c>
      <c r="K307" s="37">
        <v>0</v>
      </c>
      <c r="L307" s="37">
        <v>0</v>
      </c>
      <c r="M307" s="37">
        <v>0</v>
      </c>
      <c r="N307" s="37">
        <v>0</v>
      </c>
      <c r="O307" s="73">
        <v>1051695.43</v>
      </c>
      <c r="P307" s="37">
        <v>0</v>
      </c>
      <c r="Q307" s="128"/>
      <c r="R307" s="80"/>
      <c r="S307" s="80"/>
      <c r="T307" s="80"/>
      <c r="U307" s="80"/>
      <c r="V307" s="80"/>
      <c r="W307" s="80"/>
      <c r="X307" s="80"/>
      <c r="Y307" s="80"/>
      <c r="Z307" s="80"/>
      <c r="AA307" s="80"/>
    </row>
    <row r="308" spans="1:27" s="79" customFormat="1" ht="31.15" customHeight="1">
      <c r="A308" s="115">
        <v>12</v>
      </c>
      <c r="B308" s="41" t="s">
        <v>234</v>
      </c>
      <c r="C308" s="43" t="s">
        <v>0</v>
      </c>
      <c r="D308" s="113">
        <f t="shared" si="22"/>
        <v>12957203.119999999</v>
      </c>
      <c r="E308" s="37">
        <f t="shared" si="22"/>
        <v>525251325.75999999</v>
      </c>
      <c r="F308" s="37">
        <v>12957203.119999999</v>
      </c>
      <c r="G308" s="37">
        <f>ROUND(F308*B2,2)</f>
        <v>525251325.75999999</v>
      </c>
      <c r="H308" s="37">
        <v>0</v>
      </c>
      <c r="I308" s="37">
        <v>0</v>
      </c>
      <c r="J308" s="37">
        <v>0</v>
      </c>
      <c r="K308" s="37">
        <v>0</v>
      </c>
      <c r="L308" s="37">
        <v>0</v>
      </c>
      <c r="M308" s="37">
        <v>0</v>
      </c>
      <c r="N308" s="37">
        <v>0</v>
      </c>
      <c r="O308" s="73">
        <v>75437118.099999994</v>
      </c>
      <c r="P308" s="37">
        <v>0</v>
      </c>
      <c r="Q308" s="128"/>
      <c r="R308" s="80"/>
      <c r="S308" s="80"/>
      <c r="T308" s="80"/>
      <c r="U308" s="80"/>
      <c r="V308" s="80"/>
      <c r="W308" s="80"/>
      <c r="X308" s="80"/>
      <c r="Y308" s="80"/>
      <c r="Z308" s="80"/>
      <c r="AA308" s="80"/>
    </row>
    <row r="309" spans="1:27" s="79" customFormat="1" ht="31.15" customHeight="1">
      <c r="A309" s="115">
        <v>13</v>
      </c>
      <c r="B309" s="116" t="s">
        <v>235</v>
      </c>
      <c r="C309" s="142" t="s">
        <v>1</v>
      </c>
      <c r="D309" s="113">
        <f t="shared" si="22"/>
        <v>2698849.2</v>
      </c>
      <c r="E309" s="37">
        <f t="shared" si="22"/>
        <v>117007797.41</v>
      </c>
      <c r="F309" s="37">
        <v>2698849.2</v>
      </c>
      <c r="G309" s="37">
        <f>ROUND(F309*B3,2)</f>
        <v>117007797.41</v>
      </c>
      <c r="H309" s="37">
        <v>0</v>
      </c>
      <c r="I309" s="37">
        <v>0</v>
      </c>
      <c r="J309" s="37">
        <v>0</v>
      </c>
      <c r="K309" s="37">
        <v>0</v>
      </c>
      <c r="L309" s="37">
        <v>0</v>
      </c>
      <c r="M309" s="37">
        <v>0</v>
      </c>
      <c r="N309" s="37">
        <v>0</v>
      </c>
      <c r="O309" s="73">
        <v>12992338</v>
      </c>
      <c r="P309" s="37">
        <v>0</v>
      </c>
      <c r="Q309" s="128"/>
      <c r="R309" s="80"/>
      <c r="S309" s="80"/>
      <c r="T309" s="80"/>
      <c r="U309" s="80"/>
      <c r="V309" s="80"/>
      <c r="W309" s="80"/>
      <c r="X309" s="80"/>
      <c r="Y309" s="80"/>
      <c r="Z309" s="80"/>
      <c r="AA309" s="80"/>
    </row>
    <row r="310" spans="1:27" s="79" customFormat="1" ht="31.15" customHeight="1">
      <c r="A310" s="115">
        <v>14</v>
      </c>
      <c r="B310" s="116" t="s">
        <v>236</v>
      </c>
      <c r="C310" s="142" t="s">
        <v>1</v>
      </c>
      <c r="D310" s="113">
        <f t="shared" si="22"/>
        <v>0</v>
      </c>
      <c r="E310" s="37">
        <f t="shared" si="22"/>
        <v>0</v>
      </c>
      <c r="F310" s="37">
        <v>0</v>
      </c>
      <c r="G310" s="37">
        <f>ROUND(F310*B3,2)</f>
        <v>0</v>
      </c>
      <c r="H310" s="37">
        <v>0</v>
      </c>
      <c r="I310" s="37">
        <v>0</v>
      </c>
      <c r="J310" s="37">
        <v>0</v>
      </c>
      <c r="K310" s="37">
        <v>0</v>
      </c>
      <c r="L310" s="37">
        <v>0</v>
      </c>
      <c r="M310" s="37">
        <v>0</v>
      </c>
      <c r="N310" s="37">
        <v>0</v>
      </c>
      <c r="O310" s="155">
        <v>16060587.710000001</v>
      </c>
      <c r="P310" s="37">
        <v>0</v>
      </c>
      <c r="Q310" s="128"/>
      <c r="R310" s="80"/>
      <c r="S310" s="80"/>
      <c r="T310" s="80"/>
      <c r="U310" s="80"/>
      <c r="V310" s="80"/>
      <c r="W310" s="80"/>
      <c r="X310" s="80"/>
      <c r="Y310" s="80"/>
      <c r="Z310" s="80"/>
      <c r="AA310" s="80"/>
    </row>
    <row r="311" spans="1:27" s="33" customFormat="1" ht="31.15" customHeight="1">
      <c r="A311" s="190">
        <v>15</v>
      </c>
      <c r="B311" s="192" t="s">
        <v>237</v>
      </c>
      <c r="C311" s="48" t="s">
        <v>1</v>
      </c>
      <c r="D311" s="113">
        <f t="shared" si="22"/>
        <v>16033302.25</v>
      </c>
      <c r="E311" s="37">
        <f t="shared" si="22"/>
        <v>695119009.05999994</v>
      </c>
      <c r="F311" s="37">
        <v>16033302.25</v>
      </c>
      <c r="G311" s="73">
        <f>ROUND(F311*B3,2)</f>
        <v>695119009.05999994</v>
      </c>
      <c r="H311" s="37">
        <v>0</v>
      </c>
      <c r="I311" s="37">
        <v>0</v>
      </c>
      <c r="J311" s="37">
        <v>0</v>
      </c>
      <c r="K311" s="37">
        <v>0</v>
      </c>
      <c r="L311" s="37">
        <v>0</v>
      </c>
      <c r="M311" s="37">
        <v>0</v>
      </c>
      <c r="N311" s="37">
        <v>0</v>
      </c>
      <c r="O311" s="73">
        <v>9697340.8699999992</v>
      </c>
      <c r="P311" s="37">
        <v>0</v>
      </c>
      <c r="Q311" s="122"/>
      <c r="R311" s="40"/>
      <c r="S311" s="40"/>
      <c r="T311" s="40"/>
      <c r="U311" s="40"/>
      <c r="V311" s="40"/>
      <c r="W311" s="40"/>
      <c r="X311" s="40"/>
      <c r="Y311" s="40"/>
      <c r="Z311" s="40"/>
      <c r="AA311" s="40"/>
    </row>
    <row r="312" spans="1:27" s="33" customFormat="1" ht="31.15" customHeight="1">
      <c r="A312" s="191"/>
      <c r="B312" s="193"/>
      <c r="C312" s="143" t="s">
        <v>30</v>
      </c>
      <c r="D312" s="37">
        <f t="shared" si="22"/>
        <v>6876139.2300000004</v>
      </c>
      <c r="E312" s="37">
        <f t="shared" ref="E312:E326" si="23">G312+I312+K312</f>
        <v>6876139.2300000004</v>
      </c>
      <c r="F312" s="37">
        <v>6876139.2300000004</v>
      </c>
      <c r="G312" s="37">
        <v>6876139.2300000004</v>
      </c>
      <c r="H312" s="37">
        <v>0</v>
      </c>
      <c r="I312" s="37">
        <v>0</v>
      </c>
      <c r="J312" s="37">
        <v>0</v>
      </c>
      <c r="K312" s="37">
        <v>0</v>
      </c>
      <c r="L312" s="37">
        <v>0</v>
      </c>
      <c r="M312" s="37">
        <v>0</v>
      </c>
      <c r="N312" s="37">
        <v>0</v>
      </c>
      <c r="O312" s="37">
        <v>0</v>
      </c>
      <c r="P312" s="37">
        <v>0</v>
      </c>
      <c r="Q312" s="122"/>
      <c r="R312" s="40"/>
      <c r="S312" s="40"/>
      <c r="T312" s="40"/>
      <c r="U312" s="40"/>
      <c r="V312" s="40"/>
      <c r="W312" s="40"/>
      <c r="X312" s="40"/>
      <c r="Y312" s="40"/>
      <c r="Z312" s="40"/>
      <c r="AA312" s="40"/>
    </row>
    <row r="313" spans="1:27" s="79" customFormat="1" ht="31.15" customHeight="1">
      <c r="A313" s="115">
        <v>16</v>
      </c>
      <c r="B313" s="85" t="s">
        <v>238</v>
      </c>
      <c r="C313" s="56" t="s">
        <v>30</v>
      </c>
      <c r="D313" s="37">
        <f t="shared" ref="D313:D314" si="24">F313+H313+J313</f>
        <v>796821.6</v>
      </c>
      <c r="E313" s="37">
        <f t="shared" si="23"/>
        <v>796821.6</v>
      </c>
      <c r="F313" s="37">
        <v>796821.6</v>
      </c>
      <c r="G313" s="37">
        <v>796821.6</v>
      </c>
      <c r="H313" s="37">
        <v>0</v>
      </c>
      <c r="I313" s="37">
        <v>0</v>
      </c>
      <c r="J313" s="37">
        <v>0</v>
      </c>
      <c r="K313" s="37">
        <v>0</v>
      </c>
      <c r="L313" s="37">
        <v>0</v>
      </c>
      <c r="M313" s="37">
        <v>0</v>
      </c>
      <c r="N313" s="37">
        <v>0</v>
      </c>
      <c r="O313" s="155">
        <v>160577.1</v>
      </c>
      <c r="P313" s="37">
        <v>0</v>
      </c>
      <c r="Q313" s="128"/>
      <c r="R313" s="80"/>
      <c r="S313" s="80"/>
      <c r="T313" s="80"/>
      <c r="U313" s="80"/>
      <c r="V313" s="80"/>
      <c r="W313" s="80"/>
      <c r="X313" s="80"/>
      <c r="Y313" s="80"/>
      <c r="Z313" s="80"/>
      <c r="AA313" s="80"/>
    </row>
    <row r="314" spans="1:27" s="79" customFormat="1" ht="31.15" customHeight="1">
      <c r="A314" s="115">
        <v>17</v>
      </c>
      <c r="B314" s="86" t="s">
        <v>239</v>
      </c>
      <c r="C314" s="56" t="s">
        <v>30</v>
      </c>
      <c r="D314" s="37">
        <f t="shared" si="24"/>
        <v>1793340.43</v>
      </c>
      <c r="E314" s="37">
        <f t="shared" si="23"/>
        <v>1793340.43</v>
      </c>
      <c r="F314" s="37">
        <v>1793340.43</v>
      </c>
      <c r="G314" s="37">
        <v>1793340.43</v>
      </c>
      <c r="H314" s="37">
        <v>0</v>
      </c>
      <c r="I314" s="37">
        <v>0</v>
      </c>
      <c r="J314" s="37">
        <v>0</v>
      </c>
      <c r="K314" s="37">
        <v>0</v>
      </c>
      <c r="L314" s="37">
        <v>0</v>
      </c>
      <c r="M314" s="37">
        <v>0</v>
      </c>
      <c r="N314" s="37">
        <v>0</v>
      </c>
      <c r="O314" s="155">
        <v>289720.5</v>
      </c>
      <c r="P314" s="37">
        <v>0</v>
      </c>
      <c r="Q314" s="128"/>
      <c r="R314" s="80"/>
      <c r="S314" s="80"/>
      <c r="T314" s="80"/>
      <c r="U314" s="80"/>
      <c r="V314" s="80"/>
      <c r="W314" s="80"/>
      <c r="X314" s="80"/>
      <c r="Y314" s="80"/>
      <c r="Z314" s="80"/>
      <c r="AA314" s="80"/>
    </row>
    <row r="315" spans="1:27" s="79" customFormat="1" ht="31.15" customHeight="1">
      <c r="A315" s="115">
        <v>18</v>
      </c>
      <c r="B315" s="41" t="s">
        <v>240</v>
      </c>
      <c r="C315" s="36" t="s">
        <v>1</v>
      </c>
      <c r="D315" s="37">
        <f t="shared" ref="D315:D326" si="25">F315+H315+J315</f>
        <v>1080911.82</v>
      </c>
      <c r="E315" s="37">
        <f t="shared" si="23"/>
        <v>46862607.68</v>
      </c>
      <c r="F315" s="37">
        <v>1080911.82</v>
      </c>
      <c r="G315" s="37">
        <f>ROUND(F315*B3,2)</f>
        <v>46862607.68</v>
      </c>
      <c r="H315" s="37">
        <v>0</v>
      </c>
      <c r="I315" s="37">
        <v>0</v>
      </c>
      <c r="J315" s="37">
        <v>0</v>
      </c>
      <c r="K315" s="37">
        <v>0</v>
      </c>
      <c r="L315" s="37">
        <v>0</v>
      </c>
      <c r="M315" s="37">
        <v>0</v>
      </c>
      <c r="N315" s="37">
        <v>0</v>
      </c>
      <c r="O315" s="155">
        <v>647749.07999999996</v>
      </c>
      <c r="P315" s="37">
        <v>0</v>
      </c>
      <c r="Q315" s="128"/>
      <c r="R315" s="80"/>
      <c r="S315" s="80"/>
      <c r="T315" s="80"/>
      <c r="U315" s="80"/>
      <c r="V315" s="80"/>
      <c r="W315" s="80"/>
      <c r="X315" s="80"/>
      <c r="Y315" s="80"/>
      <c r="Z315" s="80"/>
      <c r="AA315" s="80"/>
    </row>
    <row r="316" spans="1:27" s="79" customFormat="1" ht="97.9" customHeight="1">
      <c r="A316" s="115">
        <v>19</v>
      </c>
      <c r="B316" s="41" t="s">
        <v>241</v>
      </c>
      <c r="C316" s="43" t="s">
        <v>1</v>
      </c>
      <c r="D316" s="37">
        <f t="shared" si="25"/>
        <v>8863048.4800000004</v>
      </c>
      <c r="E316" s="37">
        <f t="shared" si="23"/>
        <v>384254807.94</v>
      </c>
      <c r="F316" s="37">
        <v>8582084.0099999998</v>
      </c>
      <c r="G316" s="37">
        <f>ROUND(F316*B3,2)</f>
        <v>372073677.63</v>
      </c>
      <c r="H316" s="37">
        <v>0</v>
      </c>
      <c r="I316" s="37">
        <v>0</v>
      </c>
      <c r="J316" s="155">
        <v>280964.46999999997</v>
      </c>
      <c r="K316" s="155">
        <f>ROUND(J316*B3,2)</f>
        <v>12181130.310000001</v>
      </c>
      <c r="L316" s="37">
        <v>0</v>
      </c>
      <c r="M316" s="37">
        <v>0</v>
      </c>
      <c r="N316" s="37">
        <v>0</v>
      </c>
      <c r="O316" s="155">
        <v>22206089.620000001</v>
      </c>
      <c r="P316" s="37">
        <v>0</v>
      </c>
      <c r="Q316" s="128"/>
      <c r="R316" s="80"/>
      <c r="S316" s="80"/>
      <c r="T316" s="80"/>
      <c r="U316" s="80"/>
      <c r="V316" s="80"/>
      <c r="W316" s="80"/>
      <c r="X316" s="80"/>
      <c r="Y316" s="80"/>
      <c r="Z316" s="80"/>
      <c r="AA316" s="80"/>
    </row>
    <row r="317" spans="1:27" s="79" customFormat="1" ht="33" customHeight="1">
      <c r="A317" s="115">
        <v>20</v>
      </c>
      <c r="B317" s="41" t="s">
        <v>242</v>
      </c>
      <c r="C317" s="44" t="s">
        <v>0</v>
      </c>
      <c r="D317" s="37">
        <f t="shared" si="25"/>
        <v>2059025.65</v>
      </c>
      <c r="E317" s="37">
        <f t="shared" si="23"/>
        <v>83467546.379999995</v>
      </c>
      <c r="F317" s="37">
        <v>2059025.65</v>
      </c>
      <c r="G317" s="37">
        <f>ROUND(F317*B2,2)</f>
        <v>83467546.379999995</v>
      </c>
      <c r="H317" s="37">
        <v>0</v>
      </c>
      <c r="I317" s="37">
        <v>0</v>
      </c>
      <c r="J317" s="155"/>
      <c r="K317" s="155"/>
      <c r="L317" s="37">
        <v>0</v>
      </c>
      <c r="M317" s="37">
        <v>0</v>
      </c>
      <c r="N317" s="37">
        <v>0</v>
      </c>
      <c r="O317" s="155">
        <v>13090935.92</v>
      </c>
      <c r="P317" s="37">
        <v>0</v>
      </c>
      <c r="Q317" s="128"/>
      <c r="R317" s="80"/>
      <c r="S317" s="80"/>
      <c r="T317" s="80"/>
      <c r="U317" s="80"/>
      <c r="V317" s="80"/>
      <c r="W317" s="80"/>
      <c r="X317" s="80"/>
      <c r="Y317" s="80"/>
      <c r="Z317" s="80"/>
      <c r="AA317" s="80"/>
    </row>
    <row r="318" spans="1:27" s="79" customFormat="1" ht="33" customHeight="1">
      <c r="A318" s="115">
        <v>21</v>
      </c>
      <c r="B318" s="41" t="s">
        <v>243</v>
      </c>
      <c r="C318" s="143" t="s">
        <v>1</v>
      </c>
      <c r="D318" s="37">
        <f t="shared" si="25"/>
        <v>35374991.170000002</v>
      </c>
      <c r="E318" s="37">
        <f t="shared" si="23"/>
        <v>1533672129.6799998</v>
      </c>
      <c r="F318" s="37">
        <v>34831151.93</v>
      </c>
      <c r="G318" s="37">
        <f>ROUND(F318*B3,2)</f>
        <v>1510094142.5799999</v>
      </c>
      <c r="H318" s="37">
        <v>0</v>
      </c>
      <c r="I318" s="37">
        <v>0</v>
      </c>
      <c r="J318" s="155">
        <v>543839.24</v>
      </c>
      <c r="K318" s="155">
        <f>ROUND(J318*B3,2)</f>
        <v>23577987.100000001</v>
      </c>
      <c r="L318" s="37">
        <v>0</v>
      </c>
      <c r="M318" s="37">
        <v>0</v>
      </c>
      <c r="N318" s="37">
        <v>0</v>
      </c>
      <c r="O318" s="155">
        <v>324791564.32999998</v>
      </c>
      <c r="P318" s="37">
        <v>0</v>
      </c>
      <c r="Q318" s="128"/>
      <c r="R318" s="80"/>
      <c r="S318" s="80"/>
      <c r="T318" s="80"/>
      <c r="U318" s="80"/>
      <c r="V318" s="80"/>
      <c r="W318" s="80"/>
      <c r="X318" s="80"/>
      <c r="Y318" s="80"/>
      <c r="Z318" s="80"/>
      <c r="AA318" s="80"/>
    </row>
    <row r="319" spans="1:27" s="79" customFormat="1" ht="33" customHeight="1">
      <c r="A319" s="115">
        <v>22</v>
      </c>
      <c r="B319" s="41" t="s">
        <v>244</v>
      </c>
      <c r="C319" s="56" t="s">
        <v>0</v>
      </c>
      <c r="D319" s="37">
        <f t="shared" si="25"/>
        <v>38787004.579999998</v>
      </c>
      <c r="E319" s="37">
        <f t="shared" si="23"/>
        <v>1572324319.46</v>
      </c>
      <c r="F319" s="37">
        <v>38787004.579999998</v>
      </c>
      <c r="G319" s="37">
        <f>ROUND(F319*B2,2)</f>
        <v>1572324319.46</v>
      </c>
      <c r="H319" s="37">
        <v>0</v>
      </c>
      <c r="I319" s="37">
        <v>0</v>
      </c>
      <c r="J319" s="37">
        <v>0</v>
      </c>
      <c r="K319" s="37">
        <v>0</v>
      </c>
      <c r="L319" s="37">
        <v>0</v>
      </c>
      <c r="M319" s="37">
        <v>0</v>
      </c>
      <c r="N319" s="37">
        <v>0</v>
      </c>
      <c r="O319" s="73">
        <v>199955474.61000001</v>
      </c>
      <c r="P319" s="37">
        <v>0</v>
      </c>
      <c r="Q319" s="128"/>
      <c r="R319" s="80"/>
      <c r="S319" s="80"/>
      <c r="T319" s="80"/>
      <c r="U319" s="80"/>
      <c r="V319" s="80"/>
      <c r="W319" s="80"/>
      <c r="X319" s="80"/>
      <c r="Y319" s="80"/>
      <c r="Z319" s="80"/>
      <c r="AA319" s="80"/>
    </row>
    <row r="320" spans="1:27" s="33" customFormat="1" ht="33" customHeight="1">
      <c r="A320" s="115">
        <v>23</v>
      </c>
      <c r="B320" s="41" t="s">
        <v>245</v>
      </c>
      <c r="C320" s="56" t="s">
        <v>1</v>
      </c>
      <c r="D320" s="37">
        <f t="shared" si="25"/>
        <v>37170181.600000001</v>
      </c>
      <c r="E320" s="37">
        <f t="shared" si="23"/>
        <v>1611502072.21</v>
      </c>
      <c r="F320" s="37">
        <v>37170181.600000001</v>
      </c>
      <c r="G320" s="37">
        <f>ROUND(F320*B3,2)</f>
        <v>1611502072.21</v>
      </c>
      <c r="H320" s="37">
        <v>0</v>
      </c>
      <c r="I320" s="37">
        <v>0</v>
      </c>
      <c r="J320" s="37">
        <v>0</v>
      </c>
      <c r="K320" s="37">
        <v>0</v>
      </c>
      <c r="L320" s="37">
        <v>0</v>
      </c>
      <c r="M320" s="37">
        <v>0</v>
      </c>
      <c r="N320" s="37">
        <v>0</v>
      </c>
      <c r="O320" s="73">
        <v>587849660.27999997</v>
      </c>
      <c r="P320" s="37">
        <v>0</v>
      </c>
      <c r="Q320" s="122"/>
      <c r="R320" s="40"/>
      <c r="S320" s="40"/>
      <c r="T320" s="40"/>
      <c r="U320" s="40"/>
      <c r="V320" s="40"/>
      <c r="W320" s="40"/>
      <c r="X320" s="40"/>
      <c r="Y320" s="40"/>
      <c r="Z320" s="40"/>
      <c r="AA320" s="40"/>
    </row>
    <row r="321" spans="1:27" s="33" customFormat="1" ht="48.6" customHeight="1">
      <c r="A321" s="114">
        <v>24</v>
      </c>
      <c r="B321" s="41" t="s">
        <v>246</v>
      </c>
      <c r="C321" s="44" t="s">
        <v>0</v>
      </c>
      <c r="D321" s="37">
        <f t="shared" si="25"/>
        <v>152335221.21000001</v>
      </c>
      <c r="E321" s="37">
        <f t="shared" si="23"/>
        <v>6175273796.2799997</v>
      </c>
      <c r="F321" s="37">
        <v>152335221.21000001</v>
      </c>
      <c r="G321" s="37">
        <f>ROUND(F321*B2,2)</f>
        <v>6175273796.2799997</v>
      </c>
      <c r="H321" s="37">
        <v>0</v>
      </c>
      <c r="I321" s="37">
        <v>0</v>
      </c>
      <c r="J321" s="37">
        <v>0</v>
      </c>
      <c r="K321" s="37">
        <v>0</v>
      </c>
      <c r="L321" s="37">
        <v>0</v>
      </c>
      <c r="M321" s="37">
        <v>0</v>
      </c>
      <c r="N321" s="37">
        <v>0</v>
      </c>
      <c r="O321" s="73">
        <v>1153205511.23</v>
      </c>
      <c r="P321" s="37">
        <v>0</v>
      </c>
      <c r="Q321" s="122"/>
      <c r="R321" s="40"/>
      <c r="S321" s="40"/>
      <c r="T321" s="40"/>
      <c r="U321" s="40"/>
      <c r="V321" s="40"/>
      <c r="W321" s="40"/>
      <c r="X321" s="40"/>
      <c r="Y321" s="40"/>
      <c r="Z321" s="40"/>
      <c r="AA321" s="40"/>
    </row>
    <row r="322" spans="1:27" s="33" customFormat="1" ht="85.9" customHeight="1">
      <c r="A322" s="118">
        <v>25</v>
      </c>
      <c r="B322" s="41" t="s">
        <v>247</v>
      </c>
      <c r="C322" s="56" t="s">
        <v>1</v>
      </c>
      <c r="D322" s="39">
        <f t="shared" si="25"/>
        <v>96254091.5</v>
      </c>
      <c r="E322" s="39">
        <f t="shared" si="23"/>
        <v>4173067260.7600002</v>
      </c>
      <c r="F322" s="38">
        <v>96254091.5</v>
      </c>
      <c r="G322" s="38">
        <f>ROUND(F322*B3,2)</f>
        <v>4173067260.7600002</v>
      </c>
      <c r="H322" s="37">
        <v>0</v>
      </c>
      <c r="I322" s="37">
        <v>0</v>
      </c>
      <c r="J322" s="37">
        <v>0</v>
      </c>
      <c r="K322" s="37">
        <v>0</v>
      </c>
      <c r="L322" s="37">
        <v>0</v>
      </c>
      <c r="M322" s="37">
        <v>0</v>
      </c>
      <c r="N322" s="37">
        <v>0</v>
      </c>
      <c r="O322" s="73">
        <v>523288471.26999998</v>
      </c>
      <c r="P322" s="37">
        <v>0</v>
      </c>
      <c r="Q322" s="122"/>
      <c r="R322" s="40"/>
      <c r="S322" s="40"/>
      <c r="T322" s="40"/>
      <c r="U322" s="40"/>
      <c r="V322" s="40"/>
      <c r="W322" s="40"/>
      <c r="X322" s="40"/>
      <c r="Y322" s="40"/>
      <c r="Z322" s="40"/>
      <c r="AA322" s="40"/>
    </row>
    <row r="323" spans="1:27" s="33" customFormat="1" ht="49.9" customHeight="1">
      <c r="A323" s="190">
        <v>26</v>
      </c>
      <c r="B323" s="119" t="s">
        <v>248</v>
      </c>
      <c r="C323" s="195" t="s">
        <v>1</v>
      </c>
      <c r="D323" s="198">
        <f t="shared" si="25"/>
        <v>3061325.18</v>
      </c>
      <c r="E323" s="198">
        <f t="shared" si="23"/>
        <v>132722834.78</v>
      </c>
      <c r="F323" s="198">
        <v>3061325.18</v>
      </c>
      <c r="G323" s="215">
        <f>ROUND(F323*B3,2)</f>
        <v>132722834.78</v>
      </c>
      <c r="H323" s="147"/>
      <c r="I323" s="147"/>
      <c r="J323" s="147"/>
      <c r="K323" s="147"/>
      <c r="L323" s="147"/>
      <c r="M323" s="147"/>
      <c r="N323" s="149"/>
      <c r="O323" s="82">
        <v>34020783.75</v>
      </c>
      <c r="P323" s="37">
        <v>0</v>
      </c>
      <c r="Q323" s="122"/>
      <c r="R323" s="40"/>
      <c r="S323" s="40"/>
      <c r="T323" s="40"/>
      <c r="U323" s="40"/>
      <c r="V323" s="40"/>
      <c r="W323" s="40"/>
      <c r="X323" s="40"/>
      <c r="Y323" s="40"/>
      <c r="Z323" s="40"/>
      <c r="AA323" s="40"/>
    </row>
    <row r="324" spans="1:27" s="33" customFormat="1" ht="17.45" customHeight="1">
      <c r="A324" s="194"/>
      <c r="B324" s="87" t="s">
        <v>249</v>
      </c>
      <c r="C324" s="196"/>
      <c r="D324" s="199">
        <f t="shared" si="25"/>
        <v>0</v>
      </c>
      <c r="E324" s="199">
        <f t="shared" si="23"/>
        <v>0</v>
      </c>
      <c r="F324" s="199"/>
      <c r="G324" s="216">
        <f>ROUND(F324*B7,2)</f>
        <v>0</v>
      </c>
      <c r="H324" s="146">
        <v>0</v>
      </c>
      <c r="I324" s="146">
        <v>0</v>
      </c>
      <c r="J324" s="146">
        <v>0</v>
      </c>
      <c r="K324" s="146">
        <v>0</v>
      </c>
      <c r="L324" s="146">
        <v>0</v>
      </c>
      <c r="M324" s="146">
        <v>0</v>
      </c>
      <c r="N324" s="146">
        <v>0</v>
      </c>
      <c r="O324" s="205" t="s">
        <v>250</v>
      </c>
      <c r="P324" s="201">
        <v>0</v>
      </c>
      <c r="Q324" s="122"/>
      <c r="R324" s="40"/>
      <c r="S324" s="40"/>
      <c r="T324" s="40"/>
      <c r="U324" s="40"/>
      <c r="V324" s="40"/>
      <c r="W324" s="40"/>
      <c r="X324" s="40"/>
      <c r="Y324" s="40"/>
      <c r="Z324" s="40"/>
      <c r="AA324" s="40"/>
    </row>
    <row r="325" spans="1:27" s="33" customFormat="1" ht="17.45" customHeight="1">
      <c r="A325" s="194"/>
      <c r="B325" s="87" t="s">
        <v>251</v>
      </c>
      <c r="C325" s="196"/>
      <c r="D325" s="199">
        <f t="shared" si="25"/>
        <v>0</v>
      </c>
      <c r="E325" s="199">
        <f t="shared" si="23"/>
        <v>0</v>
      </c>
      <c r="F325" s="199"/>
      <c r="G325" s="216">
        <f>ROUND(F325*B8,2)</f>
        <v>0</v>
      </c>
      <c r="H325" s="146"/>
      <c r="I325" s="146"/>
      <c r="J325" s="146"/>
      <c r="K325" s="146"/>
      <c r="L325" s="146"/>
      <c r="M325" s="146"/>
      <c r="N325" s="146"/>
      <c r="O325" s="206"/>
      <c r="P325" s="202"/>
      <c r="Q325" s="122"/>
      <c r="R325" s="40"/>
      <c r="S325" s="40"/>
      <c r="T325" s="40"/>
      <c r="U325" s="40"/>
      <c r="V325" s="40"/>
      <c r="W325" s="40"/>
      <c r="X325" s="40"/>
      <c r="Y325" s="40"/>
      <c r="Z325" s="40"/>
      <c r="AA325" s="40"/>
    </row>
    <row r="326" spans="1:27" s="33" customFormat="1" ht="17.45" customHeight="1">
      <c r="A326" s="191"/>
      <c r="B326" s="88" t="s">
        <v>252</v>
      </c>
      <c r="C326" s="197"/>
      <c r="D326" s="200">
        <f t="shared" si="25"/>
        <v>0</v>
      </c>
      <c r="E326" s="200">
        <f t="shared" si="23"/>
        <v>0</v>
      </c>
      <c r="F326" s="200"/>
      <c r="G326" s="217">
        <f>ROUND(F326*B9,2)</f>
        <v>0</v>
      </c>
      <c r="H326" s="148"/>
      <c r="I326" s="148"/>
      <c r="J326" s="148"/>
      <c r="K326" s="148"/>
      <c r="L326" s="148"/>
      <c r="M326" s="148"/>
      <c r="N326" s="148"/>
      <c r="O326" s="207"/>
      <c r="P326" s="203"/>
      <c r="Q326" s="122"/>
      <c r="R326" s="40"/>
      <c r="S326" s="40"/>
      <c r="T326" s="40"/>
      <c r="U326" s="40"/>
      <c r="V326" s="40"/>
      <c r="W326" s="40"/>
      <c r="X326" s="40"/>
      <c r="Y326" s="40"/>
      <c r="Z326" s="40"/>
      <c r="AA326" s="40"/>
    </row>
    <row r="327" spans="1:27" s="67" customFormat="1" ht="38.450000000000003" customHeight="1">
      <c r="A327" s="208" t="s">
        <v>123</v>
      </c>
      <c r="B327" s="209"/>
      <c r="C327" s="69"/>
      <c r="D327" s="70" t="s">
        <v>124</v>
      </c>
      <c r="E327" s="89">
        <f>SUM(E296:E326)</f>
        <v>21776083958.509995</v>
      </c>
      <c r="F327" s="70" t="s">
        <v>124</v>
      </c>
      <c r="G327" s="89">
        <f t="shared" ref="G327" si="26">SUM(G296:G326)</f>
        <v>21740324841.099998</v>
      </c>
      <c r="H327" s="70" t="s">
        <v>124</v>
      </c>
      <c r="I327" s="89">
        <f t="shared" ref="I327" si="27">I296+I297+I298+I299+I300+I301+I302+I303+I305+I306+I307+I308+I309+I310+I311+I313+I314+I315+I316+I317+I318+I319+I320+I321+I322+I323</f>
        <v>0</v>
      </c>
      <c r="J327" s="70" t="s">
        <v>124</v>
      </c>
      <c r="K327" s="89">
        <f t="shared" ref="K327:O327" si="28">K296+K297+K298+K299+K300+K301+K302+K303+K305+K306+K307+K308+K309+K310+K311+K313+K314+K315+K316+K317+K318+K319+K320+K321+K322+K323</f>
        <v>35759117.410000004</v>
      </c>
      <c r="L327" s="70" t="s">
        <v>124</v>
      </c>
      <c r="M327" s="70" t="s">
        <v>124</v>
      </c>
      <c r="N327" s="70" t="s">
        <v>124</v>
      </c>
      <c r="O327" s="89">
        <f t="shared" si="28"/>
        <v>3468067493.6799998</v>
      </c>
      <c r="P327" s="89">
        <v>0</v>
      </c>
      <c r="Q327" s="124"/>
      <c r="R327" s="68"/>
      <c r="S327" s="68"/>
      <c r="T327" s="68"/>
      <c r="U327" s="68"/>
      <c r="V327" s="68"/>
      <c r="W327" s="68"/>
      <c r="X327" s="68"/>
      <c r="Y327" s="68"/>
      <c r="Z327" s="68"/>
      <c r="AA327" s="68"/>
    </row>
    <row r="328" spans="1:27" s="33" customFormat="1" ht="48" customHeight="1">
      <c r="A328" s="210" t="s">
        <v>125</v>
      </c>
      <c r="B328" s="211"/>
      <c r="C328" s="211"/>
      <c r="D328" s="211"/>
      <c r="E328" s="211"/>
      <c r="F328" s="211"/>
      <c r="G328" s="211"/>
      <c r="H328" s="211"/>
      <c r="I328" s="211"/>
      <c r="J328" s="211"/>
      <c r="K328" s="211"/>
      <c r="L328" s="211"/>
      <c r="M328" s="211"/>
      <c r="N328" s="211"/>
      <c r="O328" s="211"/>
      <c r="P328" s="212"/>
      <c r="Q328" s="122"/>
      <c r="R328" s="40"/>
      <c r="S328" s="40"/>
      <c r="T328" s="40"/>
      <c r="U328" s="40"/>
      <c r="V328" s="40"/>
      <c r="W328" s="40"/>
      <c r="X328" s="40"/>
      <c r="Y328" s="40"/>
      <c r="Z328" s="40"/>
      <c r="AA328" s="40"/>
    </row>
    <row r="329" spans="1:27" s="79" customFormat="1" ht="42.6" customHeight="1">
      <c r="A329" s="168">
        <v>27</v>
      </c>
      <c r="B329" s="171" t="s">
        <v>253</v>
      </c>
      <c r="C329" s="56" t="s">
        <v>0</v>
      </c>
      <c r="D329" s="39">
        <f t="shared" ref="D329:E334" si="29">F329+H329+J329</f>
        <v>75746.11</v>
      </c>
      <c r="E329" s="39">
        <f t="shared" si="29"/>
        <v>3070550.36</v>
      </c>
      <c r="F329" s="121">
        <v>0</v>
      </c>
      <c r="G329" s="121">
        <v>0</v>
      </c>
      <c r="H329" s="38">
        <v>75746.11</v>
      </c>
      <c r="I329" s="38">
        <f>ROUND(H329*B2,2)</f>
        <v>3070550.36</v>
      </c>
      <c r="J329" s="121">
        <v>0</v>
      </c>
      <c r="K329" s="121">
        <v>0</v>
      </c>
      <c r="L329" s="121">
        <v>0</v>
      </c>
      <c r="M329" s="121">
        <v>0</v>
      </c>
      <c r="N329" s="121">
        <v>0</v>
      </c>
      <c r="O329" s="38">
        <v>663159.05000000005</v>
      </c>
      <c r="P329" s="121">
        <v>0</v>
      </c>
      <c r="Q329" s="128"/>
      <c r="R329" s="80"/>
      <c r="S329" s="80"/>
      <c r="T329" s="80"/>
      <c r="U329" s="80"/>
      <c r="V329" s="80"/>
      <c r="W329" s="80"/>
      <c r="X329" s="80"/>
      <c r="Y329" s="80"/>
      <c r="Z329" s="80"/>
      <c r="AA329" s="80"/>
    </row>
    <row r="330" spans="1:27" s="79" customFormat="1" ht="42.6" customHeight="1">
      <c r="A330" s="168">
        <v>28</v>
      </c>
      <c r="B330" s="169" t="s">
        <v>254</v>
      </c>
      <c r="C330" s="56" t="s">
        <v>0</v>
      </c>
      <c r="D330" s="39">
        <f>F330+H330+J330</f>
        <v>383118.56</v>
      </c>
      <c r="E330" s="39">
        <f>G330+I330+K330</f>
        <v>15530630.309999999</v>
      </c>
      <c r="F330" s="39">
        <v>180000</v>
      </c>
      <c r="G330" s="38">
        <f>ROUND(F330*B2,2)</f>
        <v>7296732</v>
      </c>
      <c r="H330" s="38">
        <v>203118.56</v>
      </c>
      <c r="I330" s="38">
        <f>ROUND(H330*B2,2)</f>
        <v>8233898.3099999996</v>
      </c>
      <c r="J330" s="121">
        <v>0</v>
      </c>
      <c r="K330" s="121">
        <v>0</v>
      </c>
      <c r="L330" s="121">
        <v>0</v>
      </c>
      <c r="M330" s="121">
        <v>0</v>
      </c>
      <c r="N330" s="121">
        <v>0</v>
      </c>
      <c r="O330" s="38">
        <v>0</v>
      </c>
      <c r="P330" s="121">
        <v>0</v>
      </c>
      <c r="Q330" s="128"/>
      <c r="R330" s="80"/>
      <c r="S330" s="80"/>
      <c r="T330" s="80"/>
      <c r="U330" s="80"/>
      <c r="V330" s="80"/>
      <c r="W330" s="80"/>
      <c r="X330" s="80"/>
      <c r="Y330" s="80"/>
      <c r="Z330" s="80"/>
      <c r="AA330" s="80"/>
    </row>
    <row r="331" spans="1:27" s="79" customFormat="1" ht="42.6" customHeight="1">
      <c r="A331" s="168">
        <v>29</v>
      </c>
      <c r="B331" s="171" t="s">
        <v>255</v>
      </c>
      <c r="C331" s="56" t="s">
        <v>0</v>
      </c>
      <c r="D331" s="39">
        <f>F331+H331+J331</f>
        <v>9525669.9900000002</v>
      </c>
      <c r="E331" s="39">
        <f>G331+I331+K331</f>
        <v>386145894.66000003</v>
      </c>
      <c r="F331" s="39">
        <v>4309731.03</v>
      </c>
      <c r="G331" s="38">
        <f>ROUND(F331*B2,2)</f>
        <v>174705290.66</v>
      </c>
      <c r="H331" s="38">
        <v>2945142.78</v>
      </c>
      <c r="I331" s="38">
        <f>ROUND(H331*B2,2)</f>
        <v>119388430.93000001</v>
      </c>
      <c r="J331" s="38">
        <v>2270796.1800000002</v>
      </c>
      <c r="K331" s="38">
        <f>ROUND(J331*B2,2)</f>
        <v>92052173.069999993</v>
      </c>
      <c r="L331" s="121">
        <v>0</v>
      </c>
      <c r="M331" s="121">
        <v>0</v>
      </c>
      <c r="N331" s="121">
        <v>0</v>
      </c>
      <c r="O331" s="38">
        <v>35489606.960000001</v>
      </c>
      <c r="P331" s="121">
        <v>0</v>
      </c>
      <c r="Q331" s="128"/>
      <c r="R331" s="80"/>
      <c r="S331" s="80"/>
      <c r="T331" s="80"/>
      <c r="U331" s="80"/>
      <c r="V331" s="80"/>
      <c r="W331" s="80"/>
      <c r="X331" s="80"/>
      <c r="Y331" s="80"/>
      <c r="Z331" s="80"/>
      <c r="AA331" s="80"/>
    </row>
    <row r="332" spans="1:27" s="79" customFormat="1" ht="42.6" customHeight="1">
      <c r="A332" s="168">
        <v>30</v>
      </c>
      <c r="B332" s="55" t="s">
        <v>256</v>
      </c>
      <c r="C332" s="56" t="s">
        <v>0</v>
      </c>
      <c r="D332" s="39">
        <f t="shared" si="29"/>
        <v>3741.48</v>
      </c>
      <c r="E332" s="39">
        <f t="shared" si="29"/>
        <v>151669.87</v>
      </c>
      <c r="F332" s="39">
        <v>3640.75</v>
      </c>
      <c r="G332" s="38">
        <f>ROUND(F332*B2,2)</f>
        <v>147586.54</v>
      </c>
      <c r="H332" s="38">
        <v>98.91</v>
      </c>
      <c r="I332" s="38">
        <f>ROUND(H332*B2,2)</f>
        <v>4009.55</v>
      </c>
      <c r="J332" s="38">
        <v>1.82</v>
      </c>
      <c r="K332" s="38">
        <f>ROUND(J332*B2,2)</f>
        <v>73.78</v>
      </c>
      <c r="L332" s="121">
        <v>0</v>
      </c>
      <c r="M332" s="121">
        <v>0</v>
      </c>
      <c r="N332" s="121">
        <v>0</v>
      </c>
      <c r="O332" s="38">
        <v>8878.92</v>
      </c>
      <c r="P332" s="121">
        <v>0</v>
      </c>
      <c r="Q332" s="128"/>
      <c r="R332" s="80"/>
      <c r="S332" s="80"/>
      <c r="T332" s="80"/>
      <c r="U332" s="80"/>
      <c r="V332" s="80"/>
      <c r="W332" s="80"/>
      <c r="X332" s="80"/>
      <c r="Y332" s="80"/>
      <c r="Z332" s="80"/>
      <c r="AA332" s="80"/>
    </row>
    <row r="333" spans="1:27" s="33" customFormat="1" ht="42.6" customHeight="1">
      <c r="A333" s="167">
        <v>31</v>
      </c>
      <c r="B333" s="171" t="s">
        <v>257</v>
      </c>
      <c r="C333" s="56" t="s">
        <v>0</v>
      </c>
      <c r="D333" s="39">
        <f t="shared" si="29"/>
        <v>9978036.5999999996</v>
      </c>
      <c r="E333" s="39">
        <f t="shared" si="29"/>
        <v>404483660.87</v>
      </c>
      <c r="F333" s="39">
        <v>4271712.54</v>
      </c>
      <c r="G333" s="38">
        <f>ROUND(F333*B2,2)</f>
        <v>173164119.91999999</v>
      </c>
      <c r="H333" s="39">
        <v>3252306.05</v>
      </c>
      <c r="I333" s="38">
        <f>ROUND(H333*B2,2)</f>
        <v>131840031.27</v>
      </c>
      <c r="J333" s="39">
        <v>2454018.0099999998</v>
      </c>
      <c r="K333" s="38">
        <f>ROUND(J333*B2,2)</f>
        <v>99479509.680000007</v>
      </c>
      <c r="L333" s="121">
        <v>0</v>
      </c>
      <c r="M333" s="121">
        <v>0</v>
      </c>
      <c r="N333" s="121">
        <v>0</v>
      </c>
      <c r="O333" s="38">
        <v>11547055</v>
      </c>
      <c r="P333" s="121">
        <v>0</v>
      </c>
      <c r="Q333" s="122"/>
      <c r="R333" s="40"/>
      <c r="S333" s="40"/>
      <c r="T333" s="40"/>
      <c r="U333" s="40"/>
      <c r="V333" s="40"/>
      <c r="W333" s="40"/>
      <c r="X333" s="40"/>
      <c r="Y333" s="40"/>
      <c r="Z333" s="40"/>
      <c r="AA333" s="40"/>
    </row>
    <row r="334" spans="1:27" s="33" customFormat="1" ht="42.6" customHeight="1">
      <c r="A334" s="167">
        <v>32</v>
      </c>
      <c r="B334" s="171" t="s">
        <v>258</v>
      </c>
      <c r="C334" s="56" t="s">
        <v>0</v>
      </c>
      <c r="D334" s="39">
        <f t="shared" si="29"/>
        <v>1228007.1199999999</v>
      </c>
      <c r="E334" s="39">
        <f t="shared" si="29"/>
        <v>49780215.829999998</v>
      </c>
      <c r="F334" s="39">
        <v>1063964.47</v>
      </c>
      <c r="G334" s="38">
        <f>ROUND(F334*B2,2)</f>
        <v>43130353.310000002</v>
      </c>
      <c r="H334" s="39">
        <v>164042.65</v>
      </c>
      <c r="I334" s="38">
        <f>ROUND(H334*B2,2)</f>
        <v>6649862.5199999996</v>
      </c>
      <c r="J334" s="121">
        <v>0</v>
      </c>
      <c r="K334" s="121">
        <v>0</v>
      </c>
      <c r="L334" s="121">
        <v>0</v>
      </c>
      <c r="M334" s="121">
        <v>0</v>
      </c>
      <c r="N334" s="121">
        <v>0</v>
      </c>
      <c r="O334" s="38">
        <f>ROUND(Q334*B2,2)</f>
        <v>291348.37</v>
      </c>
      <c r="P334" s="121">
        <v>0</v>
      </c>
      <c r="Q334" s="122">
        <v>7187.15</v>
      </c>
      <c r="R334" s="40"/>
      <c r="S334" s="40"/>
      <c r="T334" s="40"/>
      <c r="U334" s="40"/>
      <c r="V334" s="40"/>
      <c r="W334" s="40"/>
      <c r="X334" s="40"/>
      <c r="Y334" s="40"/>
      <c r="Z334" s="40"/>
      <c r="AA334" s="40"/>
    </row>
    <row r="335" spans="1:27" s="67" customFormat="1" ht="48" customHeight="1">
      <c r="A335" s="208" t="s">
        <v>221</v>
      </c>
      <c r="B335" s="209"/>
      <c r="C335" s="69"/>
      <c r="D335" s="70" t="s">
        <v>124</v>
      </c>
      <c r="E335" s="89">
        <f>E334+E333+E332+E331+E330+E329</f>
        <v>859162621.89999998</v>
      </c>
      <c r="F335" s="70" t="s">
        <v>124</v>
      </c>
      <c r="G335" s="89">
        <f>G334+G333+G332+G331+G330</f>
        <v>398444082.42999995</v>
      </c>
      <c r="H335" s="70" t="s">
        <v>124</v>
      </c>
      <c r="I335" s="89">
        <f>I334+I333+I332+I331+I330+I329</f>
        <v>269186782.94</v>
      </c>
      <c r="J335" s="70" t="s">
        <v>124</v>
      </c>
      <c r="K335" s="89">
        <f>K333+K332+K331</f>
        <v>191531756.53</v>
      </c>
      <c r="L335" s="89">
        <v>0</v>
      </c>
      <c r="M335" s="89">
        <v>0</v>
      </c>
      <c r="N335" s="89">
        <v>0</v>
      </c>
      <c r="O335" s="70" t="s">
        <v>124</v>
      </c>
      <c r="P335" s="89">
        <f>P333+P332+P331</f>
        <v>0</v>
      </c>
      <c r="Q335" s="124"/>
      <c r="R335" s="68"/>
      <c r="S335" s="68"/>
      <c r="T335" s="68"/>
      <c r="U335" s="68"/>
      <c r="V335" s="68"/>
      <c r="W335" s="68"/>
      <c r="X335" s="68"/>
      <c r="Y335" s="68"/>
      <c r="Z335" s="68"/>
      <c r="AA335" s="68"/>
    </row>
    <row r="336" spans="1:27" s="67" customFormat="1" ht="67.5" customHeight="1">
      <c r="A336" s="213" t="s">
        <v>259</v>
      </c>
      <c r="B336" s="214"/>
      <c r="C336" s="69"/>
      <c r="D336" s="70" t="s">
        <v>124</v>
      </c>
      <c r="E336" s="89">
        <f>E335+E327</f>
        <v>22635246580.409996</v>
      </c>
      <c r="F336" s="70" t="s">
        <v>124</v>
      </c>
      <c r="G336" s="89">
        <f>G335+G327</f>
        <v>22138768923.529999</v>
      </c>
      <c r="H336" s="70" t="s">
        <v>124</v>
      </c>
      <c r="I336" s="89">
        <f>I335+I327</f>
        <v>269186782.94</v>
      </c>
      <c r="J336" s="70" t="s">
        <v>124</v>
      </c>
      <c r="K336" s="89">
        <f>K335+K327</f>
        <v>227290873.94</v>
      </c>
      <c r="L336" s="89">
        <v>0</v>
      </c>
      <c r="M336" s="89">
        <v>0</v>
      </c>
      <c r="N336" s="89">
        <v>0</v>
      </c>
      <c r="O336" s="70" t="s">
        <v>124</v>
      </c>
      <c r="P336" s="89">
        <f>P335+P327</f>
        <v>0</v>
      </c>
      <c r="Q336" s="129" t="s">
        <v>124</v>
      </c>
      <c r="R336" s="129" t="s">
        <v>124</v>
      </c>
      <c r="S336" s="68"/>
      <c r="T336" s="68"/>
      <c r="U336" s="68"/>
      <c r="V336" s="68"/>
      <c r="W336" s="68"/>
      <c r="X336" s="68"/>
      <c r="Y336" s="68"/>
      <c r="Z336" s="68"/>
      <c r="AA336" s="68"/>
    </row>
    <row r="337" spans="1:27" s="67" customFormat="1" ht="48" customHeight="1">
      <c r="A337" s="213" t="s">
        <v>260</v>
      </c>
      <c r="B337" s="214"/>
      <c r="C337" s="69"/>
      <c r="D337" s="70" t="s">
        <v>124</v>
      </c>
      <c r="E337" s="89">
        <f>E336+E293</f>
        <v>99412037233.349945</v>
      </c>
      <c r="F337" s="70" t="s">
        <v>124</v>
      </c>
      <c r="G337" s="89">
        <f>G336+G293</f>
        <v>97839532656.509949</v>
      </c>
      <c r="H337" s="70" t="s">
        <v>124</v>
      </c>
      <c r="I337" s="89">
        <f>I336+I293</f>
        <v>1085347767.8700001</v>
      </c>
      <c r="J337" s="70" t="s">
        <v>124</v>
      </c>
      <c r="K337" s="89">
        <f>K336+K293</f>
        <v>487156808.97000003</v>
      </c>
      <c r="L337" s="89">
        <f>L336+L293</f>
        <v>5577021464</v>
      </c>
      <c r="M337" s="89">
        <f>M336+M293</f>
        <v>2384985569.75</v>
      </c>
      <c r="N337" s="89">
        <f>N336+N293</f>
        <v>426743566.61000007</v>
      </c>
      <c r="O337" s="70" t="s">
        <v>124</v>
      </c>
      <c r="P337" s="89">
        <f>P336+P293</f>
        <v>141358.71</v>
      </c>
      <c r="Q337" s="124"/>
      <c r="R337" s="68"/>
      <c r="S337" s="68"/>
      <c r="T337" s="68"/>
      <c r="U337" s="68"/>
      <c r="V337" s="68"/>
      <c r="W337" s="68"/>
      <c r="X337" s="68"/>
      <c r="Y337" s="68"/>
      <c r="Z337" s="68"/>
      <c r="AA337" s="68"/>
    </row>
    <row r="338" spans="1:27" s="15" customFormat="1" ht="16.5" customHeight="1">
      <c r="A338" s="17" t="s">
        <v>261</v>
      </c>
      <c r="B338" s="18"/>
      <c r="C338" s="10"/>
      <c r="D338" s="11"/>
      <c r="E338" s="90"/>
      <c r="F338" s="11"/>
      <c r="G338" s="90"/>
      <c r="H338" s="11"/>
      <c r="I338" s="90"/>
      <c r="J338" s="11"/>
      <c r="K338" s="5"/>
      <c r="L338" s="5"/>
      <c r="M338" s="5"/>
      <c r="N338" s="5"/>
      <c r="O338" s="5"/>
      <c r="P338" s="5"/>
      <c r="Q338" s="122"/>
      <c r="R338" s="111"/>
      <c r="S338" s="111"/>
      <c r="T338" s="111"/>
      <c r="U338" s="111"/>
      <c r="V338" s="111"/>
      <c r="W338" s="111"/>
      <c r="X338" s="111"/>
      <c r="Y338" s="6"/>
      <c r="Z338" s="111"/>
      <c r="AA338" s="111"/>
    </row>
    <row r="339" spans="1:27" s="15" customFormat="1">
      <c r="A339" s="204" t="s">
        <v>262</v>
      </c>
      <c r="B339" s="204"/>
      <c r="C339" s="204"/>
      <c r="D339" s="204"/>
      <c r="E339" s="204"/>
      <c r="F339" s="204"/>
      <c r="G339" s="204"/>
      <c r="H339" s="204"/>
      <c r="I339" s="204"/>
      <c r="J339" s="204"/>
      <c r="K339" s="204"/>
      <c r="L339" s="204"/>
      <c r="M339" s="204"/>
      <c r="N339" s="204"/>
      <c r="O339" s="204"/>
      <c r="P339" s="204"/>
      <c r="Q339" s="122"/>
      <c r="R339" s="111"/>
      <c r="S339" s="111"/>
      <c r="T339" s="111"/>
      <c r="U339" s="111"/>
      <c r="V339" s="111"/>
      <c r="W339" s="111"/>
      <c r="X339" s="111"/>
      <c r="Y339" s="6"/>
      <c r="Z339" s="111"/>
      <c r="AA339" s="111"/>
    </row>
    <row r="340" spans="1:27" s="15" customFormat="1" ht="46.5" customHeight="1">
      <c r="A340" s="60" t="s">
        <v>263</v>
      </c>
      <c r="B340" s="41" t="s">
        <v>264</v>
      </c>
      <c r="C340" s="56" t="s">
        <v>1</v>
      </c>
      <c r="D340" s="37">
        <f t="shared" ref="D340:E345" si="30">F340+H340+J340</f>
        <v>3643897.15</v>
      </c>
      <c r="E340" s="73">
        <f t="shared" si="30"/>
        <v>157980067.77000001</v>
      </c>
      <c r="F340" s="156">
        <v>3643897.15</v>
      </c>
      <c r="G340" s="73">
        <f>ROUND(F340*B3,2)</f>
        <v>157980067.77000001</v>
      </c>
      <c r="H340" s="121">
        <v>0</v>
      </c>
      <c r="I340" s="121">
        <v>0</v>
      </c>
      <c r="J340" s="121">
        <v>0</v>
      </c>
      <c r="K340" s="121">
        <v>0</v>
      </c>
      <c r="L340" s="121">
        <v>0</v>
      </c>
      <c r="M340" s="121">
        <v>0</v>
      </c>
      <c r="N340" s="121">
        <v>0</v>
      </c>
      <c r="O340" s="73">
        <v>20153250.289999999</v>
      </c>
      <c r="P340" s="121">
        <v>0</v>
      </c>
      <c r="Q340" s="122"/>
      <c r="R340" s="111"/>
      <c r="S340" s="111"/>
      <c r="T340" s="111"/>
      <c r="U340" s="111"/>
      <c r="V340" s="111"/>
      <c r="W340" s="111"/>
      <c r="X340" s="111"/>
      <c r="Y340" s="6"/>
      <c r="Z340" s="111"/>
      <c r="AA340" s="111"/>
    </row>
    <row r="341" spans="1:27" s="15" customFormat="1" ht="58.15" customHeight="1">
      <c r="A341" s="60" t="s">
        <v>263</v>
      </c>
      <c r="B341" s="133" t="s">
        <v>333</v>
      </c>
      <c r="C341" s="195" t="s">
        <v>1</v>
      </c>
      <c r="D341" s="201">
        <f t="shared" si="30"/>
        <v>1352057.45</v>
      </c>
      <c r="E341" s="201">
        <f t="shared" si="30"/>
        <v>58618045.130000003</v>
      </c>
      <c r="F341" s="201">
        <v>1352057.45</v>
      </c>
      <c r="G341" s="201">
        <f>ROUND(F341*B3,2)</f>
        <v>58618045.130000003</v>
      </c>
      <c r="H341" s="121">
        <v>0</v>
      </c>
      <c r="I341" s="121">
        <v>0</v>
      </c>
      <c r="J341" s="121">
        <v>0</v>
      </c>
      <c r="K341" s="121">
        <v>0</v>
      </c>
      <c r="L341" s="121">
        <v>0</v>
      </c>
      <c r="M341" s="121">
        <v>0</v>
      </c>
      <c r="N341" s="121">
        <v>0</v>
      </c>
      <c r="O341" s="73">
        <v>13786427.66</v>
      </c>
      <c r="P341" s="121">
        <v>0</v>
      </c>
      <c r="Q341" s="122"/>
      <c r="R341" s="111"/>
      <c r="S341" s="111"/>
      <c r="T341" s="111"/>
      <c r="U341" s="111"/>
      <c r="V341" s="111"/>
      <c r="W341" s="111"/>
      <c r="X341" s="111"/>
      <c r="Y341" s="6"/>
      <c r="Z341" s="111"/>
      <c r="AA341" s="111"/>
    </row>
    <row r="342" spans="1:27" s="15" customFormat="1" ht="58.15" customHeight="1">
      <c r="A342" s="60" t="s">
        <v>263</v>
      </c>
      <c r="B342" s="137" t="s">
        <v>334</v>
      </c>
      <c r="C342" s="197"/>
      <c r="D342" s="203"/>
      <c r="E342" s="203">
        <f t="shared" si="30"/>
        <v>0</v>
      </c>
      <c r="F342" s="203"/>
      <c r="G342" s="203">
        <f>ROUND(F342*B7,2)</f>
        <v>0</v>
      </c>
      <c r="H342" s="121">
        <v>0</v>
      </c>
      <c r="I342" s="121">
        <v>0</v>
      </c>
      <c r="J342" s="121">
        <v>0</v>
      </c>
      <c r="K342" s="121">
        <v>0</v>
      </c>
      <c r="L342" s="121">
        <v>0</v>
      </c>
      <c r="M342" s="121">
        <v>0</v>
      </c>
      <c r="N342" s="121">
        <v>0</v>
      </c>
      <c r="O342" s="159">
        <v>14402241.08</v>
      </c>
      <c r="P342" s="121">
        <v>0</v>
      </c>
      <c r="Q342" s="122"/>
      <c r="R342" s="111"/>
      <c r="S342" s="111"/>
      <c r="T342" s="111"/>
      <c r="U342" s="111"/>
      <c r="V342" s="111"/>
      <c r="W342" s="111"/>
      <c r="X342" s="111"/>
      <c r="Y342" s="6"/>
      <c r="Z342" s="111"/>
      <c r="AA342" s="111"/>
    </row>
    <row r="343" spans="1:27" s="15" customFormat="1" ht="35.450000000000003" customHeight="1">
      <c r="A343" s="190" t="s">
        <v>263</v>
      </c>
      <c r="B343" s="136" t="s">
        <v>265</v>
      </c>
      <c r="C343" s="195" t="s">
        <v>30</v>
      </c>
      <c r="D343" s="201">
        <f t="shared" si="30"/>
        <v>8057220.71</v>
      </c>
      <c r="E343" s="201">
        <v>8057220.71</v>
      </c>
      <c r="F343" s="201">
        <v>8057220.71</v>
      </c>
      <c r="G343" s="201">
        <v>8057220.71</v>
      </c>
      <c r="H343" s="218">
        <v>0</v>
      </c>
      <c r="I343" s="218">
        <v>0</v>
      </c>
      <c r="J343" s="218">
        <v>0</v>
      </c>
      <c r="K343" s="218">
        <v>0</v>
      </c>
      <c r="L343" s="218">
        <v>0</v>
      </c>
      <c r="M343" s="218">
        <v>0</v>
      </c>
      <c r="N343" s="218">
        <v>0</v>
      </c>
      <c r="O343" s="82">
        <v>3105593.02</v>
      </c>
      <c r="P343" s="121">
        <v>0</v>
      </c>
      <c r="Q343" s="122"/>
      <c r="R343" s="111"/>
      <c r="S343" s="111"/>
      <c r="T343" s="111"/>
      <c r="U343" s="111"/>
      <c r="V343" s="111"/>
      <c r="W343" s="111"/>
      <c r="X343" s="111"/>
      <c r="Y343" s="6"/>
      <c r="Z343" s="111"/>
      <c r="AA343" s="111"/>
    </row>
    <row r="344" spans="1:27" s="15" customFormat="1" ht="35.450000000000003" customHeight="1">
      <c r="A344" s="194"/>
      <c r="B344" s="136" t="s">
        <v>266</v>
      </c>
      <c r="C344" s="196"/>
      <c r="D344" s="202"/>
      <c r="E344" s="202"/>
      <c r="F344" s="202"/>
      <c r="G344" s="202"/>
      <c r="H344" s="219"/>
      <c r="I344" s="219"/>
      <c r="J344" s="219"/>
      <c r="K344" s="219"/>
      <c r="L344" s="219"/>
      <c r="M344" s="219"/>
      <c r="N344" s="219"/>
      <c r="O344" s="110">
        <v>3231489.18</v>
      </c>
      <c r="P344" s="121">
        <v>0</v>
      </c>
      <c r="Q344" s="122"/>
      <c r="R344" s="111"/>
      <c r="S344" s="111"/>
      <c r="T344" s="111"/>
      <c r="U344" s="111"/>
      <c r="V344" s="111"/>
      <c r="W344" s="111"/>
      <c r="X344" s="111"/>
      <c r="Y344" s="6"/>
      <c r="Z344" s="111"/>
      <c r="AA344" s="111"/>
    </row>
    <row r="345" spans="1:27" s="15" customFormat="1" ht="35.450000000000003" customHeight="1">
      <c r="A345" s="194"/>
      <c r="B345" s="136" t="s">
        <v>267</v>
      </c>
      <c r="C345" s="196"/>
      <c r="D345" s="202">
        <f t="shared" si="30"/>
        <v>0</v>
      </c>
      <c r="E345" s="202"/>
      <c r="F345" s="202"/>
      <c r="G345" s="202"/>
      <c r="H345" s="219"/>
      <c r="I345" s="219"/>
      <c r="J345" s="219"/>
      <c r="K345" s="219"/>
      <c r="L345" s="219"/>
      <c r="M345" s="219"/>
      <c r="N345" s="219"/>
      <c r="O345" s="110">
        <v>3149171.34</v>
      </c>
      <c r="P345" s="121">
        <v>0</v>
      </c>
      <c r="Q345" s="122"/>
      <c r="R345" s="111"/>
      <c r="S345" s="111"/>
      <c r="T345" s="111"/>
      <c r="U345" s="111"/>
      <c r="V345" s="111"/>
      <c r="W345" s="111"/>
      <c r="X345" s="111"/>
      <c r="Y345" s="6"/>
      <c r="Z345" s="111"/>
      <c r="AA345" s="111"/>
    </row>
    <row r="346" spans="1:27" s="15" customFormat="1" ht="42.6" customHeight="1">
      <c r="A346" s="191"/>
      <c r="B346" s="136" t="s">
        <v>268</v>
      </c>
      <c r="C346" s="197"/>
      <c r="D346" s="203"/>
      <c r="E346" s="203"/>
      <c r="F346" s="203"/>
      <c r="G346" s="203"/>
      <c r="H346" s="220"/>
      <c r="I346" s="220"/>
      <c r="J346" s="220"/>
      <c r="K346" s="220"/>
      <c r="L346" s="220"/>
      <c r="M346" s="220"/>
      <c r="N346" s="220"/>
      <c r="O346" s="159">
        <v>2224878.48</v>
      </c>
      <c r="P346" s="121">
        <v>0</v>
      </c>
      <c r="Q346" s="122"/>
      <c r="R346" s="111"/>
      <c r="S346" s="111"/>
      <c r="T346" s="111"/>
      <c r="U346" s="111"/>
      <c r="V346" s="111"/>
      <c r="W346" s="111"/>
      <c r="X346" s="111"/>
      <c r="Y346" s="6"/>
      <c r="Z346" s="111"/>
      <c r="AA346" s="111"/>
    </row>
    <row r="347" spans="1:27" s="15" customFormat="1" ht="42.6" customHeight="1">
      <c r="A347" s="60" t="s">
        <v>263</v>
      </c>
      <c r="B347" s="91" t="s">
        <v>352</v>
      </c>
      <c r="C347" s="56" t="s">
        <v>1</v>
      </c>
      <c r="D347" s="37">
        <f t="shared" ref="D347:D359" si="31">F347+H347+J347</f>
        <v>4679412.08</v>
      </c>
      <c r="E347" s="37">
        <f t="shared" ref="E347:E359" si="32">G347+I347+K347</f>
        <v>202874506.90000001</v>
      </c>
      <c r="F347" s="151">
        <v>4679412.08</v>
      </c>
      <c r="G347" s="73">
        <f>ROUND(F347*B3,2)</f>
        <v>202874506.90000001</v>
      </c>
      <c r="H347" s="121">
        <v>0</v>
      </c>
      <c r="I347" s="121">
        <v>0</v>
      </c>
      <c r="J347" s="121">
        <v>0</v>
      </c>
      <c r="K347" s="121">
        <v>0</v>
      </c>
      <c r="L347" s="121">
        <v>0</v>
      </c>
      <c r="M347" s="121">
        <v>0</v>
      </c>
      <c r="N347" s="121">
        <v>0</v>
      </c>
      <c r="O347" s="73">
        <v>25013182.059999999</v>
      </c>
      <c r="P347" s="121">
        <v>0</v>
      </c>
      <c r="Q347" s="122"/>
      <c r="R347" s="111"/>
      <c r="S347" s="111"/>
      <c r="T347" s="111"/>
      <c r="U347" s="111"/>
      <c r="V347" s="111"/>
      <c r="W347" s="111"/>
      <c r="X347" s="111"/>
      <c r="Y347" s="6"/>
      <c r="Z347" s="111"/>
      <c r="AA347" s="111"/>
    </row>
    <row r="348" spans="1:27" s="15" customFormat="1" ht="42.6" customHeight="1">
      <c r="A348" s="60" t="s">
        <v>263</v>
      </c>
      <c r="B348" s="41" t="s">
        <v>269</v>
      </c>
      <c r="C348" s="56" t="s">
        <v>1</v>
      </c>
      <c r="D348" s="37">
        <f t="shared" si="31"/>
        <v>2288720.9900000002</v>
      </c>
      <c r="E348" s="37">
        <f t="shared" si="32"/>
        <v>99226811.909999996</v>
      </c>
      <c r="F348" s="37">
        <v>2288720.9900000002</v>
      </c>
      <c r="G348" s="73">
        <f>ROUND(F348*B3,2)</f>
        <v>99226811.909999996</v>
      </c>
      <c r="H348" s="121">
        <v>0</v>
      </c>
      <c r="I348" s="121">
        <v>0</v>
      </c>
      <c r="J348" s="121">
        <v>0</v>
      </c>
      <c r="K348" s="121">
        <v>0</v>
      </c>
      <c r="L348" s="121">
        <v>0</v>
      </c>
      <c r="M348" s="121">
        <v>0</v>
      </c>
      <c r="N348" s="121">
        <v>0</v>
      </c>
      <c r="O348" s="159">
        <v>7018311.3399999999</v>
      </c>
      <c r="P348" s="121">
        <v>0</v>
      </c>
      <c r="Q348" s="122"/>
      <c r="R348" s="111"/>
      <c r="S348" s="111"/>
      <c r="T348" s="111"/>
      <c r="U348" s="111"/>
      <c r="V348" s="111"/>
      <c r="W348" s="111"/>
      <c r="X348" s="111"/>
      <c r="Y348" s="6"/>
      <c r="Z348" s="111"/>
      <c r="AA348" s="111"/>
    </row>
    <row r="349" spans="1:27" s="15" customFormat="1" ht="42.6" customHeight="1">
      <c r="A349" s="34" t="s">
        <v>263</v>
      </c>
      <c r="B349" s="45" t="s">
        <v>270</v>
      </c>
      <c r="C349" s="56" t="s">
        <v>1</v>
      </c>
      <c r="D349" s="37">
        <f t="shared" si="31"/>
        <v>3990620.06</v>
      </c>
      <c r="E349" s="37">
        <f t="shared" si="32"/>
        <v>173012135.52000001</v>
      </c>
      <c r="F349" s="37">
        <v>3990620.06</v>
      </c>
      <c r="G349" s="37">
        <f>ROUND(F349*B3,2)</f>
        <v>173012135.52000001</v>
      </c>
      <c r="H349" s="121">
        <v>0</v>
      </c>
      <c r="I349" s="121">
        <v>0</v>
      </c>
      <c r="J349" s="121">
        <v>0</v>
      </c>
      <c r="K349" s="121">
        <v>0</v>
      </c>
      <c r="L349" s="121">
        <v>0</v>
      </c>
      <c r="M349" s="121">
        <v>0</v>
      </c>
      <c r="N349" s="121">
        <v>0</v>
      </c>
      <c r="O349" s="159">
        <v>9021661.3800000008</v>
      </c>
      <c r="P349" s="121">
        <v>0</v>
      </c>
      <c r="Q349" s="122"/>
      <c r="R349" s="111"/>
      <c r="S349" s="111"/>
      <c r="T349" s="111"/>
      <c r="U349" s="111"/>
      <c r="V349" s="111"/>
      <c r="W349" s="111"/>
      <c r="X349" s="111"/>
      <c r="Y349" s="6"/>
      <c r="Z349" s="111"/>
      <c r="AA349" s="111"/>
    </row>
    <row r="350" spans="1:27" s="67" customFormat="1" ht="42.6" customHeight="1">
      <c r="A350" s="34" t="s">
        <v>263</v>
      </c>
      <c r="B350" s="55" t="s">
        <v>271</v>
      </c>
      <c r="C350" s="56" t="s">
        <v>0</v>
      </c>
      <c r="D350" s="37">
        <f t="shared" si="31"/>
        <v>51910.68</v>
      </c>
      <c r="E350" s="37">
        <f t="shared" si="32"/>
        <v>2104324</v>
      </c>
      <c r="F350" s="73">
        <v>51910.68</v>
      </c>
      <c r="G350" s="73">
        <f>ROUND(F350*B2,2)</f>
        <v>2104324</v>
      </c>
      <c r="H350" s="121">
        <v>0</v>
      </c>
      <c r="I350" s="121">
        <v>0</v>
      </c>
      <c r="J350" s="121">
        <v>0</v>
      </c>
      <c r="K350" s="121">
        <v>0</v>
      </c>
      <c r="L350" s="121">
        <v>0</v>
      </c>
      <c r="M350" s="121">
        <v>0</v>
      </c>
      <c r="N350" s="121">
        <v>0</v>
      </c>
      <c r="O350" s="73">
        <v>204474.5</v>
      </c>
      <c r="P350" s="121">
        <v>0</v>
      </c>
      <c r="Q350" s="124"/>
      <c r="R350" s="68"/>
      <c r="S350" s="68"/>
      <c r="T350" s="68"/>
      <c r="U350" s="68"/>
      <c r="V350" s="68"/>
      <c r="W350" s="68"/>
      <c r="X350" s="68"/>
      <c r="Y350" s="71"/>
      <c r="Z350" s="68"/>
      <c r="AA350" s="68"/>
    </row>
    <row r="351" spans="1:27" s="67" customFormat="1" ht="42.6" customHeight="1">
      <c r="A351" s="34" t="s">
        <v>263</v>
      </c>
      <c r="B351" s="55" t="s">
        <v>272</v>
      </c>
      <c r="C351" s="56" t="s">
        <v>0</v>
      </c>
      <c r="D351" s="37">
        <f t="shared" si="31"/>
        <v>1719.65</v>
      </c>
      <c r="E351" s="37">
        <f t="shared" si="32"/>
        <v>69710.14</v>
      </c>
      <c r="F351" s="73">
        <v>1719.65</v>
      </c>
      <c r="G351" s="73">
        <f>ROUND(F351*B2,2)</f>
        <v>69710.14</v>
      </c>
      <c r="H351" s="121">
        <v>0</v>
      </c>
      <c r="I351" s="121">
        <v>0</v>
      </c>
      <c r="J351" s="121">
        <v>0</v>
      </c>
      <c r="K351" s="121">
        <v>0</v>
      </c>
      <c r="L351" s="121">
        <v>0</v>
      </c>
      <c r="M351" s="121">
        <v>0</v>
      </c>
      <c r="N351" s="121">
        <v>0</v>
      </c>
      <c r="O351" s="73">
        <v>597.47</v>
      </c>
      <c r="P351" s="121">
        <v>0</v>
      </c>
      <c r="Q351" s="124"/>
      <c r="R351" s="68"/>
      <c r="S351" s="68"/>
      <c r="T351" s="68"/>
      <c r="U351" s="68"/>
      <c r="V351" s="68"/>
      <c r="W351" s="68"/>
      <c r="X351" s="68"/>
      <c r="Y351" s="71"/>
      <c r="Z351" s="68"/>
      <c r="AA351" s="68"/>
    </row>
    <row r="352" spans="1:27" s="67" customFormat="1" ht="42.6" customHeight="1">
      <c r="A352" s="34" t="s">
        <v>263</v>
      </c>
      <c r="B352" s="55" t="s">
        <v>273</v>
      </c>
      <c r="C352" s="56" t="s">
        <v>0</v>
      </c>
      <c r="D352" s="37">
        <f t="shared" si="31"/>
        <v>698712.41</v>
      </c>
      <c r="E352" s="37">
        <f t="shared" si="32"/>
        <v>28323984.449999999</v>
      </c>
      <c r="F352" s="73">
        <v>698712.41</v>
      </c>
      <c r="G352" s="73">
        <f>ROUND(F352*B2,2)</f>
        <v>28323984.449999999</v>
      </c>
      <c r="H352" s="121">
        <v>0</v>
      </c>
      <c r="I352" s="121">
        <v>0</v>
      </c>
      <c r="J352" s="121">
        <v>0</v>
      </c>
      <c r="K352" s="121">
        <v>0</v>
      </c>
      <c r="L352" s="121">
        <v>0</v>
      </c>
      <c r="M352" s="121">
        <v>0</v>
      </c>
      <c r="N352" s="121">
        <v>0</v>
      </c>
      <c r="O352" s="73">
        <v>0</v>
      </c>
      <c r="P352" s="121">
        <v>0</v>
      </c>
      <c r="Q352" s="124"/>
      <c r="R352" s="68"/>
      <c r="S352" s="68"/>
      <c r="T352" s="68"/>
      <c r="U352" s="68"/>
      <c r="V352" s="68"/>
      <c r="W352" s="68"/>
      <c r="X352" s="68"/>
      <c r="Y352" s="71"/>
      <c r="Z352" s="68"/>
      <c r="AA352" s="68"/>
    </row>
    <row r="353" spans="1:29" s="67" customFormat="1" ht="41.45" customHeight="1">
      <c r="A353" s="34" t="s">
        <v>263</v>
      </c>
      <c r="B353" s="108" t="s">
        <v>291</v>
      </c>
      <c r="C353" s="56" t="s">
        <v>0</v>
      </c>
      <c r="D353" s="37">
        <f t="shared" si="31"/>
        <v>360035</v>
      </c>
      <c r="E353" s="37">
        <f t="shared" si="32"/>
        <v>14594882.810000001</v>
      </c>
      <c r="F353" s="73">
        <v>349360.36</v>
      </c>
      <c r="G353" s="73">
        <f>ROUND(F353*B2,2)</f>
        <v>14162160.66</v>
      </c>
      <c r="H353" s="121">
        <v>0</v>
      </c>
      <c r="I353" s="121">
        <v>0</v>
      </c>
      <c r="J353" s="73">
        <v>10674.64</v>
      </c>
      <c r="K353" s="73">
        <f>ROUND(J353*B2,2)</f>
        <v>432722.15</v>
      </c>
      <c r="L353" s="121">
        <v>0</v>
      </c>
      <c r="M353" s="121">
        <v>0</v>
      </c>
      <c r="N353" s="121">
        <v>0</v>
      </c>
      <c r="O353" s="73">
        <v>1251832.7</v>
      </c>
      <c r="P353" s="121">
        <v>0</v>
      </c>
      <c r="Q353" s="124"/>
      <c r="R353" s="68"/>
      <c r="S353" s="68"/>
      <c r="T353" s="68"/>
      <c r="U353" s="68"/>
      <c r="V353" s="68"/>
      <c r="W353" s="68"/>
      <c r="X353" s="68"/>
      <c r="Y353" s="71"/>
      <c r="Z353" s="68"/>
      <c r="AA353" s="68"/>
    </row>
    <row r="354" spans="1:29" s="67" customFormat="1" ht="41.45" customHeight="1">
      <c r="A354" s="34" t="s">
        <v>263</v>
      </c>
      <c r="B354" s="108" t="s">
        <v>292</v>
      </c>
      <c r="C354" s="56" t="s">
        <v>0</v>
      </c>
      <c r="D354" s="37">
        <f t="shared" si="31"/>
        <v>101112.25</v>
      </c>
      <c r="E354" s="37">
        <f t="shared" si="32"/>
        <v>4098827.7199999997</v>
      </c>
      <c r="F354" s="73">
        <v>99911.35</v>
      </c>
      <c r="G354" s="73">
        <f>ROUND(F354*B2,2)</f>
        <v>4050146.36</v>
      </c>
      <c r="H354" s="121">
        <v>0</v>
      </c>
      <c r="I354" s="121">
        <v>0</v>
      </c>
      <c r="J354" s="73">
        <v>1200.9000000000001</v>
      </c>
      <c r="K354" s="73">
        <f>ROUND(J354*B2,2)</f>
        <v>48681.36</v>
      </c>
      <c r="L354" s="121">
        <v>0</v>
      </c>
      <c r="M354" s="121">
        <v>0</v>
      </c>
      <c r="N354" s="121">
        <v>0</v>
      </c>
      <c r="O354" s="73">
        <v>131037.96</v>
      </c>
      <c r="P354" s="121">
        <v>0</v>
      </c>
      <c r="Q354" s="124"/>
      <c r="R354" s="68"/>
      <c r="S354" s="68"/>
      <c r="T354" s="68"/>
      <c r="U354" s="68"/>
      <c r="V354" s="68"/>
      <c r="W354" s="68"/>
      <c r="X354" s="68"/>
      <c r="Y354" s="71"/>
      <c r="Z354" s="68"/>
      <c r="AA354" s="68"/>
    </row>
    <row r="355" spans="1:29" s="67" customFormat="1" ht="41.45" customHeight="1">
      <c r="A355" s="34" t="s">
        <v>263</v>
      </c>
      <c r="B355" s="108" t="s">
        <v>293</v>
      </c>
      <c r="C355" s="56" t="s">
        <v>0</v>
      </c>
      <c r="D355" s="37">
        <f t="shared" si="31"/>
        <v>287454.42</v>
      </c>
      <c r="E355" s="37">
        <f t="shared" si="32"/>
        <v>11652654.810000001</v>
      </c>
      <c r="F355" s="73">
        <v>287454.42</v>
      </c>
      <c r="G355" s="73">
        <f>ROUND(F355*B2,2)</f>
        <v>11652654.810000001</v>
      </c>
      <c r="H355" s="121">
        <v>0</v>
      </c>
      <c r="I355" s="121">
        <v>0</v>
      </c>
      <c r="J355" s="121">
        <v>0</v>
      </c>
      <c r="K355" s="121">
        <v>0</v>
      </c>
      <c r="L355" s="121">
        <v>0</v>
      </c>
      <c r="M355" s="121">
        <v>0</v>
      </c>
      <c r="N355" s="121">
        <v>0</v>
      </c>
      <c r="O355" s="73">
        <v>349697.79</v>
      </c>
      <c r="P355" s="121">
        <v>0</v>
      </c>
      <c r="Q355" s="124"/>
      <c r="R355" s="68"/>
      <c r="S355" s="68"/>
      <c r="T355" s="68"/>
      <c r="U355" s="68"/>
      <c r="V355" s="68"/>
      <c r="W355" s="68"/>
      <c r="X355" s="68"/>
      <c r="Y355" s="71"/>
      <c r="Z355" s="68"/>
      <c r="AA355" s="68"/>
    </row>
    <row r="356" spans="1:29" s="67" customFormat="1" ht="41.45" customHeight="1">
      <c r="A356" s="34" t="s">
        <v>263</v>
      </c>
      <c r="B356" s="108" t="s">
        <v>294</v>
      </c>
      <c r="C356" s="56" t="s">
        <v>0</v>
      </c>
      <c r="D356" s="37">
        <f t="shared" si="31"/>
        <v>914667.26</v>
      </c>
      <c r="E356" s="37">
        <f t="shared" si="32"/>
        <v>37078232.579999998</v>
      </c>
      <c r="F356" s="73">
        <v>877965.54</v>
      </c>
      <c r="G356" s="73">
        <f>ROUND(F356*B2,2)</f>
        <v>35590440.280000001</v>
      </c>
      <c r="H356" s="121">
        <v>0</v>
      </c>
      <c r="I356" s="121">
        <v>0</v>
      </c>
      <c r="J356" s="73">
        <v>36701.72</v>
      </c>
      <c r="K356" s="73">
        <f>ROUND(J356*B2,2)</f>
        <v>1487792.3</v>
      </c>
      <c r="L356" s="121">
        <v>0</v>
      </c>
      <c r="M356" s="121">
        <v>0</v>
      </c>
      <c r="N356" s="121">
        <v>0</v>
      </c>
      <c r="O356" s="73">
        <v>4813125.97</v>
      </c>
      <c r="P356" s="121">
        <v>0</v>
      </c>
      <c r="Q356" s="124"/>
      <c r="R356" s="68"/>
      <c r="S356" s="68"/>
      <c r="T356" s="68"/>
      <c r="U356" s="68"/>
      <c r="V356" s="68"/>
      <c r="W356" s="68"/>
      <c r="X356" s="68"/>
      <c r="Y356" s="71"/>
      <c r="Z356" s="68"/>
      <c r="AA356" s="68"/>
    </row>
    <row r="357" spans="1:29" s="67" customFormat="1" ht="41.45" customHeight="1">
      <c r="A357" s="34" t="s">
        <v>263</v>
      </c>
      <c r="B357" s="108" t="s">
        <v>295</v>
      </c>
      <c r="C357" s="56" t="s">
        <v>0</v>
      </c>
      <c r="D357" s="37">
        <f t="shared" si="31"/>
        <v>182205.58</v>
      </c>
      <c r="E357" s="37">
        <f t="shared" si="32"/>
        <v>7386140.4800000004</v>
      </c>
      <c r="F357" s="73">
        <v>182205.58</v>
      </c>
      <c r="G357" s="73">
        <f>ROUND(F357*B2,2)</f>
        <v>7386140.4800000004</v>
      </c>
      <c r="H357" s="121">
        <v>0</v>
      </c>
      <c r="I357" s="121">
        <v>0</v>
      </c>
      <c r="J357" s="121">
        <v>0</v>
      </c>
      <c r="K357" s="121">
        <v>0</v>
      </c>
      <c r="L357" s="121">
        <v>0</v>
      </c>
      <c r="M357" s="121">
        <v>0</v>
      </c>
      <c r="N357" s="121">
        <v>0</v>
      </c>
      <c r="O357" s="73">
        <v>0</v>
      </c>
      <c r="P357" s="121">
        <v>0</v>
      </c>
      <c r="Q357" s="124"/>
      <c r="R357" s="68"/>
      <c r="S357" s="68"/>
      <c r="T357" s="68"/>
      <c r="U357" s="68"/>
      <c r="V357" s="68"/>
      <c r="W357" s="68"/>
      <c r="X357" s="68"/>
      <c r="Y357" s="71"/>
      <c r="Z357" s="68"/>
      <c r="AA357" s="68"/>
    </row>
    <row r="358" spans="1:29" s="67" customFormat="1" ht="41.45" customHeight="1">
      <c r="A358" s="34" t="s">
        <v>263</v>
      </c>
      <c r="B358" s="108" t="s">
        <v>274</v>
      </c>
      <c r="C358" s="56" t="s">
        <v>0</v>
      </c>
      <c r="D358" s="37">
        <f t="shared" si="31"/>
        <v>287598.55</v>
      </c>
      <c r="E358" s="37">
        <f t="shared" si="32"/>
        <v>11658497.459999999</v>
      </c>
      <c r="F358" s="73">
        <v>275486.57</v>
      </c>
      <c r="G358" s="73">
        <f>ROUND(F358*B2,2)</f>
        <v>11167509.279999999</v>
      </c>
      <c r="H358" s="121">
        <v>0</v>
      </c>
      <c r="I358" s="121">
        <v>0</v>
      </c>
      <c r="J358" s="73">
        <v>12111.98</v>
      </c>
      <c r="K358" s="73">
        <f>ROUND(J358*B2,2)</f>
        <v>490988.18</v>
      </c>
      <c r="L358" s="121">
        <v>0</v>
      </c>
      <c r="M358" s="121">
        <v>0</v>
      </c>
      <c r="N358" s="121">
        <v>0</v>
      </c>
      <c r="O358" s="73">
        <v>1211906.95</v>
      </c>
      <c r="P358" s="121">
        <v>0</v>
      </c>
      <c r="Q358" s="124"/>
      <c r="R358" s="68"/>
      <c r="S358" s="68"/>
      <c r="T358" s="68"/>
      <c r="U358" s="68"/>
      <c r="V358" s="68"/>
      <c r="W358" s="68"/>
      <c r="X358" s="68"/>
      <c r="Y358" s="71"/>
      <c r="Z358" s="68"/>
      <c r="AA358" s="68"/>
    </row>
    <row r="359" spans="1:29" s="67" customFormat="1" ht="41.45" customHeight="1">
      <c r="A359" s="60" t="s">
        <v>263</v>
      </c>
      <c r="B359" s="109" t="s">
        <v>296</v>
      </c>
      <c r="C359" s="56" t="s">
        <v>0</v>
      </c>
      <c r="D359" s="37">
        <f t="shared" si="31"/>
        <v>140053.54</v>
      </c>
      <c r="E359" s="37">
        <f t="shared" si="32"/>
        <v>5677406.3699999992</v>
      </c>
      <c r="F359" s="73">
        <v>135430.72</v>
      </c>
      <c r="G359" s="73">
        <f>ROUND(F359*B2,2)</f>
        <v>5490009.2699999996</v>
      </c>
      <c r="H359" s="121">
        <v>0</v>
      </c>
      <c r="I359" s="121">
        <v>0</v>
      </c>
      <c r="J359" s="73">
        <v>4622.82</v>
      </c>
      <c r="K359" s="73">
        <f>ROUND(J359*B2,2)</f>
        <v>187397.1</v>
      </c>
      <c r="L359" s="121">
        <v>0</v>
      </c>
      <c r="M359" s="121">
        <v>0</v>
      </c>
      <c r="N359" s="121">
        <v>0</v>
      </c>
      <c r="O359" s="73">
        <v>709442.07</v>
      </c>
      <c r="P359" s="121">
        <v>0</v>
      </c>
      <c r="Q359" s="124"/>
      <c r="R359" s="68"/>
      <c r="S359" s="68"/>
      <c r="T359" s="68"/>
      <c r="U359" s="68"/>
      <c r="V359" s="68"/>
      <c r="W359" s="68"/>
      <c r="X359" s="68"/>
      <c r="Y359" s="71"/>
      <c r="Z359" s="68"/>
      <c r="AA359" s="68"/>
    </row>
    <row r="360" spans="1:29" s="67" customFormat="1" ht="16.899999999999999" customHeight="1">
      <c r="A360" s="152" t="s">
        <v>275</v>
      </c>
      <c r="B360" s="92"/>
      <c r="C360" s="93"/>
      <c r="D360" s="94"/>
      <c r="E360" s="94"/>
      <c r="F360" s="95"/>
      <c r="G360" s="95"/>
      <c r="H360" s="96"/>
      <c r="I360" s="97"/>
      <c r="J360" s="95"/>
      <c r="K360" s="95"/>
      <c r="L360" s="95"/>
      <c r="M360" s="98"/>
      <c r="N360" s="95"/>
      <c r="O360" s="95"/>
      <c r="P360" s="95"/>
      <c r="Q360" s="124"/>
      <c r="R360" s="68"/>
      <c r="S360" s="68"/>
      <c r="T360" s="68"/>
      <c r="U360" s="68"/>
      <c r="V360" s="68"/>
      <c r="W360" s="68"/>
      <c r="X360" s="68"/>
      <c r="Y360" s="71"/>
      <c r="Z360" s="68"/>
      <c r="AA360" s="68"/>
    </row>
    <row r="361" spans="1:29" s="15" customFormat="1" ht="16.899999999999999" customHeight="1">
      <c r="A361" s="221" t="s">
        <v>338</v>
      </c>
      <c r="B361" s="221"/>
      <c r="C361" s="221"/>
      <c r="D361" s="221"/>
      <c r="E361" s="221"/>
      <c r="F361" s="221"/>
      <c r="G361" s="221"/>
      <c r="H361" s="221"/>
      <c r="I361" s="221"/>
      <c r="J361" s="221"/>
      <c r="K361" s="221"/>
      <c r="L361" s="221"/>
      <c r="M361" s="221"/>
      <c r="N361" s="221"/>
      <c r="O361" s="221"/>
      <c r="P361" s="221"/>
      <c r="Q361" s="122"/>
      <c r="R361" s="111"/>
      <c r="S361" s="111"/>
      <c r="T361" s="111"/>
      <c r="U361" s="111"/>
      <c r="V361" s="111"/>
      <c r="W361" s="111"/>
      <c r="X361" s="111"/>
      <c r="Y361" s="111"/>
      <c r="Z361" s="111"/>
      <c r="AA361" s="111"/>
    </row>
    <row r="362" spans="1:29" ht="39" customHeight="1">
      <c r="A362" s="120"/>
    </row>
    <row r="363" spans="1:29" s="15" customFormat="1">
      <c r="A363" s="180"/>
      <c r="B363" s="18"/>
      <c r="C363" s="10"/>
      <c r="D363" s="11"/>
      <c r="E363" s="11"/>
      <c r="F363" s="11"/>
      <c r="G363" s="11"/>
      <c r="H363" s="11"/>
      <c r="I363" s="11"/>
      <c r="J363" s="11"/>
      <c r="K363" s="5"/>
      <c r="L363" s="5"/>
      <c r="M363" s="5"/>
      <c r="N363" s="5"/>
      <c r="O363" s="5"/>
      <c r="P363" s="5"/>
      <c r="Q363" s="181"/>
      <c r="Y363" s="182"/>
    </row>
    <row r="364" spans="1:29" s="187" customFormat="1" ht="15">
      <c r="A364" s="13"/>
      <c r="B364" s="13"/>
      <c r="C364" s="10"/>
      <c r="D364" s="13"/>
      <c r="E364" s="13"/>
      <c r="F364" s="13"/>
      <c r="G364" s="183"/>
      <c r="H364" s="183"/>
      <c r="I364" s="183"/>
      <c r="J364" s="183"/>
      <c r="K364" s="183"/>
      <c r="L364" s="183"/>
      <c r="M364" s="183"/>
      <c r="N364" s="183"/>
      <c r="O364" s="184"/>
      <c r="P364" s="183"/>
      <c r="Q364" s="185"/>
      <c r="R364" s="185"/>
      <c r="S364" s="185"/>
      <c r="T364" s="186"/>
      <c r="U364" s="186"/>
      <c r="V364" s="186"/>
      <c r="W364" s="186"/>
      <c r="X364" s="186"/>
      <c r="Y364" s="186"/>
      <c r="Z364" s="186"/>
      <c r="AA364" s="186"/>
      <c r="AB364" s="186"/>
      <c r="AC364" s="186"/>
    </row>
    <row r="365" spans="1:29" s="187" customFormat="1" ht="15">
      <c r="A365" s="13"/>
      <c r="B365" s="13"/>
      <c r="C365" s="10"/>
      <c r="D365" s="13"/>
      <c r="E365" s="13"/>
      <c r="F365" s="13"/>
      <c r="G365" s="183"/>
      <c r="H365" s="183"/>
      <c r="I365" s="183"/>
      <c r="J365" s="183"/>
      <c r="K365" s="183"/>
      <c r="L365" s="183"/>
      <c r="M365" s="183"/>
      <c r="N365" s="183"/>
      <c r="O365" s="184"/>
      <c r="P365" s="183"/>
      <c r="Q365" s="185"/>
      <c r="R365" s="185"/>
      <c r="S365" s="185"/>
      <c r="T365" s="186"/>
      <c r="U365" s="186"/>
      <c r="V365" s="186"/>
      <c r="W365" s="186"/>
      <c r="X365" s="186"/>
      <c r="Y365" s="186"/>
      <c r="Z365" s="186"/>
      <c r="AA365" s="186"/>
      <c r="AB365" s="186"/>
      <c r="AC365" s="186"/>
    </row>
    <row r="366" spans="1:29" s="187" customFormat="1" ht="15">
      <c r="A366" s="13"/>
      <c r="B366" s="13"/>
      <c r="C366" s="10"/>
      <c r="D366" s="13"/>
      <c r="E366" s="13"/>
      <c r="F366" s="13"/>
      <c r="G366" s="183"/>
      <c r="H366" s="183"/>
      <c r="I366" s="183"/>
      <c r="J366" s="183"/>
      <c r="K366" s="183"/>
      <c r="L366" s="183"/>
      <c r="M366" s="183"/>
      <c r="N366" s="183"/>
      <c r="O366" s="184"/>
      <c r="P366" s="183"/>
      <c r="Q366" s="185"/>
      <c r="R366" s="185"/>
      <c r="S366" s="185"/>
      <c r="T366" s="186"/>
      <c r="U366" s="186"/>
      <c r="V366" s="186"/>
      <c r="W366" s="186"/>
      <c r="X366" s="186"/>
      <c r="Y366" s="186"/>
      <c r="Z366" s="186"/>
      <c r="AA366" s="186"/>
      <c r="AB366" s="186"/>
      <c r="AC366" s="186"/>
    </row>
    <row r="367" spans="1:29" s="187" customFormat="1" ht="32.450000000000003" customHeight="1">
      <c r="A367" s="188"/>
      <c r="B367" s="188"/>
      <c r="C367" s="188"/>
      <c r="D367" s="188"/>
      <c r="E367" s="188"/>
      <c r="F367" s="188"/>
      <c r="G367" s="189"/>
      <c r="H367" s="189"/>
      <c r="I367" s="189"/>
      <c r="J367" s="189"/>
      <c r="K367" s="183"/>
      <c r="L367" s="183"/>
      <c r="M367" s="183"/>
      <c r="N367" s="183"/>
      <c r="O367" s="184"/>
      <c r="P367" s="183"/>
      <c r="Q367" s="184"/>
      <c r="R367" s="185"/>
      <c r="S367" s="185"/>
      <c r="T367" s="186"/>
      <c r="U367" s="186"/>
      <c r="V367" s="186"/>
      <c r="W367" s="186"/>
      <c r="X367" s="186"/>
      <c r="Y367" s="186"/>
      <c r="Z367" s="186"/>
      <c r="AA367" s="186"/>
      <c r="AB367" s="186"/>
      <c r="AC367" s="186"/>
    </row>
    <row r="368" spans="1:29" s="15" customFormat="1">
      <c r="A368" s="180"/>
      <c r="B368" s="18"/>
      <c r="C368" s="10"/>
      <c r="D368" s="11"/>
      <c r="E368" s="11"/>
      <c r="F368" s="11"/>
      <c r="G368" s="11"/>
      <c r="H368" s="11"/>
      <c r="I368" s="11"/>
      <c r="J368" s="11"/>
      <c r="K368" s="5"/>
      <c r="L368" s="5"/>
      <c r="M368" s="5"/>
      <c r="N368" s="5"/>
      <c r="O368" s="5"/>
      <c r="P368" s="5"/>
      <c r="Q368" s="181"/>
      <c r="Y368" s="182"/>
    </row>
    <row r="369" spans="1:1">
      <c r="A369" s="120"/>
    </row>
  </sheetData>
  <mergeCells count="150">
    <mergeCell ref="D48:D49"/>
    <mergeCell ref="E48:E49"/>
    <mergeCell ref="F48:F49"/>
    <mergeCell ref="G48:G49"/>
    <mergeCell ref="A7:P7"/>
    <mergeCell ref="A8:P8"/>
    <mergeCell ref="A9:P9"/>
    <mergeCell ref="A12:A16"/>
    <mergeCell ref="B12:B16"/>
    <mergeCell ref="C12:C16"/>
    <mergeCell ref="D12:E13"/>
    <mergeCell ref="F12:K12"/>
    <mergeCell ref="L12:N13"/>
    <mergeCell ref="O12:P13"/>
    <mergeCell ref="F13:G13"/>
    <mergeCell ref="H13:I13"/>
    <mergeCell ref="J13:K13"/>
    <mergeCell ref="D14:D16"/>
    <mergeCell ref="E14:E16"/>
    <mergeCell ref="F14:F16"/>
    <mergeCell ref="G14:G16"/>
    <mergeCell ref="H14:H16"/>
    <mergeCell ref="I14:I16"/>
    <mergeCell ref="A39:A41"/>
    <mergeCell ref="A43:A45"/>
    <mergeCell ref="B43:B44"/>
    <mergeCell ref="K14:K16"/>
    <mergeCell ref="L14:L16"/>
    <mergeCell ref="J14:J16"/>
    <mergeCell ref="A18:P18"/>
    <mergeCell ref="A26:A27"/>
    <mergeCell ref="A30:A31"/>
    <mergeCell ref="M14:M16"/>
    <mergeCell ref="N14:N16"/>
    <mergeCell ref="O14:O16"/>
    <mergeCell ref="P14:P16"/>
    <mergeCell ref="A72:A74"/>
    <mergeCell ref="A75:A78"/>
    <mergeCell ref="A79:A82"/>
    <mergeCell ref="A83:A86"/>
    <mergeCell ref="A89:A91"/>
    <mergeCell ref="A92:A93"/>
    <mergeCell ref="A61:A63"/>
    <mergeCell ref="A48:A49"/>
    <mergeCell ref="C48:C49"/>
    <mergeCell ref="A122:A125"/>
    <mergeCell ref="A129:A131"/>
    <mergeCell ref="A155:B155"/>
    <mergeCell ref="A156:P156"/>
    <mergeCell ref="A157:A158"/>
    <mergeCell ref="A159:A160"/>
    <mergeCell ref="A96:A97"/>
    <mergeCell ref="A98:A99"/>
    <mergeCell ref="A101:A102"/>
    <mergeCell ref="A104:A105"/>
    <mergeCell ref="A108:A110"/>
    <mergeCell ref="A111:A112"/>
    <mergeCell ref="A162:A167"/>
    <mergeCell ref="A207:A208"/>
    <mergeCell ref="A214:A215"/>
    <mergeCell ref="A217:A218"/>
    <mergeCell ref="A219:A220"/>
    <mergeCell ref="A223:A228"/>
    <mergeCell ref="A229:A230"/>
    <mergeCell ref="A192:A193"/>
    <mergeCell ref="A194:A195"/>
    <mergeCell ref="A197:A198"/>
    <mergeCell ref="A200:A201"/>
    <mergeCell ref="A202:A203"/>
    <mergeCell ref="A205:A206"/>
    <mergeCell ref="A179:A180"/>
    <mergeCell ref="A181:A182"/>
    <mergeCell ref="A183:A185"/>
    <mergeCell ref="A186:A187"/>
    <mergeCell ref="A188:A189"/>
    <mergeCell ref="A190:A191"/>
    <mergeCell ref="A169:A170"/>
    <mergeCell ref="A171:A172"/>
    <mergeCell ref="A173:A174"/>
    <mergeCell ref="A175:A176"/>
    <mergeCell ref="A177:A178"/>
    <mergeCell ref="A232:A233"/>
    <mergeCell ref="A235:A236"/>
    <mergeCell ref="A242:A243"/>
    <mergeCell ref="A245:A246"/>
    <mergeCell ref="A259:A266"/>
    <mergeCell ref="A286:A287"/>
    <mergeCell ref="B286:B287"/>
    <mergeCell ref="C286:C287"/>
    <mergeCell ref="A238:A241"/>
    <mergeCell ref="C238:C241"/>
    <mergeCell ref="A267:A279"/>
    <mergeCell ref="A281:A283"/>
    <mergeCell ref="A292:B292"/>
    <mergeCell ref="A293:B293"/>
    <mergeCell ref="A294:P294"/>
    <mergeCell ref="A295:P295"/>
    <mergeCell ref="D286:D287"/>
    <mergeCell ref="E286:E287"/>
    <mergeCell ref="F286:F287"/>
    <mergeCell ref="G286:G287"/>
    <mergeCell ref="H286:H287"/>
    <mergeCell ref="I286:I287"/>
    <mergeCell ref="J286:J287"/>
    <mergeCell ref="K286:K287"/>
    <mergeCell ref="L286:L287"/>
    <mergeCell ref="M286:M287"/>
    <mergeCell ref="N286:N287"/>
    <mergeCell ref="P286:P287"/>
    <mergeCell ref="H343:H346"/>
    <mergeCell ref="I343:I346"/>
    <mergeCell ref="J343:J346"/>
    <mergeCell ref="K343:K346"/>
    <mergeCell ref="A361:P361"/>
    <mergeCell ref="A343:A346"/>
    <mergeCell ref="C343:C346"/>
    <mergeCell ref="D343:D346"/>
    <mergeCell ref="E343:E346"/>
    <mergeCell ref="F343:F346"/>
    <mergeCell ref="G343:G346"/>
    <mergeCell ref="L343:L346"/>
    <mergeCell ref="M343:M346"/>
    <mergeCell ref="N343:N346"/>
    <mergeCell ref="A339:P339"/>
    <mergeCell ref="C341:C342"/>
    <mergeCell ref="D341:D342"/>
    <mergeCell ref="E341:E342"/>
    <mergeCell ref="F341:F342"/>
    <mergeCell ref="G341:G342"/>
    <mergeCell ref="O324:O326"/>
    <mergeCell ref="A327:B327"/>
    <mergeCell ref="A328:P328"/>
    <mergeCell ref="A335:B335"/>
    <mergeCell ref="A336:B336"/>
    <mergeCell ref="A337:B337"/>
    <mergeCell ref="F323:F326"/>
    <mergeCell ref="G323:G326"/>
    <mergeCell ref="A311:A312"/>
    <mergeCell ref="B311:B312"/>
    <mergeCell ref="A323:A326"/>
    <mergeCell ref="C323:C326"/>
    <mergeCell ref="D323:D326"/>
    <mergeCell ref="E323:E326"/>
    <mergeCell ref="A304:A305"/>
    <mergeCell ref="C304:C305"/>
    <mergeCell ref="P324:P326"/>
    <mergeCell ref="D304:D305"/>
    <mergeCell ref="E304:E305"/>
    <mergeCell ref="F304:F305"/>
    <mergeCell ref="G304:G305"/>
  </mergeCells>
  <printOptions horizontalCentered="1"/>
  <pageMargins left="0.23622047244094491" right="0.23622047244094491" top="0.47244094488188981" bottom="0.31496062992125984" header="0.11811023622047245" footer="0"/>
  <pageSetup paperSize="9" scale="47" fitToHeight="16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ІІ квартал 2024</vt:lpstr>
      <vt:lpstr>'ІІ квартал 2024'!Заголовки_для_друку</vt:lpstr>
      <vt:lpstr>'ІІ квартал 2024'!Область_друку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2800-KlymchukM</dc:creator>
  <cp:lastModifiedBy>Сидоренко Тамара Володимирівна</cp:lastModifiedBy>
  <cp:lastPrinted>2024-07-30T12:14:23Z</cp:lastPrinted>
  <dcterms:created xsi:type="dcterms:W3CDTF">2024-02-20T14:43:45Z</dcterms:created>
  <dcterms:modified xsi:type="dcterms:W3CDTF">2024-08-05T07:00:50Z</dcterms:modified>
</cp:coreProperties>
</file>