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120" yWindow="120" windowWidth="9720" windowHeight="7320"/>
  </bookViews>
  <sheets>
    <sheet name="01.07.2019" sheetId="11" r:id="rId1"/>
  </sheets>
  <externalReferences>
    <externalReference r:id="rId2"/>
    <externalReference r:id="rId3"/>
  </externalReferences>
  <definedNames>
    <definedName name="_xlnm._FilterDatabase" localSheetId="0" hidden="1">'01.07.2019'!$A$8:$I$3984</definedName>
    <definedName name="_xlnm.Database">[1]inshi!$A$1:$G$2645</definedName>
    <definedName name="_xlnm.Print_Titles" localSheetId="0">'01.07.2019'!$6:$7</definedName>
    <definedName name="_xlnm.Print_Area" localSheetId="0">'01.07.2019'!$A$1:$H$6087</definedName>
  </definedNames>
  <calcPr calcId="125725" fullCalcOnLoad="1"/>
</workbook>
</file>

<file path=xl/calcChain.xml><?xml version="1.0" encoding="utf-8"?>
<calcChain xmlns="http://schemas.openxmlformats.org/spreadsheetml/2006/main">
  <c r="G6086" i="11"/>
  <c r="E6086"/>
  <c r="F6054"/>
  <c r="D6054"/>
  <c r="F6053"/>
  <c r="D6053"/>
  <c r="F6052"/>
  <c r="F6051"/>
  <c r="D6051"/>
  <c r="F6050"/>
  <c r="D6050"/>
  <c r="F6049"/>
  <c r="D6049"/>
  <c r="F6048"/>
  <c r="D6048"/>
  <c r="F6047"/>
  <c r="D6047"/>
  <c r="F6046"/>
  <c r="D6046"/>
  <c r="F6045"/>
  <c r="D6045"/>
  <c r="F6044"/>
  <c r="F6043"/>
  <c r="D6043"/>
  <c r="F6042"/>
  <c r="F6041"/>
  <c r="D6041"/>
  <c r="F6040"/>
  <c r="D6040"/>
  <c r="F6039"/>
  <c r="D6039"/>
  <c r="F6038"/>
  <c r="D6037"/>
  <c r="F6036"/>
  <c r="D6036"/>
  <c r="F6035"/>
  <c r="D6035"/>
  <c r="F6034"/>
  <c r="D6033"/>
  <c r="D6032"/>
  <c r="D6031"/>
  <c r="D6030"/>
  <c r="D6029"/>
  <c r="D6028"/>
  <c r="D6027"/>
  <c r="D6026"/>
  <c r="D6025"/>
  <c r="D6024"/>
  <c r="D6023"/>
  <c r="D6022"/>
  <c r="D6021"/>
  <c r="D6020"/>
  <c r="F6019"/>
  <c r="D6019"/>
  <c r="F6018"/>
  <c r="D6018"/>
  <c r="F6017"/>
  <c r="D6017"/>
  <c r="D6016"/>
  <c r="D6015"/>
  <c r="D6014"/>
  <c r="D6013"/>
  <c r="D6012"/>
  <c r="D6011"/>
  <c r="D6010"/>
  <c r="F6009"/>
  <c r="D6009"/>
  <c r="F6008"/>
  <c r="D6008"/>
  <c r="F6007"/>
  <c r="D6007"/>
  <c r="F6006"/>
  <c r="D6006"/>
  <c r="H6005"/>
  <c r="F6005"/>
  <c r="D6005"/>
  <c r="H6004"/>
  <c r="H6086" s="1"/>
  <c r="F6004"/>
  <c r="F6003"/>
  <c r="F6086" s="1"/>
  <c r="D6003"/>
  <c r="D6086" s="1"/>
  <c r="H5996"/>
  <c r="G5996"/>
  <c r="F5996"/>
  <c r="E5996"/>
  <c r="D5996"/>
  <c r="H5988"/>
  <c r="G5988"/>
  <c r="F5988"/>
  <c r="E5988"/>
  <c r="D5988"/>
  <c r="H5984"/>
  <c r="G5984"/>
  <c r="F5984"/>
  <c r="E5984"/>
  <c r="D5984"/>
  <c r="H5978"/>
  <c r="G5978"/>
  <c r="F5978"/>
  <c r="E5978"/>
  <c r="D5978"/>
  <c r="H5967"/>
  <c r="G5967"/>
  <c r="F5967"/>
  <c r="E5967"/>
  <c r="D5967"/>
  <c r="H5946"/>
  <c r="G5946"/>
  <c r="F5946"/>
  <c r="E5946"/>
  <c r="D5946"/>
  <c r="H5943"/>
  <c r="G5943"/>
  <c r="F5943"/>
  <c r="E5943"/>
  <c r="D5943"/>
  <c r="H5937"/>
  <c r="G5937"/>
  <c r="F5937"/>
  <c r="E5937"/>
  <c r="D5937"/>
  <c r="H5929"/>
  <c r="G5929"/>
  <c r="F5929"/>
  <c r="E5929"/>
  <c r="D5929"/>
  <c r="H5927"/>
  <c r="G5927"/>
  <c r="F5927"/>
  <c r="E5927"/>
  <c r="D5927"/>
  <c r="H5922"/>
  <c r="G5922"/>
  <c r="F5922"/>
  <c r="E5922"/>
  <c r="D5922"/>
  <c r="H5920"/>
  <c r="G5920"/>
  <c r="F5920"/>
  <c r="E5920"/>
  <c r="D5920"/>
  <c r="H5917"/>
  <c r="G5917"/>
  <c r="F5917"/>
  <c r="E5917"/>
  <c r="D5917"/>
  <c r="H5915"/>
  <c r="G5915"/>
  <c r="F5915"/>
  <c r="E5915"/>
  <c r="D5915"/>
  <c r="H5908"/>
  <c r="G5908"/>
  <c r="F5908"/>
  <c r="E5908"/>
  <c r="D5908"/>
  <c r="H5896"/>
  <c r="G5896"/>
  <c r="F5896"/>
  <c r="E5896"/>
  <c r="D5896"/>
  <c r="H5894"/>
  <c r="G5894"/>
  <c r="F5894"/>
  <c r="E5894"/>
  <c r="D5894"/>
  <c r="H5883"/>
  <c r="G5883"/>
  <c r="F5883"/>
  <c r="E5883"/>
  <c r="D5883"/>
  <c r="H5878"/>
  <c r="G5878"/>
  <c r="F5878"/>
  <c r="E5878"/>
  <c r="D5878"/>
  <c r="H5865"/>
  <c r="G5865"/>
  <c r="F5865"/>
  <c r="E5865"/>
  <c r="D5865"/>
  <c r="H5853"/>
  <c r="G5853"/>
  <c r="F5853"/>
  <c r="E5853"/>
  <c r="D5853"/>
  <c r="H5850"/>
  <c r="G5850"/>
  <c r="F5850"/>
  <c r="E5850"/>
  <c r="D5850"/>
  <c r="H5847"/>
  <c r="G5847"/>
  <c r="F5847"/>
  <c r="E5847"/>
  <c r="D5847"/>
  <c r="H5843"/>
  <c r="G5843"/>
  <c r="F5843"/>
  <c r="E5843"/>
  <c r="D5843"/>
  <c r="H5839"/>
  <c r="G5839"/>
  <c r="F5839"/>
  <c r="E5839"/>
  <c r="D5839"/>
  <c r="H5837"/>
  <c r="G5837"/>
  <c r="F5837"/>
  <c r="E5837"/>
  <c r="D5837"/>
  <c r="H5835"/>
  <c r="G5835"/>
  <c r="F5835"/>
  <c r="E5835"/>
  <c r="D5835"/>
  <c r="H5833"/>
  <c r="G5833"/>
  <c r="F5833"/>
  <c r="E5833"/>
  <c r="D5833"/>
  <c r="H5827"/>
  <c r="G5827"/>
  <c r="F5827"/>
  <c r="E5827"/>
  <c r="D5827"/>
  <c r="H5822"/>
  <c r="G5822"/>
  <c r="F5822"/>
  <c r="E5822"/>
  <c r="D5822"/>
  <c r="H5817"/>
  <c r="G5817"/>
  <c r="F5817"/>
  <c r="E5817"/>
  <c r="D5817"/>
  <c r="H5814"/>
  <c r="G5814"/>
  <c r="F5814"/>
  <c r="E5814"/>
  <c r="D5814"/>
  <c r="H5812"/>
  <c r="G5812"/>
  <c r="F5812"/>
  <c r="E5812"/>
  <c r="D5812"/>
  <c r="H5801"/>
  <c r="G5801"/>
  <c r="F5801"/>
  <c r="E5801"/>
  <c r="D5801"/>
  <c r="H5794"/>
  <c r="G5794"/>
  <c r="F5794"/>
  <c r="E5794"/>
  <c r="D5794"/>
  <c r="H5750"/>
  <c r="G5750"/>
  <c r="F5750"/>
  <c r="E5750"/>
  <c r="D5750"/>
  <c r="H5739"/>
  <c r="G5739"/>
  <c r="F5739"/>
  <c r="E5739"/>
  <c r="D5739"/>
  <c r="H5733"/>
  <c r="G5733"/>
  <c r="F5733"/>
  <c r="E5733"/>
  <c r="D5733"/>
  <c r="H5727"/>
  <c r="G5727"/>
  <c r="F5727"/>
  <c r="E5727"/>
  <c r="D5727"/>
  <c r="H5723"/>
  <c r="G5723"/>
  <c r="F5723"/>
  <c r="E5723"/>
  <c r="D5723"/>
  <c r="H5718"/>
  <c r="G5718"/>
  <c r="F5718"/>
  <c r="E5718"/>
  <c r="D5718"/>
  <c r="H5714"/>
  <c r="G5714"/>
  <c r="F5714"/>
  <c r="E5714"/>
  <c r="D5714"/>
  <c r="H5704"/>
  <c r="G5704"/>
  <c r="F5704"/>
  <c r="E5704"/>
  <c r="D5704"/>
  <c r="H5702"/>
  <c r="G5702"/>
  <c r="F5702"/>
  <c r="E5702"/>
  <c r="D5702"/>
  <c r="H5688"/>
  <c r="G5688"/>
  <c r="F5688"/>
  <c r="E5688"/>
  <c r="D5688"/>
  <c r="H5683"/>
  <c r="G5683"/>
  <c r="F5683"/>
  <c r="E5683"/>
  <c r="D5683"/>
  <c r="H5669"/>
  <c r="G5669"/>
  <c r="F5669"/>
  <c r="E5669"/>
  <c r="D5669"/>
  <c r="H5647"/>
  <c r="G5647"/>
  <c r="F5647"/>
  <c r="E5647"/>
  <c r="D5647"/>
  <c r="H5637"/>
  <c r="G5637"/>
  <c r="F5637"/>
  <c r="E5637"/>
  <c r="D5637"/>
  <c r="H5632"/>
  <c r="G5632"/>
  <c r="F5632"/>
  <c r="E5632"/>
  <c r="D5632"/>
  <c r="H5630"/>
  <c r="G5630"/>
  <c r="F5630"/>
  <c r="E5630"/>
  <c r="D5630"/>
  <c r="H5627"/>
  <c r="G5627"/>
  <c r="F5627"/>
  <c r="E5627"/>
  <c r="D5627"/>
  <c r="H5623"/>
  <c r="G5623"/>
  <c r="F5623"/>
  <c r="E5623"/>
  <c r="D5623"/>
  <c r="D5614"/>
  <c r="H5613"/>
  <c r="G5613"/>
  <c r="F5613"/>
  <c r="E5613"/>
  <c r="D5613"/>
  <c r="D5609"/>
  <c r="D5608"/>
  <c r="D5607"/>
  <c r="D5606"/>
  <c r="D5605"/>
  <c r="D5604"/>
  <c r="D5603"/>
  <c r="D5602"/>
  <c r="D5601"/>
  <c r="D5600"/>
  <c r="D5599"/>
  <c r="D5598"/>
  <c r="D5597"/>
  <c r="D5596"/>
  <c r="H5595"/>
  <c r="G5595"/>
  <c r="F5595"/>
  <c r="E5595"/>
  <c r="D5595"/>
  <c r="D5592"/>
  <c r="D5591"/>
  <c r="H5590"/>
  <c r="G5590"/>
  <c r="F5590"/>
  <c r="E5590"/>
  <c r="D5590"/>
  <c r="D5589"/>
  <c r="D5588"/>
  <c r="D5587"/>
  <c r="H5586"/>
  <c r="G5586"/>
  <c r="F5586"/>
  <c r="E5586"/>
  <c r="D5586"/>
  <c r="H5584"/>
  <c r="G5584"/>
  <c r="F5584"/>
  <c r="E5584"/>
  <c r="D5584"/>
  <c r="H5582"/>
  <c r="G5582"/>
  <c r="F5582"/>
  <c r="E5582"/>
  <c r="D5582"/>
  <c r="H5580"/>
  <c r="G5580"/>
  <c r="F5580"/>
  <c r="E5580"/>
  <c r="D5580"/>
  <c r="H5578"/>
  <c r="G5578"/>
  <c r="F5578"/>
  <c r="E5578"/>
  <c r="D5578"/>
  <c r="D5577"/>
  <c r="D5576"/>
  <c r="D5575"/>
  <c r="D5574"/>
  <c r="D5573"/>
  <c r="D5572"/>
  <c r="H5571"/>
  <c r="G5571"/>
  <c r="F5571"/>
  <c r="E5571"/>
  <c r="D5571"/>
  <c r="D5570"/>
  <c r="D5569"/>
  <c r="D5568"/>
  <c r="D5567"/>
  <c r="D5566"/>
  <c r="D5565"/>
  <c r="H5564"/>
  <c r="G5564"/>
  <c r="F5564"/>
  <c r="E5564"/>
  <c r="D5564"/>
  <c r="D5562"/>
  <c r="D5561"/>
  <c r="D5560"/>
  <c r="D5559"/>
  <c r="D5558"/>
  <c r="D5557"/>
  <c r="H5556"/>
  <c r="G5556"/>
  <c r="F5556"/>
  <c r="E5556"/>
  <c r="D5556"/>
  <c r="D5555"/>
  <c r="D5554"/>
  <c r="H5553"/>
  <c r="G5553"/>
  <c r="F5553"/>
  <c r="E5553"/>
  <c r="D5553"/>
  <c r="D5552"/>
  <c r="D5551"/>
  <c r="H5550"/>
  <c r="G5550"/>
  <c r="F5550"/>
  <c r="E5550"/>
  <c r="D5550"/>
  <c r="D5549"/>
  <c r="D5548"/>
  <c r="D5547"/>
  <c r="D5546"/>
  <c r="D5545"/>
  <c r="H5544"/>
  <c r="G5544"/>
  <c r="F5544"/>
  <c r="E5544"/>
  <c r="D5544"/>
  <c r="D5543"/>
  <c r="D5542"/>
  <c r="D5541"/>
  <c r="D5540"/>
  <c r="D5539"/>
  <c r="D5538"/>
  <c r="D5537"/>
  <c r="D5536"/>
  <c r="D5535"/>
  <c r="D5534"/>
  <c r="H5533"/>
  <c r="G5533"/>
  <c r="F5533"/>
  <c r="E5533"/>
  <c r="D5533"/>
  <c r="D5531"/>
  <c r="D5530"/>
  <c r="D5529"/>
  <c r="D5528"/>
  <c r="D5527"/>
  <c r="D5526"/>
  <c r="D5525"/>
  <c r="D5524"/>
  <c r="D5523"/>
  <c r="D5522"/>
  <c r="D5521"/>
  <c r="D5520"/>
  <c r="D5519"/>
  <c r="D5518"/>
  <c r="D5517"/>
  <c r="H5516"/>
  <c r="G5516"/>
  <c r="F5516"/>
  <c r="E5516"/>
  <c r="D5516"/>
  <c r="H5499"/>
  <c r="G5499"/>
  <c r="F5499"/>
  <c r="E5499"/>
  <c r="D5499"/>
  <c r="D5496"/>
  <c r="H5495"/>
  <c r="G5495"/>
  <c r="F5495"/>
  <c r="E5495"/>
  <c r="D5495"/>
  <c r="D5491"/>
  <c r="D5490"/>
  <c r="D5489"/>
  <c r="D5488"/>
  <c r="D5487"/>
  <c r="D5486"/>
  <c r="H5485"/>
  <c r="G5485"/>
  <c r="F5485"/>
  <c r="E5485"/>
  <c r="D5485"/>
  <c r="H5483"/>
  <c r="G5483"/>
  <c r="F5483"/>
  <c r="E5483"/>
  <c r="D5483"/>
  <c r="H5481"/>
  <c r="G5481"/>
  <c r="F5481"/>
  <c r="E5481"/>
  <c r="D5481"/>
  <c r="H5470"/>
  <c r="G5470"/>
  <c r="F5470"/>
  <c r="E5470"/>
  <c r="D5470"/>
  <c r="H5468"/>
  <c r="G5468"/>
  <c r="F5468"/>
  <c r="E5468"/>
  <c r="D5468"/>
  <c r="D5466"/>
  <c r="H5465"/>
  <c r="G5465"/>
  <c r="F5465"/>
  <c r="E5465"/>
  <c r="D5465"/>
  <c r="D5464"/>
  <c r="D5463"/>
  <c r="H5462"/>
  <c r="G5462"/>
  <c r="F5462"/>
  <c r="E5462"/>
  <c r="D5462"/>
  <c r="D5459"/>
  <c r="D5458"/>
  <c r="D5457"/>
  <c r="D5456"/>
  <c r="D5455"/>
  <c r="D5454"/>
  <c r="D5453"/>
  <c r="D5452"/>
  <c r="D5451"/>
  <c r="D5450"/>
  <c r="D5449"/>
  <c r="D5448"/>
  <c r="D5447"/>
  <c r="D5446"/>
  <c r="D5445"/>
  <c r="D5444"/>
  <c r="D5443"/>
  <c r="H5442"/>
  <c r="G5442"/>
  <c r="F5442"/>
  <c r="E5442"/>
  <c r="D5442"/>
  <c r="D5441"/>
  <c r="D5440"/>
  <c r="D5439"/>
  <c r="H5438"/>
  <c r="G5438"/>
  <c r="F5438"/>
  <c r="E5438"/>
  <c r="D5438"/>
  <c r="D5436"/>
  <c r="D5435"/>
  <c r="D5434"/>
  <c r="D5433"/>
  <c r="D5432"/>
  <c r="D5431"/>
  <c r="D5430"/>
  <c r="H5429"/>
  <c r="G5429"/>
  <c r="F5429"/>
  <c r="E5429"/>
  <c r="D5429"/>
  <c r="D5428"/>
  <c r="D5427"/>
  <c r="D5426"/>
  <c r="H5425"/>
  <c r="G5425"/>
  <c r="F5425"/>
  <c r="E5425"/>
  <c r="D5425"/>
  <c r="D5421"/>
  <c r="D5420"/>
  <c r="D5419"/>
  <c r="D5418"/>
  <c r="D5417"/>
  <c r="D5416"/>
  <c r="D5414"/>
  <c r="D5413"/>
  <c r="D5412"/>
  <c r="D5411"/>
  <c r="D5410"/>
  <c r="D5409"/>
  <c r="D5408"/>
  <c r="D5407"/>
  <c r="D5406"/>
  <c r="D5405"/>
  <c r="H5404"/>
  <c r="G5404"/>
  <c r="F5404"/>
  <c r="E5404"/>
  <c r="D5404"/>
  <c r="D5403"/>
  <c r="D5402"/>
  <c r="D5401"/>
  <c r="D5400"/>
  <c r="D5399"/>
  <c r="D5398"/>
  <c r="D5397"/>
  <c r="D5396"/>
  <c r="D5395"/>
  <c r="D5394"/>
  <c r="D5393"/>
  <c r="D5392"/>
  <c r="D5391"/>
  <c r="D5390"/>
  <c r="D5389"/>
  <c r="D5388"/>
  <c r="D5387"/>
  <c r="H5386"/>
  <c r="G5386"/>
  <c r="F5386"/>
  <c r="E5386"/>
  <c r="D5386"/>
  <c r="F5381"/>
  <c r="E5381"/>
  <c r="D5381"/>
  <c r="F5380"/>
  <c r="E5380"/>
  <c r="D5380"/>
  <c r="F5379"/>
  <c r="E5379"/>
  <c r="D5379"/>
  <c r="F5378"/>
  <c r="E5378"/>
  <c r="D5378"/>
  <c r="F5377"/>
  <c r="E5377"/>
  <c r="D5377"/>
  <c r="F5376"/>
  <c r="E5376"/>
  <c r="D5376"/>
  <c r="D5375"/>
  <c r="H5374"/>
  <c r="G5374"/>
  <c r="F5374"/>
  <c r="E5374"/>
  <c r="D5374"/>
  <c r="D5371"/>
  <c r="H5370"/>
  <c r="G5370"/>
  <c r="F5370"/>
  <c r="E5370"/>
  <c r="D5370"/>
  <c r="H5368"/>
  <c r="G5368"/>
  <c r="F5368"/>
  <c r="E5368"/>
  <c r="D5368"/>
  <c r="H5103"/>
  <c r="G5103"/>
  <c r="F5103"/>
  <c r="E5103"/>
  <c r="D5103"/>
  <c r="H5100"/>
  <c r="G5100"/>
  <c r="F5100"/>
  <c r="E5100"/>
  <c r="D5100"/>
  <c r="H5095"/>
  <c r="G5095"/>
  <c r="F5095"/>
  <c r="E5095"/>
  <c r="D5095"/>
  <c r="H5089"/>
  <c r="G5089"/>
  <c r="F5089"/>
  <c r="E5089"/>
  <c r="D5089"/>
  <c r="H5086"/>
  <c r="G5086"/>
  <c r="F5086"/>
  <c r="E5086"/>
  <c r="D5086"/>
  <c r="H5077"/>
  <c r="G5077"/>
  <c r="F5077"/>
  <c r="E5077"/>
  <c r="D5077"/>
  <c r="H5068"/>
  <c r="G5068"/>
  <c r="F5068"/>
  <c r="E5068"/>
  <c r="D5068"/>
  <c r="H5065"/>
  <c r="G5065"/>
  <c r="F5065"/>
  <c r="E5065"/>
  <c r="D5065"/>
  <c r="H5063"/>
  <c r="G5063"/>
  <c r="F5063"/>
  <c r="E5063"/>
  <c r="D5063"/>
  <c r="H5060"/>
  <c r="G5060"/>
  <c r="F5060"/>
  <c r="E5060"/>
  <c r="D5060"/>
  <c r="H5054"/>
  <c r="G5054"/>
  <c r="F5054"/>
  <c r="E5054"/>
  <c r="D5054"/>
  <c r="H5051"/>
  <c r="G5051"/>
  <c r="F5051"/>
  <c r="E5051"/>
  <c r="D5051"/>
  <c r="H5048"/>
  <c r="G5048"/>
  <c r="F5048"/>
  <c r="E5048"/>
  <c r="D5048"/>
  <c r="H5042"/>
  <c r="G5042"/>
  <c r="F5042"/>
  <c r="E5042"/>
  <c r="D5042"/>
  <c r="H5036"/>
  <c r="G5036"/>
  <c r="F5036"/>
  <c r="E5036"/>
  <c r="D5036"/>
  <c r="H5030"/>
  <c r="G5030"/>
  <c r="F5030"/>
  <c r="E5030"/>
  <c r="D5030"/>
  <c r="H5026"/>
  <c r="G5026"/>
  <c r="F5026"/>
  <c r="E5026"/>
  <c r="D5026"/>
  <c r="H5023"/>
  <c r="G5023"/>
  <c r="F5023"/>
  <c r="E5023"/>
  <c r="D5023"/>
  <c r="H5019"/>
  <c r="G5019"/>
  <c r="F5019"/>
  <c r="E5019"/>
  <c r="D5019"/>
  <c r="H5015"/>
  <c r="G5015"/>
  <c r="F5015"/>
  <c r="E5015"/>
  <c r="D5015"/>
  <c r="H5010"/>
  <c r="G5010"/>
  <c r="F5010"/>
  <c r="E5010"/>
  <c r="D5010"/>
  <c r="H5008"/>
  <c r="G5008"/>
  <c r="F5008"/>
  <c r="E5008"/>
  <c r="D5008"/>
  <c r="H5005"/>
  <c r="G5005"/>
  <c r="F5005"/>
  <c r="E5005"/>
  <c r="D5005"/>
  <c r="H5001"/>
  <c r="G5001"/>
  <c r="F5001"/>
  <c r="E5001"/>
  <c r="D5001"/>
  <c r="H4995"/>
  <c r="G4995"/>
  <c r="F4995"/>
  <c r="E4995"/>
  <c r="D4995"/>
  <c r="H4989"/>
  <c r="G4989"/>
  <c r="F4989"/>
  <c r="E4989"/>
  <c r="D4989"/>
  <c r="H4987"/>
  <c r="G4987"/>
  <c r="F4987"/>
  <c r="E4987"/>
  <c r="D4987"/>
  <c r="H4983"/>
  <c r="G4983"/>
  <c r="F4983"/>
  <c r="E4983"/>
  <c r="D4983"/>
  <c r="H4980"/>
  <c r="G4980"/>
  <c r="F4980"/>
  <c r="E4980"/>
  <c r="D4980"/>
  <c r="H4956"/>
  <c r="G4956"/>
  <c r="F4956"/>
  <c r="E4956"/>
  <c r="D4956"/>
  <c r="H4953"/>
  <c r="G4953"/>
  <c r="F4953"/>
  <c r="E4953"/>
  <c r="D4953"/>
  <c r="H4949"/>
  <c r="G4949"/>
  <c r="F4949"/>
  <c r="E4949"/>
  <c r="D4949"/>
  <c r="H4942"/>
  <c r="G4942"/>
  <c r="F4942"/>
  <c r="E4942"/>
  <c r="D4942"/>
  <c r="H4935"/>
  <c r="G4935"/>
  <c r="F4935"/>
  <c r="E4935"/>
  <c r="D4935"/>
  <c r="H4926"/>
  <c r="G4926"/>
  <c r="F4926"/>
  <c r="E4926"/>
  <c r="D4926"/>
  <c r="H4923"/>
  <c r="G4923"/>
  <c r="F4923"/>
  <c r="E4923"/>
  <c r="D4923"/>
  <c r="H4919"/>
  <c r="G4919"/>
  <c r="F4919"/>
  <c r="E4919"/>
  <c r="D4919"/>
  <c r="H4912"/>
  <c r="G4912"/>
  <c r="F4912"/>
  <c r="E4912"/>
  <c r="D4912"/>
  <c r="H4909"/>
  <c r="G4909"/>
  <c r="F4909"/>
  <c r="E4909"/>
  <c r="D4909"/>
  <c r="H4904"/>
  <c r="G4904"/>
  <c r="F4904"/>
  <c r="E4904"/>
  <c r="D4904"/>
  <c r="H4901"/>
  <c r="G4901"/>
  <c r="F4901"/>
  <c r="E4901"/>
  <c r="D4901"/>
  <c r="H4897"/>
  <c r="G4897"/>
  <c r="F4897"/>
  <c r="E4897"/>
  <c r="D4897"/>
  <c r="H4888"/>
  <c r="G4888"/>
  <c r="F4888"/>
  <c r="E4888"/>
  <c r="D4888"/>
  <c r="H4884"/>
  <c r="G4884"/>
  <c r="F4884"/>
  <c r="E4884"/>
  <c r="D4884"/>
  <c r="H4879"/>
  <c r="H5107" s="1"/>
  <c r="G4879"/>
  <c r="G5107" s="1"/>
  <c r="F4879"/>
  <c r="F5107" s="1"/>
  <c r="E4879"/>
  <c r="E5107" s="1"/>
  <c r="D4879"/>
  <c r="D5107" s="1"/>
  <c r="D4843"/>
  <c r="D4842"/>
  <c r="D4841"/>
  <c r="D4840"/>
  <c r="H4839"/>
  <c r="G4839"/>
  <c r="F4839"/>
  <c r="E4839"/>
  <c r="D4839"/>
  <c r="H4836"/>
  <c r="G4836"/>
  <c r="F4836"/>
  <c r="E4836"/>
  <c r="D4836"/>
  <c r="H4834"/>
  <c r="G4834"/>
  <c r="F4834"/>
  <c r="E4834"/>
  <c r="D4834"/>
  <c r="H4832"/>
  <c r="G4832"/>
  <c r="F4832"/>
  <c r="E4832"/>
  <c r="D4832"/>
  <c r="H4830"/>
  <c r="G4830"/>
  <c r="F4830"/>
  <c r="E4830"/>
  <c r="D4830"/>
  <c r="H4828"/>
  <c r="G4828"/>
  <c r="F4828"/>
  <c r="E4828"/>
  <c r="D4828"/>
  <c r="H4826"/>
  <c r="G4826"/>
  <c r="F4826"/>
  <c r="E4826"/>
  <c r="D4826"/>
  <c r="H4824"/>
  <c r="G4824"/>
  <c r="F4824"/>
  <c r="E4824"/>
  <c r="D4824"/>
  <c r="H4822"/>
  <c r="G4822"/>
  <c r="F4822"/>
  <c r="E4822"/>
  <c r="D4822"/>
  <c r="H4820"/>
  <c r="G4820"/>
  <c r="F4820"/>
  <c r="E4820"/>
  <c r="D4820"/>
  <c r="H4817"/>
  <c r="G4817"/>
  <c r="F4817"/>
  <c r="E4817"/>
  <c r="D4817"/>
  <c r="H4815"/>
  <c r="G4815"/>
  <c r="F4815"/>
  <c r="E4815"/>
  <c r="D4815"/>
  <c r="H4813"/>
  <c r="G4813"/>
  <c r="F4813"/>
  <c r="E4813"/>
  <c r="D4813"/>
  <c r="H4811"/>
  <c r="G4811"/>
  <c r="F4811"/>
  <c r="E4811"/>
  <c r="D4811"/>
  <c r="H4809"/>
  <c r="G4809"/>
  <c r="F4809"/>
  <c r="E4809"/>
  <c r="D4809"/>
  <c r="H4803"/>
  <c r="G4803"/>
  <c r="F4803"/>
  <c r="E4803"/>
  <c r="D4803"/>
  <c r="D4795"/>
  <c r="H4793"/>
  <c r="G4793"/>
  <c r="F4793"/>
  <c r="E4793"/>
  <c r="D4793"/>
  <c r="H4789"/>
  <c r="G4789"/>
  <c r="F4789"/>
  <c r="E4789"/>
  <c r="D4789"/>
  <c r="D4788"/>
  <c r="H4785"/>
  <c r="G4785"/>
  <c r="F4785"/>
  <c r="E4785"/>
  <c r="D4785"/>
  <c r="H4783"/>
  <c r="G4783"/>
  <c r="F4783"/>
  <c r="E4783"/>
  <c r="D4783"/>
  <c r="H4779"/>
  <c r="G4779"/>
  <c r="F4779"/>
  <c r="E4779"/>
  <c r="D4779"/>
  <c r="H4776"/>
  <c r="G4776"/>
  <c r="F4776"/>
  <c r="E4776"/>
  <c r="D4776"/>
  <c r="H4774"/>
  <c r="G4774"/>
  <c r="F4774"/>
  <c r="E4774"/>
  <c r="D4774"/>
  <c r="H4770"/>
  <c r="G4770"/>
  <c r="F4770"/>
  <c r="E4770"/>
  <c r="D4770"/>
  <c r="H4764"/>
  <c r="G4764"/>
  <c r="F4764"/>
  <c r="E4764"/>
  <c r="D4764"/>
  <c r="H4759"/>
  <c r="G4759"/>
  <c r="F4759"/>
  <c r="E4759"/>
  <c r="D4759"/>
  <c r="H4757"/>
  <c r="G4757"/>
  <c r="F4757"/>
  <c r="E4757"/>
  <c r="D4757"/>
  <c r="H4753"/>
  <c r="G4753"/>
  <c r="F4753"/>
  <c r="E4753"/>
  <c r="D4753"/>
  <c r="H4749"/>
  <c r="G4749"/>
  <c r="F4749"/>
  <c r="E4749"/>
  <c r="D4749"/>
  <c r="H4747"/>
  <c r="G4747"/>
  <c r="F4747"/>
  <c r="E4747"/>
  <c r="D4747"/>
  <c r="H4745"/>
  <c r="G4745"/>
  <c r="F4745"/>
  <c r="E4745"/>
  <c r="D4745"/>
  <c r="H4743"/>
  <c r="G4743"/>
  <c r="F4743"/>
  <c r="E4743"/>
  <c r="D4743"/>
  <c r="H4741"/>
  <c r="G4741"/>
  <c r="F4741"/>
  <c r="E4741"/>
  <c r="D4741"/>
  <c r="H4736"/>
  <c r="G4736"/>
  <c r="F4736"/>
  <c r="E4736"/>
  <c r="D4736"/>
  <c r="H4734"/>
  <c r="G4734"/>
  <c r="F4734"/>
  <c r="E4734"/>
  <c r="D4734"/>
  <c r="H4722"/>
  <c r="G4722"/>
  <c r="F4722"/>
  <c r="E4722"/>
  <c r="D4722"/>
  <c r="H4720"/>
  <c r="G4720"/>
  <c r="F4720"/>
  <c r="E4720"/>
  <c r="D4720"/>
  <c r="D4702"/>
  <c r="H4701"/>
  <c r="D4701"/>
  <c r="D4700"/>
  <c r="D4699"/>
  <c r="D4698"/>
  <c r="D4697"/>
  <c r="H4696"/>
  <c r="D4696"/>
  <c r="H4695"/>
  <c r="D4695"/>
  <c r="D4694"/>
  <c r="D4693"/>
  <c r="H4692"/>
  <c r="D4692"/>
  <c r="H4691"/>
  <c r="D4691"/>
  <c r="D4690"/>
  <c r="D4689"/>
  <c r="D4688"/>
  <c r="H4687"/>
  <c r="D4687"/>
  <c r="D4686"/>
  <c r="H4685"/>
  <c r="D4685"/>
  <c r="D4684"/>
  <c r="H4683"/>
  <c r="D4683"/>
  <c r="H4682"/>
  <c r="D4682"/>
  <c r="D4681"/>
  <c r="H4680"/>
  <c r="D4680"/>
  <c r="H4679"/>
  <c r="D4679"/>
  <c r="H4678"/>
  <c r="D4678"/>
  <c r="H4677"/>
  <c r="D4677"/>
  <c r="D4676"/>
  <c r="D4675"/>
  <c r="D4674"/>
  <c r="D4673"/>
  <c r="D4672"/>
  <c r="H4671"/>
  <c r="G4671"/>
  <c r="F4671"/>
  <c r="E4671"/>
  <c r="D4671"/>
  <c r="H4668"/>
  <c r="G4668"/>
  <c r="D4668"/>
  <c r="H4666"/>
  <c r="G4666"/>
  <c r="F4666"/>
  <c r="F4669" s="1"/>
  <c r="E4666"/>
  <c r="E4669" s="1"/>
  <c r="D4666"/>
  <c r="H4664"/>
  <c r="G4664"/>
  <c r="D4664"/>
  <c r="H4661"/>
  <c r="G4661"/>
  <c r="D4661"/>
  <c r="H4659"/>
  <c r="D4659"/>
  <c r="H4656"/>
  <c r="D4656"/>
  <c r="H4650"/>
  <c r="G4650"/>
  <c r="D4650"/>
  <c r="H4648"/>
  <c r="G4648"/>
  <c r="D4648"/>
  <c r="H4646"/>
  <c r="G4646"/>
  <c r="D4646"/>
  <c r="H4644"/>
  <c r="G4644"/>
  <c r="D4644"/>
  <c r="H4642"/>
  <c r="G4642"/>
  <c r="D4642"/>
  <c r="H4640"/>
  <c r="D4640"/>
  <c r="H4635"/>
  <c r="G4635"/>
  <c r="D4635"/>
  <c r="H4633"/>
  <c r="D4633"/>
  <c r="H4625"/>
  <c r="D4625"/>
  <c r="H4618"/>
  <c r="D4618"/>
  <c r="H4615"/>
  <c r="G4615"/>
  <c r="D4615"/>
  <c r="H4613"/>
  <c r="D4613"/>
  <c r="H4608"/>
  <c r="D4608"/>
  <c r="H4605"/>
  <c r="D4605"/>
  <c r="H4601"/>
  <c r="G4601"/>
  <c r="D4601"/>
  <c r="H4599"/>
  <c r="G4599"/>
  <c r="D4599"/>
  <c r="H4597"/>
  <c r="G4597"/>
  <c r="D4597"/>
  <c r="H4595"/>
  <c r="D4595"/>
  <c r="H4589"/>
  <c r="D4589"/>
  <c r="H4584"/>
  <c r="D4584"/>
  <c r="H4579"/>
  <c r="D4579"/>
  <c r="H4572"/>
  <c r="D4572"/>
  <c r="H4568"/>
  <c r="D4568"/>
  <c r="H4560"/>
  <c r="D4560"/>
  <c r="H4554"/>
  <c r="D4554"/>
  <c r="H4548"/>
  <c r="D4548"/>
  <c r="H4482"/>
  <c r="D4482"/>
  <c r="H4467"/>
  <c r="D4467"/>
  <c r="H4458"/>
  <c r="D4458"/>
  <c r="H4447"/>
  <c r="D4447"/>
  <c r="H4419"/>
  <c r="G4419"/>
  <c r="D4419"/>
  <c r="H4416"/>
  <c r="G4416"/>
  <c r="F4416"/>
  <c r="E4416"/>
  <c r="D4416"/>
  <c r="H4058"/>
  <c r="G4058"/>
  <c r="F4058"/>
  <c r="E4058"/>
  <c r="D4058"/>
  <c r="H3621"/>
  <c r="G3621"/>
  <c r="F3621"/>
  <c r="E3621"/>
  <c r="D3621"/>
  <c r="H3610"/>
  <c r="G3610"/>
  <c r="F3610"/>
  <c r="E3610"/>
  <c r="D3610"/>
  <c r="H3608"/>
  <c r="G3608"/>
  <c r="F3608"/>
  <c r="E3608"/>
  <c r="D3608"/>
  <c r="H3606"/>
  <c r="G3606"/>
  <c r="F3606"/>
  <c r="E3606"/>
  <c r="D3606"/>
  <c r="H3603"/>
  <c r="G3603"/>
  <c r="F3603"/>
  <c r="E3603"/>
  <c r="D3603"/>
  <c r="H3601"/>
  <c r="G3601"/>
  <c r="F3601"/>
  <c r="E3601"/>
  <c r="D3601"/>
  <c r="H3599"/>
  <c r="G3599"/>
  <c r="F3599"/>
  <c r="E3599"/>
  <c r="D3599"/>
  <c r="H3595"/>
  <c r="G3595"/>
  <c r="F3595"/>
  <c r="E3595"/>
  <c r="D3595"/>
  <c r="H3593"/>
  <c r="G3593"/>
  <c r="F3593"/>
  <c r="E3593"/>
  <c r="D3593"/>
  <c r="H3590"/>
  <c r="G3590"/>
  <c r="F3590"/>
  <c r="E3590"/>
  <c r="D3590"/>
  <c r="H3587"/>
  <c r="G3587"/>
  <c r="F3587"/>
  <c r="E3587"/>
  <c r="D3587"/>
  <c r="H3583"/>
  <c r="G3583"/>
  <c r="F3583"/>
  <c r="E3583"/>
  <c r="D3583"/>
  <c r="H3580"/>
  <c r="G3580"/>
  <c r="F3580"/>
  <c r="E3580"/>
  <c r="D3580"/>
  <c r="H3574"/>
  <c r="G3574"/>
  <c r="F3574"/>
  <c r="E3574"/>
  <c r="D3574"/>
  <c r="H3568"/>
  <c r="G3568"/>
  <c r="F3568"/>
  <c r="E3568"/>
  <c r="D3568"/>
  <c r="H3564"/>
  <c r="G3564"/>
  <c r="F3564"/>
  <c r="E3564"/>
  <c r="D3564"/>
  <c r="H3556"/>
  <c r="G3556"/>
  <c r="F3556"/>
  <c r="E3556"/>
  <c r="D3556"/>
  <c r="H3554"/>
  <c r="G3554"/>
  <c r="F3554"/>
  <c r="E3554"/>
  <c r="D3554"/>
  <c r="H3550"/>
  <c r="G3550"/>
  <c r="F3550"/>
  <c r="E3550"/>
  <c r="D3550"/>
  <c r="H3548"/>
  <c r="G3548"/>
  <c r="F3548"/>
  <c r="E3548"/>
  <c r="D3548"/>
  <c r="H3546"/>
  <c r="G3546"/>
  <c r="F3546"/>
  <c r="E3546"/>
  <c r="D3546"/>
  <c r="H3540"/>
  <c r="G3540"/>
  <c r="F3540"/>
  <c r="E3540"/>
  <c r="D3540"/>
  <c r="H3537"/>
  <c r="G3537"/>
  <c r="F3537"/>
  <c r="E3537"/>
  <c r="D3537"/>
  <c r="H3535"/>
  <c r="G3535"/>
  <c r="F3535"/>
  <c r="E3535"/>
  <c r="D3535"/>
  <c r="H3533"/>
  <c r="G3533"/>
  <c r="F3533"/>
  <c r="E3533"/>
  <c r="D3533"/>
  <c r="H3531"/>
  <c r="G3531"/>
  <c r="F3531"/>
  <c r="E3531"/>
  <c r="D3531"/>
  <c r="H3529"/>
  <c r="G3529"/>
  <c r="F3529"/>
  <c r="E3529"/>
  <c r="D3529"/>
  <c r="H3525"/>
  <c r="G3525"/>
  <c r="F3525"/>
  <c r="E3525"/>
  <c r="D3525"/>
  <c r="D3623" s="1"/>
  <c r="H3516"/>
  <c r="G3516"/>
  <c r="F3516"/>
  <c r="E3516"/>
  <c r="D3516"/>
  <c r="H3514"/>
  <c r="G3514"/>
  <c r="F3514"/>
  <c r="E3514"/>
  <c r="D3514"/>
  <c r="H3378"/>
  <c r="G3378"/>
  <c r="F3378"/>
  <c r="E3378"/>
  <c r="D3378"/>
  <c r="H3375"/>
  <c r="G3375"/>
  <c r="F3375"/>
  <c r="E3375"/>
  <c r="D3375"/>
  <c r="H3372"/>
  <c r="G3372"/>
  <c r="F3372"/>
  <c r="E3372"/>
  <c r="D3372"/>
  <c r="H3364"/>
  <c r="G3364"/>
  <c r="F3364"/>
  <c r="E3364"/>
  <c r="D3364"/>
  <c r="H3359"/>
  <c r="G3359"/>
  <c r="F3359"/>
  <c r="E3359"/>
  <c r="D3359"/>
  <c r="H3341"/>
  <c r="G3341"/>
  <c r="F3341"/>
  <c r="E3341"/>
  <c r="D3341"/>
  <c r="H3336"/>
  <c r="G3336"/>
  <c r="F3336"/>
  <c r="E3336"/>
  <c r="D3336"/>
  <c r="H3330"/>
  <c r="G3330"/>
  <c r="F3330"/>
  <c r="E3330"/>
  <c r="D3330"/>
  <c r="H3323"/>
  <c r="G3323"/>
  <c r="F3323"/>
  <c r="E3323"/>
  <c r="D3323"/>
  <c r="H3317"/>
  <c r="G3317"/>
  <c r="F3317"/>
  <c r="E3317"/>
  <c r="D3317"/>
  <c r="H3311"/>
  <c r="G3311"/>
  <c r="F3311"/>
  <c r="E3311"/>
  <c r="D3311"/>
  <c r="H3303"/>
  <c r="G3303"/>
  <c r="F3303"/>
  <c r="E3303"/>
  <c r="D3303"/>
  <c r="H3300"/>
  <c r="G3300"/>
  <c r="F3300"/>
  <c r="E3300"/>
  <c r="D3300"/>
  <c r="H3295"/>
  <c r="G3295"/>
  <c r="F3295"/>
  <c r="E3295"/>
  <c r="D3295"/>
  <c r="H3291"/>
  <c r="G3291"/>
  <c r="F3291"/>
  <c r="E3291"/>
  <c r="D3291"/>
  <c r="H3283"/>
  <c r="G3283"/>
  <c r="F3283"/>
  <c r="E3283"/>
  <c r="D3283"/>
  <c r="H3268"/>
  <c r="G3268"/>
  <c r="F3268"/>
  <c r="E3268"/>
  <c r="D3268"/>
  <c r="H3257"/>
  <c r="G3257"/>
  <c r="F3257"/>
  <c r="E3257"/>
  <c r="D3257"/>
  <c r="H3198"/>
  <c r="G3198"/>
  <c r="F3198"/>
  <c r="E3198"/>
  <c r="D3198"/>
  <c r="H3191"/>
  <c r="G3191"/>
  <c r="F3191"/>
  <c r="E3191"/>
  <c r="D3191"/>
  <c r="H3185"/>
  <c r="G3185"/>
  <c r="F3185"/>
  <c r="E3185"/>
  <c r="D3185"/>
  <c r="H3157"/>
  <c r="G3157"/>
  <c r="F3157"/>
  <c r="E3157"/>
  <c r="D3157"/>
  <c r="H3130"/>
  <c r="G3130"/>
  <c r="F3130"/>
  <c r="E3130"/>
  <c r="D3130"/>
  <c r="H3115"/>
  <c r="G3115"/>
  <c r="F3115"/>
  <c r="E3115"/>
  <c r="D3115"/>
  <c r="H3107"/>
  <c r="G3107"/>
  <c r="F3107"/>
  <c r="E3107"/>
  <c r="D3107"/>
  <c r="H3098"/>
  <c r="G3098"/>
  <c r="F3098"/>
  <c r="E3098"/>
  <c r="D3098"/>
  <c r="H3092"/>
  <c r="G3092"/>
  <c r="F3092"/>
  <c r="E3092"/>
  <c r="D3083"/>
  <c r="D3082"/>
  <c r="D3092" s="1"/>
  <c r="H3081"/>
  <c r="G3081"/>
  <c r="F3081"/>
  <c r="E3081"/>
  <c r="D3081"/>
  <c r="H3077"/>
  <c r="G3077"/>
  <c r="F3077"/>
  <c r="E3077"/>
  <c r="D3077"/>
  <c r="H3073"/>
  <c r="G3073"/>
  <c r="F3073"/>
  <c r="E3073"/>
  <c r="D3073"/>
  <c r="H3068"/>
  <c r="G3068"/>
  <c r="F3068"/>
  <c r="E3068"/>
  <c r="D3068"/>
  <c r="H3064"/>
  <c r="G3064"/>
  <c r="F3064"/>
  <c r="E3064"/>
  <c r="D3064"/>
  <c r="H3049"/>
  <c r="G3049"/>
  <c r="F3049"/>
  <c r="E3049"/>
  <c r="D3049"/>
  <c r="H3016"/>
  <c r="G3016"/>
  <c r="F3016"/>
  <c r="E3016"/>
  <c r="D3016"/>
  <c r="H3012"/>
  <c r="G3012"/>
  <c r="F3012"/>
  <c r="E3012"/>
  <c r="D3012"/>
  <c r="H2998"/>
  <c r="G2998"/>
  <c r="E2998"/>
  <c r="D2998"/>
  <c r="F2997"/>
  <c r="F2998" s="1"/>
  <c r="H2994"/>
  <c r="G2994"/>
  <c r="F2994"/>
  <c r="E2994"/>
  <c r="D2994"/>
  <c r="H2989"/>
  <c r="G2989"/>
  <c r="F2989"/>
  <c r="E2989"/>
  <c r="D2989"/>
  <c r="H2980"/>
  <c r="G2980"/>
  <c r="F2980"/>
  <c r="E2980"/>
  <c r="D2980"/>
  <c r="H2971"/>
  <c r="G2971"/>
  <c r="F2971"/>
  <c r="E2971"/>
  <c r="D2971"/>
  <c r="H2953"/>
  <c r="G2953"/>
  <c r="F2953"/>
  <c r="E2946"/>
  <c r="E2953" s="1"/>
  <c r="D2946"/>
  <c r="D2953" s="1"/>
  <c r="H2868"/>
  <c r="G2868"/>
  <c r="F2868"/>
  <c r="E2868"/>
  <c r="D2868"/>
  <c r="H2857"/>
  <c r="G2857"/>
  <c r="F2857"/>
  <c r="E2857"/>
  <c r="D2857"/>
  <c r="H2854"/>
  <c r="G2854"/>
  <c r="F2854"/>
  <c r="E2854"/>
  <c r="D2854"/>
  <c r="H2851"/>
  <c r="G2851"/>
  <c r="F2851"/>
  <c r="E2851"/>
  <c r="D2851"/>
  <c r="H2848"/>
  <c r="G2848"/>
  <c r="F2848"/>
  <c r="E2848"/>
  <c r="D2846"/>
  <c r="D2848" s="1"/>
  <c r="H2845"/>
  <c r="G2845"/>
  <c r="F2845"/>
  <c r="E2845"/>
  <c r="D2845"/>
  <c r="H2840"/>
  <c r="G2840"/>
  <c r="F2840"/>
  <c r="E2840"/>
  <c r="D2840"/>
  <c r="H2837"/>
  <c r="G2837"/>
  <c r="F2837"/>
  <c r="E2837"/>
  <c r="D2837"/>
  <c r="H2833"/>
  <c r="G2833"/>
  <c r="F2833"/>
  <c r="E2833"/>
  <c r="D2833"/>
  <c r="H2828"/>
  <c r="G2828"/>
  <c r="F2828"/>
  <c r="E2828"/>
  <c r="D2826"/>
  <c r="D2825"/>
  <c r="D2828" s="1"/>
  <c r="H2824"/>
  <c r="G2824"/>
  <c r="F2824"/>
  <c r="E2824"/>
  <c r="D2822"/>
  <c r="D2824" s="1"/>
  <c r="H2821"/>
  <c r="G2821"/>
  <c r="F2821"/>
  <c r="E2821"/>
  <c r="D2821"/>
  <c r="D2799"/>
  <c r="H2783"/>
  <c r="G2783"/>
  <c r="F2783"/>
  <c r="E2783"/>
  <c r="D2781"/>
  <c r="D2780"/>
  <c r="H2779"/>
  <c r="G2779"/>
  <c r="F2779"/>
  <c r="E2779"/>
  <c r="D2775"/>
  <c r="D2774"/>
  <c r="D2773"/>
  <c r="D2771"/>
  <c r="D2769"/>
  <c r="D2768"/>
  <c r="D2767"/>
  <c r="D2779" s="1"/>
  <c r="H2766"/>
  <c r="G2766"/>
  <c r="F2766"/>
  <c r="E2766"/>
  <c r="D2766"/>
  <c r="H2763"/>
  <c r="G2763"/>
  <c r="F2763"/>
  <c r="E2763"/>
  <c r="D2749"/>
  <c r="D2748"/>
  <c r="D2763" s="1"/>
  <c r="H2731"/>
  <c r="G2731"/>
  <c r="F2731"/>
  <c r="E2731"/>
  <c r="D2729"/>
  <c r="D2731" s="1"/>
  <c r="H2728"/>
  <c r="G2728"/>
  <c r="F2728"/>
  <c r="E2728"/>
  <c r="D2728"/>
  <c r="H2717"/>
  <c r="G2717"/>
  <c r="F2717"/>
  <c r="E2717"/>
  <c r="D2717"/>
  <c r="H2704"/>
  <c r="G2704"/>
  <c r="F2704"/>
  <c r="E2704"/>
  <c r="D2704"/>
  <c r="H2701"/>
  <c r="G2701"/>
  <c r="F2701"/>
  <c r="E2701"/>
  <c r="D2699"/>
  <c r="D2698"/>
  <c r="D2697"/>
  <c r="D2696"/>
  <c r="D2695"/>
  <c r="D2701" s="1"/>
  <c r="H2694"/>
  <c r="G2694"/>
  <c r="F2694"/>
  <c r="E2694"/>
  <c r="D2694"/>
  <c r="H2689"/>
  <c r="G2689"/>
  <c r="F2689"/>
  <c r="E2689"/>
  <c r="D2687"/>
  <c r="D2686"/>
  <c r="D2689" s="1"/>
  <c r="H2685"/>
  <c r="G2685"/>
  <c r="F2685"/>
  <c r="E2685"/>
  <c r="D2683"/>
  <c r="D2685" s="1"/>
  <c r="H2678"/>
  <c r="G2678"/>
  <c r="F2678"/>
  <c r="E2678"/>
  <c r="D2678"/>
  <c r="H2637"/>
  <c r="G2637"/>
  <c r="F2637"/>
  <c r="E2637"/>
  <c r="D2637"/>
  <c r="H2634"/>
  <c r="G2634"/>
  <c r="F2634"/>
  <c r="E2634"/>
  <c r="D2634"/>
  <c r="H2625"/>
  <c r="G2625"/>
  <c r="F2625"/>
  <c r="E2625"/>
  <c r="D2625"/>
  <c r="H2613"/>
  <c r="G2613"/>
  <c r="F2613"/>
  <c r="E2613"/>
  <c r="D2613"/>
  <c r="H2609"/>
  <c r="G2609"/>
  <c r="F2609"/>
  <c r="E2609"/>
  <c r="D2609"/>
  <c r="G2596"/>
  <c r="F2596"/>
  <c r="E2596"/>
  <c r="D2588"/>
  <c r="D2587"/>
  <c r="D2586"/>
  <c r="D2585"/>
  <c r="H2584"/>
  <c r="H2596" s="1"/>
  <c r="D2584"/>
  <c r="D2596" s="1"/>
  <c r="G2583"/>
  <c r="F2583"/>
  <c r="E2583"/>
  <c r="H2579"/>
  <c r="H2583" s="1"/>
  <c r="D2578"/>
  <c r="D2577"/>
  <c r="D2576"/>
  <c r="H2574"/>
  <c r="G2574"/>
  <c r="F2574"/>
  <c r="E2574"/>
  <c r="D2574"/>
  <c r="G2530"/>
  <c r="F2530"/>
  <c r="E2530"/>
  <c r="H2465"/>
  <c r="H2459"/>
  <c r="H2458"/>
  <c r="H2457"/>
  <c r="H2453"/>
  <c r="H2450"/>
  <c r="H2448"/>
  <c r="H2447"/>
  <c r="H2444"/>
  <c r="D2444"/>
  <c r="H2441"/>
  <c r="D2441"/>
  <c r="D2440"/>
  <c r="H2437"/>
  <c r="H2530" s="1"/>
  <c r="D2437"/>
  <c r="D2432"/>
  <c r="D2431"/>
  <c r="D2430"/>
  <c r="D2429"/>
  <c r="D2428"/>
  <c r="D2530" s="1"/>
  <c r="H2423"/>
  <c r="G2423"/>
  <c r="F2423"/>
  <c r="E2423"/>
  <c r="D2423"/>
  <c r="H2415"/>
  <c r="G2415"/>
  <c r="F2415"/>
  <c r="E2415"/>
  <c r="D2415"/>
  <c r="G2414"/>
  <c r="F2414"/>
  <c r="E2414"/>
  <c r="D2414"/>
  <c r="G2412"/>
  <c r="F2412"/>
  <c r="E2412"/>
  <c r="D2412"/>
  <c r="G2411"/>
  <c r="F2411"/>
  <c r="E2411"/>
  <c r="D2411"/>
  <c r="H2408"/>
  <c r="G2408"/>
  <c r="F2408"/>
  <c r="E2408"/>
  <c r="D2408"/>
  <c r="H2406"/>
  <c r="G2406"/>
  <c r="F2406"/>
  <c r="E2406"/>
  <c r="D2406"/>
  <c r="H2404"/>
  <c r="G2404"/>
  <c r="F2404"/>
  <c r="E2404"/>
  <c r="D2404"/>
  <c r="H2360"/>
  <c r="G2360"/>
  <c r="F2360"/>
  <c r="E2360"/>
  <c r="D2360"/>
  <c r="H2340"/>
  <c r="G2340"/>
  <c r="F2340"/>
  <c r="E2340"/>
  <c r="D2340"/>
  <c r="H2306"/>
  <c r="G2306"/>
  <c r="F2306"/>
  <c r="E2306"/>
  <c r="D2306"/>
  <c r="H2304"/>
  <c r="G2304"/>
  <c r="F2304"/>
  <c r="E2304"/>
  <c r="D2304"/>
  <c r="H2284"/>
  <c r="G2284"/>
  <c r="F2284"/>
  <c r="E2284"/>
  <c r="D2284"/>
  <c r="H2269"/>
  <c r="G2269"/>
  <c r="F2269"/>
  <c r="E2269"/>
  <c r="D2269"/>
  <c r="H2252"/>
  <c r="G2252"/>
  <c r="F2252"/>
  <c r="E2252"/>
  <c r="D2252"/>
  <c r="H2244"/>
  <c r="G2244"/>
  <c r="F2244"/>
  <c r="E2244"/>
  <c r="D2244"/>
  <c r="H2202"/>
  <c r="G2202"/>
  <c r="F2202"/>
  <c r="E2202"/>
  <c r="D2202"/>
  <c r="H2172"/>
  <c r="G2172"/>
  <c r="F2172"/>
  <c r="E2172"/>
  <c r="D2172"/>
  <c r="G2171"/>
  <c r="F2171"/>
  <c r="E2171"/>
  <c r="H2140"/>
  <c r="G2140"/>
  <c r="F2140"/>
  <c r="E2140"/>
  <c r="D2140"/>
  <c r="H2120"/>
  <c r="G2120"/>
  <c r="F2120"/>
  <c r="E2120"/>
  <c r="D2120"/>
  <c r="H2096"/>
  <c r="G2096"/>
  <c r="F2096"/>
  <c r="E2096"/>
  <c r="D2096"/>
  <c r="H1988"/>
  <c r="G1988"/>
  <c r="F1988"/>
  <c r="E1988"/>
  <c r="D1988"/>
  <c r="H1963"/>
  <c r="G1963"/>
  <c r="F1963"/>
  <c r="E1963"/>
  <c r="D1963"/>
  <c r="H1917"/>
  <c r="G1917"/>
  <c r="F1917"/>
  <c r="E1917"/>
  <c r="D1917"/>
  <c r="H1875"/>
  <c r="G1875"/>
  <c r="F1875"/>
  <c r="E1875"/>
  <c r="D1875"/>
  <c r="H1849"/>
  <c r="G1849"/>
  <c r="F1849"/>
  <c r="E1849"/>
  <c r="D1849"/>
  <c r="H1837"/>
  <c r="G1837"/>
  <c r="F1837"/>
  <c r="E1837"/>
  <c r="D1837"/>
  <c r="H1819"/>
  <c r="G1819"/>
  <c r="F1819"/>
  <c r="E1819"/>
  <c r="D1819"/>
  <c r="H1803"/>
  <c r="G1803"/>
  <c r="F1803"/>
  <c r="E1803"/>
  <c r="D1803"/>
  <c r="H1801"/>
  <c r="G1801"/>
  <c r="F1801"/>
  <c r="E1801"/>
  <c r="D1801"/>
  <c r="H1428"/>
  <c r="G1428"/>
  <c r="F1428"/>
  <c r="E1428"/>
  <c r="D1428"/>
  <c r="H1425"/>
  <c r="G1425"/>
  <c r="F1425"/>
  <c r="E1425"/>
  <c r="D1425"/>
  <c r="H1423"/>
  <c r="G1423"/>
  <c r="F1423"/>
  <c r="E1423"/>
  <c r="D1423"/>
  <c r="H1419"/>
  <c r="G1419"/>
  <c r="F1419"/>
  <c r="E1419"/>
  <c r="D1419"/>
  <c r="H1405"/>
  <c r="G1405"/>
  <c r="F1405"/>
  <c r="E1405"/>
  <c r="D1405"/>
  <c r="H1399"/>
  <c r="G1399"/>
  <c r="F1399"/>
  <c r="E1399"/>
  <c r="D1399"/>
  <c r="H1391"/>
  <c r="G1391"/>
  <c r="F1391"/>
  <c r="E1391"/>
  <c r="D1391"/>
  <c r="H1387"/>
  <c r="G1387"/>
  <c r="F1387"/>
  <c r="E1387"/>
  <c r="D1387"/>
  <c r="H1381"/>
  <c r="G1381"/>
  <c r="F1381"/>
  <c r="E1381"/>
  <c r="D1381"/>
  <c r="H1373"/>
  <c r="G1373"/>
  <c r="F1373"/>
  <c r="E1373"/>
  <c r="D1373"/>
  <c r="H1370"/>
  <c r="G1370"/>
  <c r="F1370"/>
  <c r="E1370"/>
  <c r="D1370"/>
  <c r="H1364"/>
  <c r="G1364"/>
  <c r="F1364"/>
  <c r="E1364"/>
  <c r="D1364"/>
  <c r="H1360"/>
  <c r="G1360"/>
  <c r="F1360"/>
  <c r="E1360"/>
  <c r="D1360"/>
  <c r="H1356"/>
  <c r="G1356"/>
  <c r="F1356"/>
  <c r="E1356"/>
  <c r="D1356"/>
  <c r="H1344"/>
  <c r="G1344"/>
  <c r="F1344"/>
  <c r="E1344"/>
  <c r="D1344"/>
  <c r="H1341"/>
  <c r="G1341"/>
  <c r="F1341"/>
  <c r="E1341"/>
  <c r="D1341"/>
  <c r="H1323"/>
  <c r="G1323"/>
  <c r="F1323"/>
  <c r="E1323"/>
  <c r="D1323"/>
  <c r="H1305"/>
  <c r="G1305"/>
  <c r="F1305"/>
  <c r="E1305"/>
  <c r="D1305"/>
  <c r="H1287"/>
  <c r="G1287"/>
  <c r="F1287"/>
  <c r="E1287"/>
  <c r="D1287"/>
  <c r="H1284"/>
  <c r="G1284"/>
  <c r="F1284"/>
  <c r="E1284"/>
  <c r="D1284"/>
  <c r="H1278"/>
  <c r="G1278"/>
  <c r="F1278"/>
  <c r="E1278"/>
  <c r="D1278"/>
  <c r="H1274"/>
  <c r="G1274"/>
  <c r="F1274"/>
  <c r="E1274"/>
  <c r="D1274"/>
  <c r="H1264"/>
  <c r="G1264"/>
  <c r="F1264"/>
  <c r="E1264"/>
  <c r="D1264"/>
  <c r="H1257"/>
  <c r="G1257"/>
  <c r="F1257"/>
  <c r="E1257"/>
  <c r="D1257"/>
  <c r="H1252"/>
  <c r="G1252"/>
  <c r="F1252"/>
  <c r="E1252"/>
  <c r="D1252"/>
  <c r="H1248"/>
  <c r="G1248"/>
  <c r="F1248"/>
  <c r="E1248"/>
  <c r="D1248"/>
  <c r="H1211"/>
  <c r="G1211"/>
  <c r="F1211"/>
  <c r="E1211"/>
  <c r="D1211"/>
  <c r="H1202"/>
  <c r="G1202"/>
  <c r="F1202"/>
  <c r="E1202"/>
  <c r="D1202"/>
  <c r="H1194"/>
  <c r="G1194"/>
  <c r="F1194"/>
  <c r="E1194"/>
  <c r="D1194"/>
  <c r="H1188"/>
  <c r="G1188"/>
  <c r="F1188"/>
  <c r="E1188"/>
  <c r="D1188"/>
  <c r="H1184"/>
  <c r="G1184"/>
  <c r="F1184"/>
  <c r="E1184"/>
  <c r="D1184"/>
  <c r="H1179"/>
  <c r="G1179"/>
  <c r="F1179"/>
  <c r="E1179"/>
  <c r="D1179"/>
  <c r="H1175"/>
  <c r="G1175"/>
  <c r="F1175"/>
  <c r="E1175"/>
  <c r="D1175"/>
  <c r="H1164"/>
  <c r="G1164"/>
  <c r="F1164"/>
  <c r="E1164"/>
  <c r="D1164"/>
  <c r="H1162"/>
  <c r="G1162"/>
  <c r="F1162"/>
  <c r="E1162"/>
  <c r="D1162"/>
  <c r="H1153"/>
  <c r="G1153"/>
  <c r="F1153"/>
  <c r="E1153"/>
  <c r="D1153"/>
  <c r="H1151"/>
  <c r="G1151"/>
  <c r="F1151"/>
  <c r="E1151"/>
  <c r="D1151"/>
  <c r="H1147"/>
  <c r="G1147"/>
  <c r="F1147"/>
  <c r="E1147"/>
  <c r="D1147"/>
  <c r="H1145"/>
  <c r="G1145"/>
  <c r="F1145"/>
  <c r="E1145"/>
  <c r="D1145"/>
  <c r="H1143"/>
  <c r="G1143"/>
  <c r="F1143"/>
  <c r="E1143"/>
  <c r="D1143"/>
  <c r="H719"/>
  <c r="G719"/>
  <c r="F719"/>
  <c r="E719"/>
  <c r="D719"/>
  <c r="H713"/>
  <c r="G713"/>
  <c r="F713"/>
  <c r="E713"/>
  <c r="D713"/>
  <c r="H711"/>
  <c r="G711"/>
  <c r="F711"/>
  <c r="E711"/>
  <c r="D711"/>
  <c r="H708"/>
  <c r="G708"/>
  <c r="F708"/>
  <c r="E708"/>
  <c r="D708"/>
  <c r="H706"/>
  <c r="G706"/>
  <c r="F706"/>
  <c r="E706"/>
  <c r="D706"/>
  <c r="H699"/>
  <c r="G699"/>
  <c r="F699"/>
  <c r="E699"/>
  <c r="D699"/>
  <c r="H690"/>
  <c r="G690"/>
  <c r="F690"/>
  <c r="E690"/>
  <c r="D690"/>
  <c r="H683"/>
  <c r="G683"/>
  <c r="F683"/>
  <c r="E683"/>
  <c r="D683"/>
  <c r="H677"/>
  <c r="G677"/>
  <c r="F677"/>
  <c r="E677"/>
  <c r="D677"/>
  <c r="H674"/>
  <c r="G674"/>
  <c r="F674"/>
  <c r="E674"/>
  <c r="D674"/>
  <c r="H670"/>
  <c r="G670"/>
  <c r="F670"/>
  <c r="E670"/>
  <c r="D670"/>
  <c r="H665"/>
  <c r="G665"/>
  <c r="F665"/>
  <c r="E665"/>
  <c r="D665"/>
  <c r="H663"/>
  <c r="G663"/>
  <c r="F663"/>
  <c r="E663"/>
  <c r="D663"/>
  <c r="H661"/>
  <c r="G661"/>
  <c r="F661"/>
  <c r="E661"/>
  <c r="D661"/>
  <c r="H656"/>
  <c r="G656"/>
  <c r="F656"/>
  <c r="E656"/>
  <c r="D656"/>
  <c r="H654"/>
  <c r="G654"/>
  <c r="F654"/>
  <c r="E654"/>
  <c r="D654"/>
  <c r="H652"/>
  <c r="G652"/>
  <c r="F652"/>
  <c r="E652"/>
  <c r="D652"/>
  <c r="H650"/>
  <c r="G650"/>
  <c r="F650"/>
  <c r="E650"/>
  <c r="D650"/>
  <c r="H648"/>
  <c r="G648"/>
  <c r="F648"/>
  <c r="E648"/>
  <c r="D648"/>
  <c r="H646"/>
  <c r="G646"/>
  <c r="F646"/>
  <c r="E646"/>
  <c r="D646"/>
  <c r="H639"/>
  <c r="G639"/>
  <c r="F639"/>
  <c r="E639"/>
  <c r="D639"/>
  <c r="H634"/>
  <c r="G634"/>
  <c r="F634"/>
  <c r="E634"/>
  <c r="D634"/>
  <c r="H628"/>
  <c r="G628"/>
  <c r="F628"/>
  <c r="E628"/>
  <c r="D628"/>
  <c r="H626"/>
  <c r="G626"/>
  <c r="F626"/>
  <c r="E626"/>
  <c r="D626"/>
  <c r="H624"/>
  <c r="G624"/>
  <c r="F624"/>
  <c r="E624"/>
  <c r="D624"/>
  <c r="H622"/>
  <c r="G622"/>
  <c r="F622"/>
  <c r="E622"/>
  <c r="D622"/>
  <c r="H613"/>
  <c r="G613"/>
  <c r="F613"/>
  <c r="E613"/>
  <c r="D613"/>
  <c r="H611"/>
  <c r="G611"/>
  <c r="F611"/>
  <c r="E611"/>
  <c r="D611"/>
  <c r="H608"/>
  <c r="G608"/>
  <c r="F608"/>
  <c r="E608"/>
  <c r="D608"/>
  <c r="H606"/>
  <c r="G606"/>
  <c r="F606"/>
  <c r="E606"/>
  <c r="D606"/>
  <c r="G595"/>
  <c r="H556"/>
  <c r="G556"/>
  <c r="F556"/>
  <c r="E556"/>
  <c r="D556"/>
  <c r="G555"/>
  <c r="F555"/>
  <c r="E555"/>
  <c r="D555"/>
  <c r="E553"/>
  <c r="D553"/>
  <c r="F552"/>
  <c r="E552"/>
  <c r="E551" s="1"/>
  <c r="D552"/>
  <c r="H551"/>
  <c r="G551"/>
  <c r="F551"/>
  <c r="D551"/>
  <c r="H548"/>
  <c r="G548"/>
  <c r="F548"/>
  <c r="E548"/>
  <c r="D548"/>
  <c r="H542"/>
  <c r="G542"/>
  <c r="F542"/>
  <c r="E542"/>
  <c r="D542"/>
  <c r="H540"/>
  <c r="G540"/>
  <c r="F540"/>
  <c r="E540"/>
  <c r="D540"/>
  <c r="H537"/>
  <c r="G537"/>
  <c r="F537"/>
  <c r="E537"/>
  <c r="D537"/>
  <c r="H534"/>
  <c r="G534"/>
  <c r="F534"/>
  <c r="E534"/>
  <c r="D534"/>
  <c r="H532"/>
  <c r="G532"/>
  <c r="F532"/>
  <c r="E532"/>
  <c r="D532"/>
  <c r="H525"/>
  <c r="G525"/>
  <c r="F525"/>
  <c r="E525"/>
  <c r="D525"/>
  <c r="H518"/>
  <c r="G518"/>
  <c r="F518"/>
  <c r="E518"/>
  <c r="D518"/>
  <c r="H514"/>
  <c r="G514"/>
  <c r="F514"/>
  <c r="E514"/>
  <c r="D514"/>
  <c r="H511"/>
  <c r="G511"/>
  <c r="F511"/>
  <c r="E511"/>
  <c r="D511"/>
  <c r="H508"/>
  <c r="G508"/>
  <c r="F508"/>
  <c r="E508"/>
  <c r="D508"/>
  <c r="H505"/>
  <c r="G505"/>
  <c r="F505"/>
  <c r="E505"/>
  <c r="D505"/>
  <c r="H503"/>
  <c r="G503"/>
  <c r="F503"/>
  <c r="E503"/>
  <c r="D503"/>
  <c r="H501"/>
  <c r="G501"/>
  <c r="F501"/>
  <c r="E501"/>
  <c r="D501"/>
  <c r="H499"/>
  <c r="G499"/>
  <c r="F499"/>
  <c r="E499"/>
  <c r="D499"/>
  <c r="H493"/>
  <c r="G493"/>
  <c r="F493"/>
  <c r="E493"/>
  <c r="D493"/>
  <c r="H484"/>
  <c r="G484"/>
  <c r="F484"/>
  <c r="E484"/>
  <c r="D484"/>
  <c r="H482"/>
  <c r="G482"/>
  <c r="F482"/>
  <c r="E482"/>
  <c r="D482"/>
  <c r="H478"/>
  <c r="G478"/>
  <c r="F478"/>
  <c r="E478"/>
  <c r="D478"/>
  <c r="H471"/>
  <c r="G471"/>
  <c r="F471"/>
  <c r="E471"/>
  <c r="D471"/>
  <c r="H467"/>
  <c r="G467"/>
  <c r="F467"/>
  <c r="E467"/>
  <c r="D467"/>
  <c r="H462"/>
  <c r="G462"/>
  <c r="F462"/>
  <c r="E462"/>
  <c r="D462"/>
  <c r="H460"/>
  <c r="G460"/>
  <c r="F460"/>
  <c r="E460"/>
  <c r="D460"/>
  <c r="H456"/>
  <c r="G456"/>
  <c r="F456"/>
  <c r="E456"/>
  <c r="D456"/>
  <c r="H452"/>
  <c r="G452"/>
  <c r="F452"/>
  <c r="E452"/>
  <c r="D452"/>
  <c r="H447"/>
  <c r="G447"/>
  <c r="F447"/>
  <c r="E447"/>
  <c r="D447"/>
  <c r="H443"/>
  <c r="G443"/>
  <c r="F443"/>
  <c r="E443"/>
  <c r="D443"/>
  <c r="H424"/>
  <c r="G424"/>
  <c r="F424"/>
  <c r="E424"/>
  <c r="D424"/>
  <c r="H412"/>
  <c r="G412"/>
  <c r="F412"/>
  <c r="E412"/>
  <c r="D412"/>
  <c r="H407"/>
  <c r="G407"/>
  <c r="F407"/>
  <c r="E407"/>
  <c r="D407"/>
  <c r="H394"/>
  <c r="G394"/>
  <c r="F394"/>
  <c r="E394"/>
  <c r="D394"/>
  <c r="H392"/>
  <c r="G392"/>
  <c r="F392"/>
  <c r="E392"/>
  <c r="D392"/>
  <c r="H390"/>
  <c r="G390"/>
  <c r="F390"/>
  <c r="E390"/>
  <c r="D390"/>
  <c r="H388"/>
  <c r="G388"/>
  <c r="F388"/>
  <c r="E388"/>
  <c r="D388"/>
  <c r="H386"/>
  <c r="G386"/>
  <c r="F386"/>
  <c r="E386"/>
  <c r="D386"/>
  <c r="H382"/>
  <c r="G382"/>
  <c r="F382"/>
  <c r="E382"/>
  <c r="D382"/>
  <c r="H376"/>
  <c r="G376"/>
  <c r="F376"/>
  <c r="E376"/>
  <c r="D376"/>
  <c r="H373"/>
  <c r="G373"/>
  <c r="F373"/>
  <c r="E373"/>
  <c r="D373"/>
  <c r="H371"/>
  <c r="G371"/>
  <c r="F371"/>
  <c r="E371"/>
  <c r="D371"/>
  <c r="H368"/>
  <c r="G368"/>
  <c r="F368"/>
  <c r="E368"/>
  <c r="D368"/>
  <c r="H360"/>
  <c r="G360"/>
  <c r="F360"/>
  <c r="E360"/>
  <c r="D360"/>
  <c r="H349"/>
  <c r="G349"/>
  <c r="F349"/>
  <c r="E349"/>
  <c r="D349"/>
  <c r="H346"/>
  <c r="G346"/>
  <c r="F346"/>
  <c r="E346"/>
  <c r="D346"/>
  <c r="H341"/>
  <c r="G341"/>
  <c r="F341"/>
  <c r="E341"/>
  <c r="D341"/>
  <c r="H323"/>
  <c r="G323"/>
  <c r="F323"/>
  <c r="E323"/>
  <c r="D323"/>
  <c r="H304"/>
  <c r="G304"/>
  <c r="F304"/>
  <c r="E304"/>
  <c r="D304"/>
  <c r="H289"/>
  <c r="G289"/>
  <c r="F289"/>
  <c r="E289"/>
  <c r="D289"/>
  <c r="H276"/>
  <c r="G276"/>
  <c r="F276"/>
  <c r="E276"/>
  <c r="D276"/>
  <c r="H262"/>
  <c r="G262"/>
  <c r="F262"/>
  <c r="E262"/>
  <c r="D262"/>
  <c r="H251"/>
  <c r="G251"/>
  <c r="F251"/>
  <c r="E251"/>
  <c r="D251"/>
  <c r="H249"/>
  <c r="G249"/>
  <c r="F249"/>
  <c r="E249"/>
  <c r="D249"/>
  <c r="H234"/>
  <c r="G234"/>
  <c r="F234"/>
  <c r="E234"/>
  <c r="D234"/>
  <c r="H224"/>
  <c r="G224"/>
  <c r="F224"/>
  <c r="E224"/>
  <c r="D224"/>
  <c r="H212"/>
  <c r="G212"/>
  <c r="F212"/>
  <c r="E212"/>
  <c r="D212"/>
  <c r="H202"/>
  <c r="G202"/>
  <c r="F202"/>
  <c r="E202"/>
  <c r="D202"/>
  <c r="D201"/>
  <c r="H192"/>
  <c r="G192"/>
  <c r="F192"/>
  <c r="E192"/>
  <c r="D192"/>
  <c r="H189"/>
  <c r="G189"/>
  <c r="F189"/>
  <c r="E189"/>
  <c r="D189"/>
  <c r="H184"/>
  <c r="G184"/>
  <c r="F184"/>
  <c r="E184"/>
  <c r="D184"/>
  <c r="H173"/>
  <c r="G173"/>
  <c r="F173"/>
  <c r="E173"/>
  <c r="D173"/>
  <c r="G171"/>
  <c r="F171"/>
  <c r="E171"/>
  <c r="D171"/>
  <c r="H167"/>
  <c r="G167"/>
  <c r="F167"/>
  <c r="E167"/>
  <c r="D167"/>
  <c r="H165"/>
  <c r="G165"/>
  <c r="F165"/>
  <c r="E165"/>
  <c r="D165"/>
  <c r="H136"/>
  <c r="G136"/>
  <c r="F136"/>
  <c r="E136"/>
  <c r="D136"/>
  <c r="D135"/>
  <c r="H120"/>
  <c r="G120"/>
  <c r="F120"/>
  <c r="E120"/>
  <c r="D120"/>
  <c r="H104"/>
  <c r="G104"/>
  <c r="F104"/>
  <c r="E104"/>
  <c r="D104"/>
  <c r="H98"/>
  <c r="G98"/>
  <c r="F98"/>
  <c r="E98"/>
  <c r="D98"/>
  <c r="H95"/>
  <c r="G95"/>
  <c r="F95"/>
  <c r="E95"/>
  <c r="D95"/>
  <c r="H76"/>
  <c r="G76"/>
  <c r="F76"/>
  <c r="E76"/>
  <c r="D76"/>
  <c r="H65"/>
  <c r="G65"/>
  <c r="F65"/>
  <c r="E65"/>
  <c r="D65"/>
  <c r="H56"/>
  <c r="G56"/>
  <c r="F56"/>
  <c r="E56"/>
  <c r="D56"/>
  <c r="H46"/>
  <c r="G46"/>
  <c r="F46"/>
  <c r="E46"/>
  <c r="D46"/>
  <c r="H42"/>
  <c r="G42"/>
  <c r="F42"/>
  <c r="E42"/>
  <c r="D42"/>
  <c r="H28"/>
  <c r="G28"/>
  <c r="F28"/>
  <c r="E28"/>
  <c r="D28"/>
  <c r="H19"/>
  <c r="G19"/>
  <c r="F19"/>
  <c r="E19"/>
  <c r="D19"/>
  <c r="H15"/>
  <c r="G15"/>
  <c r="F15"/>
  <c r="E15"/>
  <c r="D15"/>
  <c r="D11"/>
  <c r="H10"/>
  <c r="G10"/>
  <c r="F10"/>
  <c r="E10"/>
  <c r="D10"/>
  <c r="E399" l="1"/>
  <c r="G399"/>
  <c r="E549"/>
  <c r="G549"/>
  <c r="E667"/>
  <c r="G667"/>
  <c r="D667"/>
  <c r="F667"/>
  <c r="H667"/>
  <c r="E1250"/>
  <c r="G1250"/>
  <c r="D1250"/>
  <c r="F1250"/>
  <c r="H1250"/>
  <c r="D2426"/>
  <c r="F2426"/>
  <c r="H2426"/>
  <c r="E2426"/>
  <c r="G2426"/>
  <c r="D2583"/>
  <c r="D2783"/>
  <c r="F2858"/>
  <c r="E2858"/>
  <c r="G2858"/>
  <c r="D3379"/>
  <c r="H3379"/>
  <c r="E3623"/>
  <c r="G3623"/>
  <c r="G4669"/>
  <c r="E4877"/>
  <c r="G4877"/>
  <c r="E5635"/>
  <c r="G5635"/>
  <c r="D399"/>
  <c r="F399"/>
  <c r="H399"/>
  <c r="D549"/>
  <c r="F549"/>
  <c r="H549"/>
  <c r="E720"/>
  <c r="G720"/>
  <c r="D720"/>
  <c r="F720"/>
  <c r="H720"/>
  <c r="E1431"/>
  <c r="G1431"/>
  <c r="D1431"/>
  <c r="F1431"/>
  <c r="H1431"/>
  <c r="G3379"/>
  <c r="F3623"/>
  <c r="H3623"/>
  <c r="D4669"/>
  <c r="H4669"/>
  <c r="D4877"/>
  <c r="F4877"/>
  <c r="H4877"/>
  <c r="D5635"/>
  <c r="F5635"/>
  <c r="H5635"/>
  <c r="D6001"/>
  <c r="F6001"/>
  <c r="H6001"/>
  <c r="E6001"/>
  <c r="G6001"/>
  <c r="D2858"/>
  <c r="H2858"/>
  <c r="F3379"/>
  <c r="F6087" s="1"/>
  <c r="H6087"/>
  <c r="G6087"/>
  <c r="E3379"/>
  <c r="D6087"/>
  <c r="E6087"/>
</calcChain>
</file>

<file path=xl/comments1.xml><?xml version="1.0" encoding="utf-8"?>
<comments xmlns="http://schemas.openxmlformats.org/spreadsheetml/2006/main">
  <authors>
    <author>0500-shapovalovao</author>
  </authors>
  <commentList>
    <comment ref="B712" authorId="0">
      <text>
        <r>
          <rPr>
            <b/>
            <sz val="9"/>
            <color indexed="81"/>
            <rFont val="Tahoma"/>
            <family val="2"/>
            <charset val="204"/>
          </rPr>
          <t>0500-shapovalovao:</t>
        </r>
        <r>
          <rPr>
            <sz val="9"/>
            <color indexed="81"/>
            <rFont val="Tahoma"/>
            <family val="2"/>
            <charset val="204"/>
          </rPr>
          <t xml:space="preserve">
</t>
        </r>
      </text>
    </comment>
  </commentList>
</comments>
</file>

<file path=xl/sharedStrings.xml><?xml version="1.0" encoding="utf-8"?>
<sst xmlns="http://schemas.openxmlformats.org/spreadsheetml/2006/main" count="14819" uniqueCount="7614">
  <si>
    <t>22</t>
  </si>
  <si>
    <t>23</t>
  </si>
  <si>
    <t>24</t>
  </si>
  <si>
    <t>25</t>
  </si>
  <si>
    <t>26</t>
  </si>
  <si>
    <t>27</t>
  </si>
  <si>
    <t>28</t>
  </si>
  <si>
    <t>29</t>
  </si>
  <si>
    <t>30</t>
  </si>
  <si>
    <t>(грн.)</t>
  </si>
  <si>
    <t xml:space="preserve">ІНФОРМАЦІЯ </t>
  </si>
  <si>
    <t>№ з/п</t>
  </si>
  <si>
    <t xml:space="preserve">Одержувач субвенції, адміністративно-територіальна одиниця </t>
  </si>
  <si>
    <t>Вінницька область</t>
  </si>
  <si>
    <t>Волинська область</t>
  </si>
  <si>
    <t>Дніпропетровська область</t>
  </si>
  <si>
    <t>Донецька область</t>
  </si>
  <si>
    <t>Всього по місту Києву</t>
  </si>
  <si>
    <t>Назва об'єкту, заходу</t>
  </si>
  <si>
    <t>Додаток 1</t>
  </si>
  <si>
    <t>щодо надання у 2019 році та використання субвенції з державного бюджету місцевим бюджетам на здійснення заходів щодо соціально-економічного розвитку окремих територій, передбаченої постановою Кабінету Міністрів України від 06.02.2012 № 106 (зі змінами)</t>
  </si>
  <si>
    <t>Передбачено розписом</t>
  </si>
  <si>
    <t>на рік</t>
  </si>
  <si>
    <t>Фактично перераховано</t>
  </si>
  <si>
    <t>всього</t>
  </si>
  <si>
    <t>Касові видатки місцевого бюджету</t>
  </si>
  <si>
    <t>Капітальний ремонт елементів дитячого майданчика у дошкільному навчальному закладі № 1 “Дзвіночок” за адреою: вул. Олекси Довбуша, 19, м. Володимир-Волинський, Волинської області</t>
  </si>
  <si>
    <t>Капітальний ремонт (утеплення фасадів) комунального закладу “Дошкільний навчальний заклад (ясла-садок) № 8 “Вишиванка” в м. Володимирі-Волинському</t>
  </si>
  <si>
    <t>Капітальний ремонт елементів інсталяції “Я люблю Володимир” у м. Володимирі-Волинському, Волинської області</t>
  </si>
  <si>
    <t xml:space="preserve">Всього по м. Володимир-Волинський </t>
  </si>
  <si>
    <t>Міський бюджет м.Нововолинськ</t>
  </si>
  <si>
    <t>Будівництво спортивного майданчика зі штучним покриттям за адресою: вул. Сірка, буд. 5, м. Нововолинськ Волинської області</t>
  </si>
  <si>
    <t>Будівництво спортивного майданчика зі штучним покриттям за адресою: 15 м-н, буд. 6, м. Нововолинськ Волинської області</t>
  </si>
  <si>
    <t>Капітальний ремонт фасаду загальноосвітньої школи I—III ступенів № 2 міста Нововолинська Волинської області за адресою Волинська область, м. Нововолиськ, вул. Маяковського, 5</t>
  </si>
  <si>
    <t>Придбання подрібнювача деревини для потреб Благодатної селищної ради за адресою: смт. Благодатне, вул. Стуса, 16, м. Нововолинськ Волинської області</t>
  </si>
  <si>
    <t>Придбання музичних інструментів для Нововолинської дятичої школи мистецтв за адресою: вул. Кобзаря, 64, м.Нововолинськ Волинської області</t>
  </si>
  <si>
    <t>Придбання та встановлення системи відеонагляду для потреб НВК “Нововолинська спеціалізована школа I—III ступенів № 1 — колегіум Нововолинської міської ради Волинської області” за адресою: пр-т Перемоги, 6, м. Нововолинськ Волинської області</t>
  </si>
  <si>
    <t>Придбання реабілітаційного комплексу/обладнання для потреб Нововолинської центральної міської лікарні за адресою: пр-т Перемоги, буд. 7, м. Нововолинськ, Волинської області</t>
  </si>
  <si>
    <t>Придбання меблів для потреб загальноосвітньої школи I—III ступенів № 7 Нововолинської міської ради за адресою: вул. Кауркова, 43, м. Нововолинська Волинської області</t>
  </si>
  <si>
    <t>Придбання преса для вторсировини для потреб Благодатної селищної ради за адресою: вул. Стуса, буд.16, смт Благодатне, м. Нововолинськ Волинської області</t>
  </si>
  <si>
    <t>Реконструкція колишньої загальноосвітньої школи I—III ст. під адміністративну будівлю та центр надання адміністративних послуг в с. Литовеж, Іваничівського району, Волинської області, по вул. Володимира Якобчука, 11Б</t>
  </si>
  <si>
    <t>Всього по бюджету об’єднаної територіальної громади с.Литовеж</t>
  </si>
  <si>
    <t>Бюджет об’єднаної територіальної громади с.Павлівка</t>
  </si>
  <si>
    <t>Встановлення системи відеоспостереження та придбання обладнання для Павлівської сільської ради, Іваничівського району, Волинської області</t>
  </si>
  <si>
    <t>Придбання елементів дитячого майданчика в с. Топилище, Іваничівського району, Волинської області</t>
  </si>
  <si>
    <t>Всього по бюджету об’єднаної територіальної громади с.Павлівка</t>
  </si>
  <si>
    <t>Бюджет об’єднаної територіальної громади с.Поромів</t>
  </si>
  <si>
    <t>Капітальний ремон даху Будинку культури с. Морозовичі, вул. Центральна, 21, Іваничівського району, Волинської області</t>
  </si>
  <si>
    <t>Всього по бюджету об’єднаної територіальної громади с.Поромів</t>
  </si>
  <si>
    <t>Бюджет об’єднаної територіальної громади с.Вишнів</t>
  </si>
  <si>
    <t>Нове будівництво рекреаційної зони з влаштуванням моторик-парку на вулиці Незалежності, 81 в с. Вишнів Любомльського району Волинської області</t>
  </si>
  <si>
    <t>Всього по бюджету об’єднаної територіальної громади с. Вишнів</t>
  </si>
  <si>
    <t>Бюджет об’єднаної територіальної громади с. Заріччя</t>
  </si>
  <si>
    <t>Капітальний ремонт проїзду по вулиці Набережній в селі Заріччя Володимир-Волинського району Волинської області</t>
  </si>
  <si>
    <t>Всього по бюджету об’єднаної територіальної громади с. Заріччя</t>
  </si>
  <si>
    <t>Бюджет об’єднаної територіальної громади смт.Іваничі</t>
  </si>
  <si>
    <t>Будівництво спортивного комплексу по вул. Валова в смт Іваничі, Іваничівської району, Волинської області</t>
  </si>
  <si>
    <t>Бюджет об’єднаної територіальної громади с.Рівне</t>
  </si>
  <si>
    <t>Капітальний ремонт учбового корпусу Навчально-виховного комплексу “Загальноосвітня школа I—III ступеня — дитячий садочок” с. Рівне Любомльського району Волинської області</t>
  </si>
  <si>
    <t>Всього по бюджету об’єднаної територіальної громади с.Рівне</t>
  </si>
  <si>
    <t>Бюджет об’єднаної територіальної громади смт.Головне</t>
  </si>
  <si>
    <t>Капітальний ремонт спортивного залу Нудиженського НВК “Загальноосвітня школа I—III ступенів — дошкільний навчальний заклад” по вул. Центральна, 21 у с. Нудиже Головненської селищної ради Волинської області</t>
  </si>
  <si>
    <t>Всього по бюджету об’єднаної територіальної громади смт.Головне</t>
  </si>
  <si>
    <t>Бюджет об’єднаної територіальної громади м.Любомль</t>
  </si>
  <si>
    <t>Капітальний ремонт (заміна вікон та дверей) Любомльського закладу загальної середньої освіти I—III ступенів № 3 Любомльської міської ради Волинської області</t>
  </si>
  <si>
    <t>Всього по бюджету об’єднаної територіальної громади м.Любомль</t>
  </si>
  <si>
    <t>Бюджет об’єднаної територіальної громади с.Смідин</t>
  </si>
  <si>
    <t>Реконструкція вуличного освітлення від КТП № 157 в с. Кукуріки Старовижівського району Волинської області</t>
  </si>
  <si>
    <t>Капітальний ремонт Смідинської місцевої пожежної охорони по вул. Грушевського, 32 в с. Смідин Старовижівського району Волинської області</t>
  </si>
  <si>
    <t>Капітальний ремонт (благоустрій) адмінбудівлі по вул. Грушевського, 9 в с. Смідин Старовижівського району Волинської області</t>
  </si>
  <si>
    <t>Всього по бюджету об’єднаної територіальної громади с. Смідин</t>
  </si>
  <si>
    <t>Бюджет об’єднаної територіальної громади с. Овадне</t>
  </si>
  <si>
    <t>Капітальний ремонт покрівлі в Оваднівському дитячому навчальному закладі в селі Овадне по вулиці Покровська, 23 Володимир-Волинського району Волинської області</t>
  </si>
  <si>
    <t>Всього по бюджету об’єднаної територіальної громади с. Овадне</t>
  </si>
  <si>
    <t xml:space="preserve">Всього по Вінницькій області </t>
  </si>
  <si>
    <t>Закупівля меблів для державного навчального закладу “Нововолинський центр професійно-технічної освіти” за адресою: вул. Івана Франка, буд.14, с. Будятичі Іваничівського р-ну Волинської області</t>
  </si>
  <si>
    <t>Всього по обласному бюджету</t>
  </si>
  <si>
    <t>Міський бюджет м.Луцька</t>
  </si>
  <si>
    <t>Реконструкція приміщень відділення водолікування (літера А-1) КЗ “Луцький центр первинної медико-санітарної допомоги” під реабілітаційний центр на проспекті Волі, 66 а в м. Луцьк</t>
  </si>
  <si>
    <t>Придбання комп’ютерної техніки для КЗ “Луцька загальноосвітня школа I—III ступенів №19 Луцької міської ради Волинської області” за адесою: вул. Ветеранів, 5А, м. Луцьк, Волинська область</t>
  </si>
  <si>
    <t>Всього по м.Луцьку</t>
  </si>
  <si>
    <t xml:space="preserve">Міський бюджет м. Володимир-Волинський </t>
  </si>
  <si>
    <t>Капітальний ремонт (облаштування рекреаційної зони річки Риловиця) м. Володимир-Волинський, Волинської області</t>
  </si>
  <si>
    <t>Капітальний ремонт елементів спортивного майданчика з облаштуванням штучного покриття по вул. Туполєва, 1, в м. Володимирі-Волинському, Волинської області</t>
  </si>
  <si>
    <t>Придбання оргтехніки для потреб дошкільного навчального закладу № 8 Нововолинської міської ради Волинської області за адресою: вул. Миру, буд.17, смт Благодатне, м. Нововолинськ Волинської області</t>
  </si>
  <si>
    <t>Придбання меблів для потреб кабінету медичної сестри Нововолинської школи I—III ступенів № 8 Нововолинської міської ради Волинської області за адресою: вул. Лесі Українки, буд. 2, смт Благодатне, м. Нововолинськ Волинської області</t>
  </si>
  <si>
    <t>Придбання системи відеонагляду для потреб Нововолинської гімназії Нововолинської міської ради Волинської області за адресою вул. Кауркова, буд. 4-А, м. Нововолинськ Волинської області</t>
  </si>
  <si>
    <t>Придбання та встановлення вуличних тренажерів за адресою: вул. Стуса, буд. 1, м. Нововолинськ Волинської області</t>
  </si>
  <si>
    <t>Придбання музичних інструментів для потреб Нововолинського міського палацу культури Нововолинської міської ради Волинської області за адресою: бульвар Шевченка, 6, м. Нововолинськ Волинської області</t>
  </si>
  <si>
    <t>Всього по м. Нововолинськ</t>
  </si>
  <si>
    <t>Районний бюджет Любомльського району</t>
  </si>
  <si>
    <t>Реконструкція системи опалення Зачернецької загальноосвітньої школи I—III ступенів Любомльсьокої районної ради Волинської області по вул. Шкільна, 2</t>
  </si>
  <si>
    <t>Всього по районному бюджету Любомльського району</t>
  </si>
  <si>
    <t>Бюджет об’єднаної територіальної громади с.Зимне</t>
  </si>
  <si>
    <t>Капітальний ремонт даху НВК “Загальноосвітньої школи I—III ступенів — ліцей” с. Зимне Володимир-Волинського району Волинської області (I-ша черга)</t>
  </si>
  <si>
    <t>Всього по бюджету об’єднаної територіальної громади с.Зимне</t>
  </si>
  <si>
    <t>Бюджет об’єднаної територіальної громади м.Устилуг</t>
  </si>
  <si>
    <t>Реконструкція фасаду та даху — завершальний етап термореноваційних та енергозберігаючих заходів в загальноосвітній школі I—III ст. м. Устилуг Устилузької об’єднаної територіальної громади Волинської області</t>
  </si>
  <si>
    <t>Всього по бюджету об’єднаної територіальної громади м.Устилуг</t>
  </si>
  <si>
    <t>Бюджет об’єднаної територіальної громади с.Литовеж</t>
  </si>
  <si>
    <t>Всього по Сумській області</t>
  </si>
  <si>
    <t>Тернопільська область</t>
  </si>
  <si>
    <t>Всього по Тернопільській області</t>
  </si>
  <si>
    <t>Харківська область</t>
  </si>
  <si>
    <t>Всього по Харківській області</t>
  </si>
  <si>
    <t>Херсонська область</t>
  </si>
  <si>
    <t>Всього по Херсонській області</t>
  </si>
  <si>
    <t>Хмельницька область</t>
  </si>
  <si>
    <t>Всього по Хмельницькій області</t>
  </si>
  <si>
    <t>Черкаська область</t>
  </si>
  <si>
    <t>Всього по Черкаській області</t>
  </si>
  <si>
    <t>Чернівецька область</t>
  </si>
  <si>
    <t>Всього по Чернівецькій області</t>
  </si>
  <si>
    <t>Чернігівська область</t>
  </si>
  <si>
    <t>Всього по Чернігівській області</t>
  </si>
  <si>
    <t>31</t>
  </si>
  <si>
    <t>32</t>
  </si>
  <si>
    <t>33</t>
  </si>
  <si>
    <t>34</t>
  </si>
  <si>
    <t>35</t>
  </si>
  <si>
    <t>36</t>
  </si>
  <si>
    <t>37</t>
  </si>
  <si>
    <t>38</t>
  </si>
  <si>
    <t>39</t>
  </si>
  <si>
    <t>ВСЬОГО</t>
  </si>
  <si>
    <t>Обласний бюджет Волинської області</t>
  </si>
  <si>
    <t>Придбання медичного обладнання для Волинського обласного дитячого територіального медичного об’єднання (ВОДТМО), Волинська область, м. Луцьк, пр. Відродження, 30</t>
  </si>
  <si>
    <t>40</t>
  </si>
  <si>
    <t>Всього по Запорізькій області</t>
  </si>
  <si>
    <t>Всього по Івано-Франківській області</t>
  </si>
  <si>
    <t>Всього по Кіровоградській області</t>
  </si>
  <si>
    <t>Всього по Луганській області</t>
  </si>
  <si>
    <t>Всього по Львівській області</t>
  </si>
  <si>
    <t>Всього по Миколаївській області</t>
  </si>
  <si>
    <t>Всього по Одеській області</t>
  </si>
  <si>
    <t>Всього по Полтавській області</t>
  </si>
  <si>
    <t>Всього по Рівненській області</t>
  </si>
  <si>
    <t>Сумська область</t>
  </si>
  <si>
    <t>м. Київ</t>
  </si>
  <si>
    <t>3</t>
  </si>
  <si>
    <t>4</t>
  </si>
  <si>
    <t>5</t>
  </si>
  <si>
    <t>6</t>
  </si>
  <si>
    <t>7</t>
  </si>
  <si>
    <t>8</t>
  </si>
  <si>
    <t>9</t>
  </si>
  <si>
    <t>10</t>
  </si>
  <si>
    <t>11</t>
  </si>
  <si>
    <t>12</t>
  </si>
  <si>
    <t>13</t>
  </si>
  <si>
    <t>14</t>
  </si>
  <si>
    <t>15</t>
  </si>
  <si>
    <t>16</t>
  </si>
  <si>
    <t>17</t>
  </si>
  <si>
    <t>18</t>
  </si>
  <si>
    <t>19</t>
  </si>
  <si>
    <t>20</t>
  </si>
  <si>
    <t>21</t>
  </si>
  <si>
    <t>Всього по Київській області</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</si>
  <si>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</si>
  <si>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</si>
  <si>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</si>
  <si>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</si>
  <si>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</si>
  <si>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</si>
  <si>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</si>
  <si>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</si>
  <si>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</si>
  <si>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</si>
  <si>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</si>
  <si>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</si>
  <si>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Всього по Волинській області</t>
  </si>
  <si>
    <t>Всього по Дніпропетровській області</t>
  </si>
  <si>
    <t>Всього по Донецькій області</t>
  </si>
  <si>
    <t>Всього по Житомирській області</t>
  </si>
  <si>
    <t>Всього по Закарпатській області</t>
  </si>
  <si>
    <t>1</t>
  </si>
  <si>
    <t>м. Харків</t>
  </si>
  <si>
    <t>Всього</t>
  </si>
  <si>
    <t>1.1</t>
  </si>
  <si>
    <t>Капітальний ремонт будівлі комунального закладу "Дошкільний навчальний заклад (ясла-садок) N 2 Харківської міської ради" за адресою: 61108, проспект Академіка Курчатова, 12-б, м. Харків</t>
  </si>
  <si>
    <t>1.2</t>
  </si>
  <si>
    <t>Капітальний ремонт будівлі комунального закладу "Дошкільний навчальний заклад (ясла-садок) N 22 Харківської міської ради" за адресою: 61108, вул. Академічна, 2, м. Харків</t>
  </si>
  <si>
    <t>1.3</t>
  </si>
  <si>
    <t>Капітальний ремонт будівлі комунального закладу "Дошкільний навчальний заклад (ясла-садок) N 25 Харківської міської ради" за адресою: 61108, вул. Академічна, 4, м. Харків</t>
  </si>
  <si>
    <t>1.4</t>
  </si>
  <si>
    <t>Капітальний ремонт будівлі комунального закладу "Дошкільний навчальний заклад (ясла-садок) N 74 "Веселка" комбінованого типу Харківської міської ради" за адресою: 61070, вул. Рудика, 1-А, м. Харків</t>
  </si>
  <si>
    <t>1.5</t>
  </si>
  <si>
    <t>Капітальний ремонт будівлі комунального закладу "Дошкільний навчальний заклад (ясла-садок) N 119 Харківської міської ради" за адресою: 61024, вул. Труфанова, 37, м. Харків</t>
  </si>
  <si>
    <t>1.6</t>
  </si>
  <si>
    <t>Капітальний ремонт будівлі комунального закладу "Дошкільний навчальний заклад (ясла-садок) N 123 комбінованого типу Харківської міської ради" за адресою: 61085, вул. Поздовжня, 6, м. Харків</t>
  </si>
  <si>
    <t>1.7</t>
  </si>
  <si>
    <t>Капітальний ремонт (заміна вікон) будівлі комунального закладу "Дошкільний навчальний заклад (ясла-садок) N 136 Харківської міської ради" за адресою: 61195, вул. Леся Сердюка, 52, м. Харків</t>
  </si>
  <si>
    <t>1.8</t>
  </si>
  <si>
    <t>Капітальний ремонт (заміна вікон) будівлі комунального закладу "Дошкільний навчальний заклад (ясла-садок) N 248 Харківської міської ради" за адресою: 61184, вул. Дружби Народів, 209, м. Харків</t>
  </si>
  <si>
    <t>1.9</t>
  </si>
  <si>
    <t>Капітальний ремонт (ремонт вентиляції на харчоблоці та заміна вікон) будівлі комунального закладу "Дошкільний навчальний заклад (ясла-садок) N 264 Харківської міської ради" за адресою: 61168, вул. Барабашова, 44-а, м. Харків</t>
  </si>
  <si>
    <t>1.10</t>
  </si>
  <si>
    <t>Капітальний ремонт будівлі комунального закладу "Дошкільний навчальний заклад (ясла-садок) N 374 комбінованого типу "Ясочка" Харківської міської ради" за адресою: 61168, вул. Академіка Павлова, 311-б, м. Харків</t>
  </si>
  <si>
    <t>1.11</t>
  </si>
  <si>
    <t>Капітальний ремонт будівлі комунального закладу "Дошкільний навчальний заклад (ясла-садок) N 382 "Джерельце" Харківської міської ради" за адресою: 61085, вул. Астрономічна, 35, м. Харків</t>
  </si>
  <si>
    <t>1.12</t>
  </si>
  <si>
    <t>Капітальний ремонт (заміна вікон) будівлі комунального закладу "Дошкільний навчальний заклад (ясла-садок) N 464 комбінованого типу Харківської міської ради" за адресою: 61195, вул. Наталії Ужвій, 76, м. Харків</t>
  </si>
  <si>
    <t>1.13</t>
  </si>
  <si>
    <t>Капітальний ремонт будівлі комунального закладу Центр дитячої та юнацької творчості N 3 Харківської міської ради Харківської області за адресою: м. Харків, вул. Академіка Павлова, 309-В</t>
  </si>
  <si>
    <t>1.14</t>
  </si>
  <si>
    <t>Капітальний ремонт будівлі комунального закладу "Дошкільний навчальний заклад (ясла-садок) N 4 Харківської міської ради" за адресою: 61107, вул. Генерала Удовиченка, 4, м. Харків</t>
  </si>
  <si>
    <t>1.15</t>
  </si>
  <si>
    <t>Капітальний ремонт будівлі комунального закладу "Дошкільний навчальний заклад (ясла-садок) N 36 Харківської міської ради" за адресою: 61002, вул. Чернишевська, 50/52, м. Харків</t>
  </si>
  <si>
    <t>1.16</t>
  </si>
  <si>
    <t>Капітальний ремонт будівлі комунального закладу "Дошкільний навчальний заклад (ясла-садок) N 66 Харківської міської ради" за адресою: 61024, вул. Пушкінська, 94, м. Харків</t>
  </si>
  <si>
    <t>1.17</t>
  </si>
  <si>
    <t>Капітальний ремонт будівлі комунального закладу "Дошкільний навчальний заклад (ясла-садок) N 87 Харківської міської ради" за адресою: 61033, вул. Вологодська, 8, м. Харків</t>
  </si>
  <si>
    <t>1.18</t>
  </si>
  <si>
    <t>Капітальний ремонт будівлі комунального закладу "Комплексна дитячо-юнацька спортивна школа N 1 Харківської міської ради" за адресою: 61002, вул. Чернишевська, 58, м. Харків</t>
  </si>
  <si>
    <t>1.19</t>
  </si>
  <si>
    <t>Капітальний ремонт будівлі комунального закладу "Школа мистецтв Харківської міської ради" за адресою: 61070, вул. Старошишківська 8, м. Харків</t>
  </si>
  <si>
    <t>1.20</t>
  </si>
  <si>
    <t>Капітальний ремонт будівлі комунального закладу "Дошкільний навчальний заклад (ясла-садок) N 109 Харківської міської ради" за адресою: 61183, вул. Дружби Народів, 239, м. Харків</t>
  </si>
  <si>
    <t>1.21</t>
  </si>
  <si>
    <t>Капітальний ремонт будівлі комунального закладу "Дошкільний навчальний заклад (ясла-садок) N 180 Харківської міської ради" за адресою: 61195, вул. Гвардійців-Широнінців, 116, м. Харків</t>
  </si>
  <si>
    <t>1.22</t>
  </si>
  <si>
    <t>Капітальний ремонт будівлі державного комунального закладу "Учбово-виробниче автогосподарство Київського району м. Харкова" за адресою: 61024, вул. Лермонтівська, 15/17, м. Харків</t>
  </si>
  <si>
    <t>1.23</t>
  </si>
  <si>
    <t>Капітальний ремонт будівлі комунального закладу "Дошкільний навчальний заклад (ясла-садок) N 242 Харківської міської ради" за адресою: 61070, вул. Рудика 4А, м. Харків</t>
  </si>
  <si>
    <t>1.24</t>
  </si>
  <si>
    <t>Капітальний ремонт будівлі комунального закладу "Дошкільний навчальний заклад (ясла-садок) N 370 Харківської міської ради" за адресою: 61168, вул. Героїв Праці, 20-Г, м. Харків</t>
  </si>
  <si>
    <t>1.25</t>
  </si>
  <si>
    <t>Капітальний ремонт будівлі комунального закладу "Дошкільний навчальний заклад (ясла-садок) N 373 "Паросток" Харківської міської ради" за адресою: 61168, вул. Валентинівська, 9 А, м. Харків</t>
  </si>
  <si>
    <t>1.26</t>
  </si>
  <si>
    <t>Капітальний ремонт будівлі комунального закладу "Дошкільний навчальний заклад (ясла-садок) N 395 Харківської міської ради" за адресою: 61002, вул. Кирпичова, 21-А, м. Харків</t>
  </si>
  <si>
    <t>1.27</t>
  </si>
  <si>
    <t>Капітальний ремонт будівлі комунального закладу "Дошкільний навчальний заклад (ясла-садок) N 396 Харківської міської ради" за адресою: 61033, вул. Шевченка, 180, м. Харків</t>
  </si>
  <si>
    <t>1.28</t>
  </si>
  <si>
    <t>Капітальний ремонт будівлі комунального закладу "Дошкільний навчальний заклад (ясла-садок) N 397 Харківської міської ради" за адресою: 61002, вул. Алчевських, 20/22, м. Харків</t>
  </si>
  <si>
    <t>1.29</t>
  </si>
  <si>
    <t>Капітальний ремонт будівлі комунального закладу "Дошкільний навчальний заклад (ясла-садок) N 410 "Сонечко" комбінованого типу Харківської міської ради" за адресою: 61183, вул. Дружби Народів, 257, м. Харків</t>
  </si>
  <si>
    <t>1.30</t>
  </si>
  <si>
    <t>Капітальний ремонт будівлі комунального закладу "Дошкільний навчальний заклад (ясла-садок) N 413 Харківської міської ради" за адресою: 61033, вул. Саперна, 10, м. Харків</t>
  </si>
  <si>
    <t>1.31</t>
  </si>
  <si>
    <t>Капітальний ремонт будівлі комунального закладу "Центр позашкільної освіти "Вектор" Харківської міської ради" за адресою: 61070, провулок Лісопарківський 2-й, 5, м. Харків</t>
  </si>
  <si>
    <t>2</t>
  </si>
  <si>
    <t>м. Лозова</t>
  </si>
  <si>
    <t>2.1</t>
  </si>
  <si>
    <t>Експертно-технічна діагностика ліфтів (роботи) смт Панютине, вул. Слобожанська, 26, під. 1, 2, 3</t>
  </si>
  <si>
    <t>2.2</t>
  </si>
  <si>
    <t>м.Лозова</t>
  </si>
  <si>
    <t xml:space="preserve">Капітальний ремонт (улаштування) диспетчеризації ліфта, м. Лозова, вул. Благовіщенська, 29, п. 1. Капітальний ремонт (улаштування) диспетчеризації ліфта, м. Лозова, вул. Благовіщенська, 29, п. 2. Капітальний ремонт (улаштування) диспетчеризації ліфта, м. Лозова, вул. Благовіщенська, 29, п. 3. Капітальний ремонт (улаштування) диспетчеризації ліфта, м. Лозова, вул. Благовіщенська, 29, п. 4. Капітальний ремонт (улаштування) диспетчеризації ліфта, м. Лозова, вул. Благовіщенська, 29, п. 5. Капітальний ремонт (улаштування) диспетчеризації ліфта, м. Лозова, вул. Грушевського, 8, п. 1. Капітальний ремонт (улаштування) диспетчеризації ліфта, м. Лозова, вул. Грушевського, 11, п. 1. Капітальний ремонт (улаштування) диспетчеризації ліфта, м. Лозова, вул. Грушевського, 11, п. 2. Капітальний ремонт (улаштування) диспетчеризації ліфта, м. Лозова, вул. Соборна, 7, п. 1. Капітальний ремонт (улаштування) диспетчеризації ліфта, м. Лозова, мікрорайон N 4, буд. 33-А, під. 1. Капітальний ремонт (улаштування) диспетчеризації ліфта, м. Лозова, вул. Соборна, 7, п. 2. Капітальний ремонт (улаштування) диспетчеризації ліфта, м. Лозова, вул. Соборна, 29, п. 1. Капітальний ремонт (улаштування) диспетчеризації ліфта, м. Лозова, вул. Соборна, 29, п. 2. Капітальний ремонт (улаштування) диспетчеризації ліфта, м. Лозова, вул. Соборна, 29, п. 3. Капітальний ремонт (улаштування) диспетчеризації ліфта, м. Лозова, вул. Соборна, 29, п. 4. Капітальний ремонт (улаштування) диспетчеризації ліфта, м. Лозова, вул. Соборна, 29, п. 5. Капітальний ремонт (улаштування) диспетчеризації ліфта, м. Лозова, вул. Соборна, 29, п.6. Капітальний ремонт (улаштування) диспетчеризації ліфта, м. Лозова, вул. Перемоги, 1, п.1. Капітальний ремонт (улаштування) диспетчеризації ліфта, м. Лозова, вул. Перемоги, 1, п.2. Капітальний ремонт (улаштування) диспетчеризації ліфта, м. Лозова, вул. Привокзальна, 2, п.1. </t>
  </si>
  <si>
    <t>Капітальний ремонт (улаштування) диспетчеризації ліфта, м. Лозова, вул. Привокзальна, 2, п.2. Капітальний ремонт (улаштування) диспетчеризації ліфта, м. Лозова, вул. Привокзальна, 2, п.3. Капітальний ремонт (улаштування) диспетчеризації ліфта, м. Лозова, мікрорайон N 2, буд. 38, під. 1. Капітальний ремонт (улаштування) диспетчеризації ліфта, м. Лозова, мікрорайон N 2, буд. 38, під. 2. Капітальний ремонт (улаштування) диспетчеризації ліфта, м. Лозова, мікрорайон N 2, буд. 54, під. 1. Капітальний ремонт (улаштування) диспетчеризації ліфта, м. Лозова, мікрорайон N 2, буд. 55, під. 1. Капітальний ремонт (улаштування) диспетчеризації ліфта, м. Лозова, мікрорайон N 2, буд. 15, під. 1. Капітальний ремонт (улаштування) диспетчеризації ліфта, м. Лозова, мікрорайон N 2, буд. 15, під. 2. Капітальний ремонт (улаштування) диспетчеризації ліфта, м. Лозова, мікрорайон N 2, буд. 15, під. 3. Капітальний ремонт (улаштування) диспетчеризації ліфта, м. Лозова, мікрорайон N 3, буд. 22, під. 1. Капітальний ремонт (улаштування) диспетчеризації ліфта, м. Лозова, мікрорайон N 3, буд. 22, під. 2. Капітальний ремонт (улаштування) диспетчеризації ліфта, м. Лозова, мікрорайон N 3, буд. 6, під. 1. Капітальний ремонт (улаштування) диспетчеризації ліфта, м. Лозова, мікрорайон N 3, буд. 6, під. 2. Капітальний ремонт (улаштування) диспетчеризації ліфта, м. Лозова, мікрорайон N 5, буд. 7, під. 1. Капітальний ремонт (улаштування) диспетчеризації ліфта, м. Лозова, мікрорайон N 5, буд. 7, під. 2. Капітальний ремонт (улаштування) диспетчеризації ліфта, м. Лозова, мікрорайон N 4, буд. 36, під. 1. Капітальний ремонт (улаштування) диспетчеризації ліфта, м. Лозова, мікрорайон N 4, буд. 36, під. 2. Капітальний ремонт (улаштування) диспетчеризації ліфта, м. Лозова, мікрорайон N 4, буд. 36, під. 3. Капітальний ремонт (улаштування) диспетчеризації ліфта, м. Лозова, мікрорайон N 4, буд. 36, під. 4. Капітальний ремонт (улаштування) диспетчеризації ліфта, м. Лозова, мікрорайон N 4, буд. 36, під. 5. Капітальний ремонт (улаштування) диспетчеризації ліфта, м. Лозова, мікрорайон N 4, буд. 36, під. 6. Капітальний ремонт (улаштування) диспетчеризації ліфта, м. Лозова, мікрорайон N 4, буд. 36, під. 7. Капітальний ремонт (улаштування) диспетчеризації ліфта, м. Лозова, мікрорайон N 4, буд. 39, під. 1. Капітальний ремонт (улаштування) диспетчеризації ліфта, м. Лозова, мікрорайон N 4, буд. 39, під. 2. Капітальний ремонт (улаштування) диспетчеризації ліфта, м. Лозова, мікрорайон N 4, буд. 39, під. 3. Капітальний ремонт (улаштування) диспетчеризації ліфта, м. Лозова, мікрорайон N 4, буд. 39, під. 4. Капітальний ремонт (улаштування) диспетчеризації ліфта, м. Лозова, мікрорайон N 4, буд. 39, під. 5.</t>
  </si>
  <si>
    <t xml:space="preserve"> Капітальний ремонт (улаштування) диспетчеризації ліфта, м. Лозова, мікрорайон N 4, буд. 41, під. 1. Капітальний ремонт (улаштування) диспетчеризації ліфта, м. Лозова, мікрорайон N 4, буд. 41, під. 2. Капітальний ремонт (улаштування) диспетчеризації ліфта, м. Лозова, мікрорайон N 4, буд. 41, під. 3. Капітальний ремонт (улаштування) диспетчеризації ліфта, м. Лозова, мікрорайон N 4, буд. 41, під. 4. Капітальний ремонт (улаштування) диспетчеризації ліфта, м. Лозова, мікрорайон N 4, буд. 41, під. 5. Капітальний ремонт (улаштування) диспетчеризації ліфта, м. Лозова, мікрорайон N 3, буд. 38, під. 1. Капітальний ремонт (улаштування) диспетчеризації ліфта, м. Лозова, мікрорайон N 3, буд. 38, під. 2. Капітальний ремонт (улаштування) диспетчеризації ліфта, м. Лозова, мікрорайон N 3, буд. 38, під. 3. Капітальний ремонт (улаштування) диспетчеризації ліфта, м. Лозова, мікрорайон N 4, буд. 33-А, під. 2. Капітальний ремонт (улаштування) диспетчеризації ліфта, м. Лозова, мікрорайон N 4, буд. 33-А, під. 3. Капітальний ремонт (улаштування) диспетчеризації ліфта, м. Лозова, мікрорайон N 4, буд. 32, під. 1. Капітальний ремонт (улаштування) диспетчеризації ліфта, м. Лозова, мікрорайон N 4, буд. 32, під. 2. Капітальний ремонт (улаштування) диспетчеризації ліфта, м. Лозова, мікрорайон N 4, буд. 32, під. 3. Капітальний ремонт (улаштування) диспетчеризації ліфта, м. Лозова, мікрорайон N 4, буд. 31, під. 1. Капітальний ремонт (улаштування) диспетчеризації ліфта, м. Лозова, мікрорайон N 4, буд. 31, під. 2. Капітальний ремонт (улаштування) диспетчеризації ліфта, м. Лозова, мікрорайон N 4, буд. 31, під. 3. Капітальний ремонт (улаштування) диспетчеризації ліфта, м. Лозова, мікрорайон N 4, буд. 72, під. 1. Капітальний ремонт (улаштування) диспетчеризації ліфта, м. Лозова, мікрорайон N 4, буд. 72, під. 2. Капітальний ремонт (улаштування) диспетчеризації ліфта, м. Лозова, мікрорайон N 2, буд. 69, під. 1. Капітальний ремонт (улаштування) диспетчеризації ліфта, м. Лозова, мікрорайон N 2, буд. 69, під. 2.</t>
  </si>
  <si>
    <t>2.3</t>
  </si>
  <si>
    <t>Експертно-технічна діагностика ліфтів (роботи): м. Лозова, мікрорайон N 2, буд. 38, під. 1, 2. м. Лозова, мікрорайон N 2, буд. 54, під. 1. м. Лозова, мікрорайон N 2, буд. 55, під. 1. м. Лозова, мікрорайон N 2, буд. 15, під. 1, 2, 3. м. Лозова, мікрорайон N 3, буд. 22, під.1, 2. м. Лозова, мікрорайон N 3, буд 6, під. 1, 2. м. Лозова, мікрорайон N 5, буд. 7, під. 1, 2, 3. м. Лозова, мікрорайон N 4, буд. 33-А, під. 1, 2, 3. м. Лозова, мікрорайон N 4, буд. 32, під. 1, 2, 3. м. Лозова, мікрорайон N 4, буд. 31, під. 1, 2, 3. м. Лозова, мікрорайон N 2, буд. 69, під. 1, 2. м. Лозова, мікрорайон N 4, буд. 72, під. 1, 2.</t>
  </si>
  <si>
    <t>2.4</t>
  </si>
  <si>
    <t>Капітальний ремонт (улаштування) диспетчеризації ліфта, смт Панютине, вул. Слобожанська, 26, під. 1. Капітальний ремонт (улаштування) диспетчеризації ліфта, смт Панютине, вул. Слобожанська, 26, під. 2. Капітальний ремонт (улаштування) диспетчеризації ліфта, смт Панютине, вул. Слобожанська, 26, під. 3. Капітальний ремонт (улаштування) диспетчеризації ліфта, м. Лозова, вул. Перемоги, 4, під. 1. Капітальний ремонт (улаштування) диспетчеризації ліфта, м. Лозова, вул. Перемоги, 2, під. 1. Капітальний ремонт (улаштування) диспетчеризації ліфта, м. Лозова, вул. Перемоги, 2, під. 2. Капітальний ремонт (улаштування) диспетчеризації ліфта, м. Лозова, пров. Каштановий, 1, під. 1. Капітальний ремонт (улаштування) диспетчеризації ліфта, м. Лозова, пров. Каштановий, 1, під. 2. Капітальний ремонт (улаштування) диспетчеризації ліфта, м. Лозова, пров. Каштановий, 1, під. 3. Капітальний ремонт (улаштування) диспетчеризації ліфта, м. Лозова, пров. Каштановий, 1, під. 4. Капітальний ремонт (улаштування) диспетчеризації ліфта, м. Лозова, пров. Каштановий, 3, під. 1. Капітальний ремонт (улаштування) диспетчеризації ліфта, м. Лозова, пров. Каштановий, 3, під. 2. Капітальний ремонт (улаштування) диспетчеризації ліфта, м. Лозова, пров. Каштановий, 3, під. 3. Капітальний ремонт (улаштування) диспетчеризації ліфта, м. Лозова, пров. Каштановий, 3, під. 4. Капітальний ремонт (улаштування) диспетчеризації ліфта, м. Лозова, мікрорайон N 1, буд. 13, під. 1. Капітальний ремонт (улаштування) диспетчеризації ліфта, м. Лозова, мікрорайон N 3, буд. 10, під. 1. Капітальний ремонт (улаштування) диспетчеризації ліфта, м. Лозова, мікрорайон N 3, буд. 10, під. 2.</t>
  </si>
  <si>
    <t xml:space="preserve"> Капітальний ремонт (улаштування) диспетчеризації ліфта, м. Лозова, мікрорайон N 3, буд. 11, під. 1. Капітальний ремонт (улаштування) диспетчеризації ліфта, м. Лозова, мікрорайон N 3, буд. 11, під. 2. Капітальний ремонт (улаштування) диспетчеризації ліфта, м. Лозова, мікрорайон N 3, буд. 31, під. 1. Капітальний ремонт (улаштування) диспетчеризації ліфта, м. Лозова, мікрорайон N 3, буд. 31, під. 2. Капітальний ремонт (улаштування) диспетчеризації ліфта, м. Лозова, мікрорайон N 3, буд. 31-А, під. 1. Капітальний ремонт (улаштування) диспетчеризації ліфта, м. Лозова, мікрорайон N 3, буд. 36, під. 1. Капітальний ремонт (улаштування) диспетчеризації ліфта, м. Лозова, мікрорайон N 3, буд. 36, під. 2. Капітальний ремонт (улаштування) диспетчеризації ліфта, м. Лозова, мікрорайон N 3, буд. 36, під. 3. Капітальний ремонт (улаштування) диспетчеризації ліфта, м. Лозова, мікрорайон N 3, буд. 37, під. 1. Капітальний ремонт (улаштування) диспетчеризації ліфта, м. Лозова, мікрорайон N 3, буд. 37, під. 2. Капітальний ремонт (улаштування) диспетчеризації ліфта, м. Лозова, мікрорайон N 3, буд. 37, під. 3. Капітальний ремонт (улаштування) диспетчеризації ліфта, м. Лозова, мікрорайон N 3, буд. 32, під. 1. Капітальний ремонт (улаштування) диспетчеризації ліфта, м. Лозова, мікрорайон N 3, буд. 32, під. 2. Капітальний ремонт (улаштування) диспетчеризації ліфта, м. Лозова, мікрорайон N 3, буд. 32, під. 3. Капітальний ремонт (улаштування) диспетчеризації ліфта, м. Лозова, мікрорайон N 3, буд. 32, під. 4. Капітальний ремонт (улаштування) диспетчеризації ліфта, м. Лозова, мікрорайон N 3, буд. 33-А, під. 1. Капітальний ремонт (улаштування) диспетчеризації ліфта, м. Лозова, мікрорайон N 3, буд. 33-А, під. 2. Капітальний ремонт (улаштування) диспетчеризації ліфта, м. Лозова, мікрорайон N 3, буд. 33-Б, під. 1. Капітальний ремонт (улаштування) диспетчеризації ліфта, м. Лозова, мікрорайон N 3, буд. 33-В, під. 1. Капітальний ремонт (улаштування) диспетчеризації ліфта, м. Лозова, мікрорайон N 3, буд. 33-В, під. 2. Капітальний ремонт (улаштування) диспетчеризації ліфта, м. Лозова, мікрорайон N 4, буд. 70, під. 1. Капітальний ремонт (улаштування) диспетчеризації ліфта, м. Лозова, мікрорайон N 4, буд. 70, під. 2.</t>
  </si>
  <si>
    <t xml:space="preserve"> Капітальний ремонт (улаштування) диспетчеризації ліфта, м. Лозова, мікрорайон N 4, буд. 70, під. 3. Капітальний ремонт (улаштування) диспетчеризації ліфта, м. Лозова, мікрорайон N 4, буд. 70, під. 4. Капітальний ремонт (улаштування) диспетчеризації ліфта, м. Лозова, мікрорайон N 4, буд. 70, під. 5. Капітальний ремонт (улаштування) диспетчеризації ліфта, м. Лозова, мікрорайон N 4, буд. 70, під. 6. Капітальний ремонт (улаштування) диспетчеризації ліфта, м. Лозова, мікрорайон N 4, буд. 71, під. 1. Капітальний ремонт (улаштування) диспетчеризації ліфта, м. Лозова, мікрорайон N 4, буд. 71, під. 2. Капітальний ремонт (улаштування) диспетчеризації ліфта, м. Лозова, мікрорайон N 4, буд. 71, під. 3. Капітальний ремонт (улаштування) диспетчеризації ліфта, м. Лозова, мікрорайон N 4, буд. 71, під. 4. Капітальний ремонт (улаштування) диспетчеризації ліфта, м. Лозова, мікрорайон N 4, буд. 71, під. 5. Капітальний ремонт (улаштування) диспетчеризації ліфта, м. Лозова, мікрорайон N 4, буд. 71, під. 6. Капітальний ремонт (улаштування) диспетчеризації ліфта, м. Лозова, мікрорайон N 4, буд. 2-В, під. 1. Капітальний ремонт (улаштування) диспетчеризації ліфта, м. Лозова, мікрорайон N 4, буд. 2-В, під. 2. Капітальний ремонт (улаштування) диспетчеризації ліфта, м. Лозова, мікрорайон N 4, буд. 2-А, під. 1. Капітальний ремонт (улаштування) диспетчеризації ліфта, м. Лозова, мікрорайон N 4, буд. 2-А, під. 2. Капітальний ремонт (улаштування) диспетчеризації ліфта, м. Лозова, мікрорайон N 4, буд. 2-А, під. 3. Капітальний ремонт (улаштування) диспетчеризації ліфта, м. Лозова, мікрорайон N 4, буд. 2-А, під. 4. Капітальний ремонт (улаштування) диспетчеризації ліфта, м. Лозова, мікрорайон N 4, буд. 2-А, під. 5. Капітальний ремонт (улаштування) диспетчеризації ліфта, м. Лозова, мікрорайон N 4, буд. 2-Б, під. 1. Капітальний ремонт (улаштування) диспетчеризації ліфта, м. Лозова, мікрорайон N 4, буд. 41-А, під. 1. Капітальний ремонт (улаштування) диспетчеризації ліфта, м. Лозова, мікрорайон N 4, буд. 41-А, під. 2. Капітальний ремонт (улаштування) диспетчеризації ліфта, м. Лозова, мікрорайон N 4, буд. 29, під. 1. Капітальний ремонт (улаштування) диспетчеризації ліфта, м. Лозова, мікрорайон N 4, буд. 29, під. 2. Капітальний ремонт (улаштування) диспетчеризації ліфта, м. Лозова, мікрорайон N 4, буд. 29, під. 3. Капітальний ремонт (улаштування) диспетчеризації ліфта, м. Лозова, мікрорайон N 4, буд. 33, під. 1. Капітальний ремонт (улаштування) диспетчеризації ліфта, м. Лозова, мікрорайон N 4, буд. 33, під. 2. </t>
  </si>
  <si>
    <t>Капітальний ремонт (улаштування) диспетчеризації ліфта, м. Лозова, мікрорайон N 4, буд. 33, під. 3. Капітальний ремонт (улаштування) диспетчеризації ліфта, м. Лозова, мікрорайон N 4, буд. 38, під. 1. Капітальний ремонт (улаштування) диспетчеризації ліфта, м. Лозова, мікрорайон N 4, буд. 38, під. 2. Капітальний ремонт (улаштування) диспетчеризації ліфта, м. Лозова, мікрорайон N 4, буд. 38, під. 3. Капітальний ремонт (улаштування) диспетчеризації ліфта, м. Лозова, мікрорайон N 4, буд. 38, під. 4. Капітальний ремонт (улаштування) диспетчеризації ліфта, м. Лозова, мікрорайон N 4, буд. 38, під. 5. Капітальний ремонт (улаштування) диспетчеризації ліфта, м. Лозова, мікрорайон N 4, буд. 43, під. 1. Капітальний ремонт (улаштування) диспетчеризації ліфта, м. Лозова, мікрорайон N 4, буд. 43, під. 2. Капітальний ремонт (улаштування) диспетчеризації ліфта, м. Лозова, мікрорайон N 4, буд. 42, під. 1. Капітальний ремонт (улаштування) диспетчеризації ліфта, м. Лозова, мікрорайон N 4, буд. 42, під. 2. Капітальний ремонт (улаштування) диспетчеризації ліфта, м. Лозова, мікрорайон N 4, буд. 30, під. 1. Капітальний ремонт (улаштування) диспетчеризації ліфта, м. Лозова, мікрорайон N 4, буд. 30, під. 2. Капітальний ремонт (улаштування) диспетчеризації ліфта, м. Лозова, мікрорайон N 4, буд. 30, під. 3. Капітальний ремонт (улаштування) диспетчеризації ліфта, м. Лозова, мікрорайон N 4, буд. 40, під. 1. Капітальний ремонт (улаштування) диспетчеризації ліфта, м. Лозова, мікрорайон N 4, буд. 40, під. 2. Капітальний ремонт (улаштування) диспетчеризації ліфта, м. Лозова, мікрорайон N 4, буд. 40, під. 3. Капітальний ремонт (улаштування) диспетчеризації ліфта, м. Лозова, мікрорайон N 4, буд. 40, під. 4. Капітальний ремонт (улаштування) диспетчеризації ліфта, м. Лозова, мікрорайон N 4, буд. 40, під. 5. Капітальний ремонт (улаштування) диспетчеризації ліфта, м. Лозова, мікрорайон N 4, буд. 40-А, під. 1. Капітальний ремонт (улаштування) диспетчеризації ліфта, м. Лозова, мікрорайон N 4, буд. 40-А, під. 2.</t>
  </si>
  <si>
    <t>м. Чугуїв</t>
  </si>
  <si>
    <t>3.1</t>
  </si>
  <si>
    <t>Капітальний ремонт спортивної зали та роздягалень Чугуївської загальноосвітньої школи I - III ступенів N 1 імені І. Ю. Рєпіна Чугуївської міської ради Харківської області, Харківська область, м. Чугуїв, вул. Гвардійська, 20</t>
  </si>
  <si>
    <t>м.Первомайський</t>
  </si>
  <si>
    <t>4.1</t>
  </si>
  <si>
    <t>Експертно-технічна діагностика ліфтів (роботи): м. Первомайський, 3-й мікрорайон, буд. 30, п. 3. м. Первомайський, 4-й мікрорайон, буд. 17, п. 2. м. Первомайський, 6-й мікрорайон, буд. 13, п. 1. м. Первомайський, 6-й мікрорайон, буд. 25, п. 2. м. Первомайський, 6-й мікрорайон, буд. 25-А, п. 2.</t>
  </si>
  <si>
    <t>4.2</t>
  </si>
  <si>
    <t xml:space="preserve">Капітальний ремонт (улаштування) диспетчеризації ліфта. м. Первомайський, 3-й мікрорайон, буд. 30, п. 3. Капітальний ремонт (улаштування) диспетчеризації ліфта. м. Первомайський, 4-й мікрорайон, буд. 17, п. 2. Капітальний ремонт (улаштування) диспетчеризації ліфта. м. Первомайський, 6-й мікрорайон, буд. 13, п. 1. Капітальний ремонт (улаштування) диспетчеризації ліфта. м. Первомайський, 6-й мікрорайон, буд. 25, п. 2. Капітальний ремонт (улаштування) диспетчеризації ліфта. м. Первомайський, 6-й мікрорайон, буд. 25-А, п. 2. Капітальний ремонт (улаштування) диспетчеризації ліфта. м. Первомайський, 4-й мікрорайон, буд. 5, п. 1. Капітальний ремонт (улаштування) диспетчеризації ліфта. м. Первомайський, 4-й мікрорайон, буд. 5, п. 2. Капітальний ремонт (улаштування) диспетчеризації ліфта. м. Первомайський, 4-й мікрорайон, буд. 5, п. 3. Капітальний ремонт (улаштування) диспетчеризації ліфта. м. Первомайський, 4-й мікрорайон, буд. 5, п. 4. Капітальний ремонт (улаштування) диспетчеризації ліфта. м. Первомайський, 4-й мікрорайон, буд. 5-А, п. 1. Капітальний ремонт (улаштування) диспетчеризації ліфта. м. Первомайський, 4-й мікрорайон, буд. 5-А, п. 2. Капітальний ремонт (улаштування) диспетчеризації ліфта. м. Первомайський, 4-й мікрорайон, буд. 5-А, п. 3. Капітальний ремонт (улаштування) диспетчеризації ліфта. м. Первомайський, 4-й мікрорайон, буд. 5-А, п. 4. Капітальний ремонт (улаштування) диспетчеризації ліфта. м. Первомайський, 4-й мікрорайон, буд. 14, п. 1. </t>
  </si>
  <si>
    <t>Капітальний ремонт (улаштування) диспетчеризації ліфта. м. Первомайський, 4-й мікрорайон, буд. 14, п. 2. Капітальний ремонт (улаштування) диспетчеризації ліфта. м. Первомайський, 4-й мікрорайон, буд. 14, п. 3. Капітальний ремонт (улаштування) диспетчеризації ліфта. м. Первомайський, 4-й мікрорайон, буд. 15, п. 1. Капітальний ремонт (улаштування) диспетчеризації ліфта. м. Первомайський, 4-й мікрорайон, буд. 15, п. 2. Капітальний ремонт (улаштування) диспетчеризації ліфта. м. Первомайський, 4-й мікрорайон, буд. 15, п. 3. Капітальний ремонт (улаштування) диспетчеризації ліфта. м. Первомайський, 4-й мікрорайон, буд. 19, п. 3. Капітальний ремонт (улаштування) диспетчеризації ліфта. м. Первомайський, 4-й мікрорайон, буд. 19, п. 4. Капітальний ремонт (улаштування) диспетчеризації ліфта. м. Первомайський, 4-й мікрорайон, буд. 26, п. 1. Капітальний ремонт (улаштування) диспетчеризації ліфта. м. Первомайський, 4-й мікрорайон, буд. 26, п. 2. Капітальний ремонт (улаштування) диспетчеризації ліфта. м. Первомайський, 4-й мікрорайон, буд. 26, п. 3. Капітальний ремонт (улаштування) диспетчеризації ліфта. м. Первомайський, 6-й мікрорайон, буд. 7, п. 1.</t>
  </si>
  <si>
    <t>Обласний бюджет Дніпропетровської області</t>
  </si>
  <si>
    <t>Усього, у тому числі:</t>
  </si>
  <si>
    <t>Реконструкція і модернізація мереж зрошувальних систем на землях, які знаходяться на території Чумаківської сільської ради Дніпропетровського району</t>
  </si>
  <si>
    <t>м.Кривий Ріг</t>
  </si>
  <si>
    <t>Придбання обладнання, інвентарю, інших предметів довгострокового користування для КЗ "Криворізька міська лікарня N 1" Дніпропетровської обласної ради, Дніпропетровська область, м. Кривий Ріг, вул. Святогеоргіївська, 8А</t>
  </si>
  <si>
    <t xml:space="preserve">Нерозподілений залишок </t>
  </si>
  <si>
    <t>м. Дніпро</t>
  </si>
  <si>
    <t>м.Дніпро</t>
  </si>
  <si>
    <t>придбання спортивного обладнання для дитячих ігрових майданчиків для Комунального закладу освіти "Дошкільний навчальний заклад (ясла-садок) № 241" Дніпровської міської ради</t>
  </si>
  <si>
    <t>придбання спортивного обладнання для дитячих ігрових майданчиків для Комунального закладу освіти "Дошкільний навчальний заклад (ясла-садок) № 323" Дніпровської міської ради</t>
  </si>
  <si>
    <t>придбання спортивного обладнання для дитячих ігрових майданчиків для Комунального закладу освіти "Дошкільний навчальний заклад (ясла-садок) № 331" Дніпровської міської ради</t>
  </si>
  <si>
    <t>придбання спортивного обладнання для дитячих ігрових майданчиків для Комунального закладу освіти "Дошкільний навчальний заклад (ясла-садок) № 336 комбінованого типу" Дніпровської міської ради</t>
  </si>
  <si>
    <t>2.5</t>
  </si>
  <si>
    <t>придбання спортивного обладнання для дитячих ігрових майданчиків для Комунального закладу освіти "Дошкільний навчальний заклад (ясла-садок) № 377 комбінованого типу" Дніпровської міської ради</t>
  </si>
  <si>
    <t>2.6</t>
  </si>
  <si>
    <t>благоустрій та озеленення території Комунального закладу освіти "Дошкільний навчальний заклад (ясла-садок)                      № 331" Дніпровської міської ради</t>
  </si>
  <si>
    <t>2.7</t>
  </si>
  <si>
    <t>"Капітальний ремонт об'єктів благоустрою території Комунального закладу освіти "Середня загальноосвітня школа № 5" Дніпровської міської ради, м. Дніпро, вул. Короваєва, 17 А, у тому числі: коригування проектно-кошторисної документації"</t>
  </si>
  <si>
    <t>2.8</t>
  </si>
  <si>
    <t>капітальний ремонт будівлі басейну у Комунальному закладі освіти "Дошкільний навчальний заклад (ясла-садок) № 21" Дніпровської міської ради</t>
  </si>
  <si>
    <t>2.9</t>
  </si>
  <si>
    <t>капітальний ремонт спортивної зали Комунального закладу освіти "Гімназія № 1" Дніпровської міської ради</t>
  </si>
  <si>
    <t>2.10</t>
  </si>
  <si>
    <t>капітальний ремонт покрівлі у Комунальному закладі освіти "Дошкільний навчальний заклад (ясла-садок) № 377 комбінованого типу" Дніпровської міської ради</t>
  </si>
  <si>
    <t>2.11</t>
  </si>
  <si>
    <t>придбання музичних інструментів для Комунального закладу освіти "Середня загальноосвітня школа № 97                                        імені П. І. Шкідченка" Дніпровської міської ради</t>
  </si>
  <si>
    <t>2.12</t>
  </si>
  <si>
    <t>2.13</t>
  </si>
  <si>
    <t xml:space="preserve">придбання спортивного обладнання для скейтпарку за адресою: вул. Набережна Заводська, 53 Комунальним підприємством "Молодіжне творче об'єднання" Дніпровської міської ради </t>
  </si>
  <si>
    <t>2.14</t>
  </si>
  <si>
    <t>"Капітальний ремонт елементів благоустрою вул. Набережної Перемоги, від Мерефо-Херсонського моста до                                     вул. Космічної в м. Дніпропетровську"</t>
  </si>
  <si>
    <t>2.15</t>
  </si>
  <si>
    <t xml:space="preserve">"Відновлення сприятливого гідрологічного режиму та санітарного стану р. Шпакової (плесо Шпакове Середнє) у                                м. Дніпрі, будівництво" (проектні роботи)" </t>
  </si>
  <si>
    <t>2.16</t>
  </si>
  <si>
    <t>"Реконструкція будівлі Краснопільського будинку культури під культурно-молодіжний центр "Краснопілля" по                                             вул. Дзеркальній, 1 р у м. Дніпрі" (проектні роботи та реконструкція)</t>
  </si>
  <si>
    <t>2.17</t>
  </si>
  <si>
    <t>2.18</t>
  </si>
  <si>
    <t>м.Кам'янське</t>
  </si>
  <si>
    <t>с. Карнаухівка</t>
  </si>
  <si>
    <t>Придбання та встановлення дитячого майданчику для Дитячого навчального закладу № 42 “Вербичка”, Смт. Карнаухівка, вул. Пушкіна, 30Г</t>
  </si>
  <si>
    <t>3.2</t>
  </si>
  <si>
    <t>Придбання мультимедійного комплексу та меблів для КЗ “Технічний ліцей ім. Анатолія Лигуна”, м. Кам’янське, пл. Гагаріна, 1</t>
  </si>
  <si>
    <t>м. Кривий Ріг</t>
  </si>
  <si>
    <t>м. Кривий Ріг (Ц-м район)</t>
  </si>
  <si>
    <t>Капітальний ремонт по заміні вікон та дверей у Криворізькій загальноосвітній школі І-ІІІ ступенів  № 55 Криворізької міської ради Дніпропетровської області, розташованій за адресою: 50047, вул. Сергія Колачевського, 108а, м.Кривий Ріг, Дніпропетровської області</t>
  </si>
  <si>
    <t>4.3</t>
  </si>
  <si>
    <t>Капітальний ремонт по заміні вікон та дверей у Криворізькій загальноосвітній школі І-ІІІ ступенів  № 27 Криворізької міської ради Дніпропетровської області, розташованій за адресою: 50082, вул. Чарівна, 22а, м.Кривий Ріг, Дніпропетровської області</t>
  </si>
  <si>
    <t>4.4</t>
  </si>
  <si>
    <t>Капітальний ремонт по заміні вікон та дверей у Криворізькій гімназії №49 Криворізької міської ради Дніпропетровської області, розташованій за адресою: 50014, вул. Шурупова, 1, м.Кривий Ріг, Дніпропетровської області</t>
  </si>
  <si>
    <t>4.5</t>
  </si>
  <si>
    <t>Капітальний ремонт по заміні вікон та дверей у Криворізькій загальноосвітній школі І-ІІІ ступенів  № 32 Криворізької міської ради Дніпропетровської області, розташованій за адресою: 50106, мкр-н 7-й Зарічний, 7, м.Кривий Ріг, Дніпропетровської області</t>
  </si>
  <si>
    <t>4.6</t>
  </si>
  <si>
    <t>Капітальний ремонт по заміні вікон та дверей у Криворізькій загальноосвітній школі І-ІІІ ступенів  № 111 Криворізької міської ради Дніпропетровської області, розташованій за адресою: 50053, вул. Армавірська, 10-а, м.Кривий Ріг, Дніпропетровської області</t>
  </si>
  <si>
    <t>4.7</t>
  </si>
  <si>
    <t>Капітальний ремонт по заміні вікон та дверей у Криворізькій загальноосвітній школі І-ІІІ ступенів  №93 Криворізької міської ради Дніпропетровської області, розташованій за адресою: 50053, вул. Армавірська, 11, м.Кривий Ріг, Дніпропетровської області</t>
  </si>
  <si>
    <t>4.8</t>
  </si>
  <si>
    <t>Капітальний ремонт по заміні вікон та дверей у комунальному закладі “Навчально-виховний комплекс “Криворізька загальноосвітня школа І-ІІ ступенів – дошкільний навчальний заклад № 83”, розташований за адресою: 50081, вул. Широка, 15, м.Кривий Ріг, Дніпропетровської області</t>
  </si>
  <si>
    <t>Новомосковськ</t>
  </si>
  <si>
    <t>5.1</t>
  </si>
  <si>
    <t>Проведення капітального ремонту лікувального корпусу інфекційного відділення комунального закладу «Новомосковська центральна міська лікарня» Дніпропетровської обласної ради» за адресою: вул.Сучкова, 40, м.Новомосковськ, Дніпропетровська обл., 51200. Коригування</t>
  </si>
  <si>
    <t>Верхньодніпровський район</t>
  </si>
  <si>
    <t>6.1</t>
  </si>
  <si>
    <t>Виготовлення проектно-кошторисної документації по об'єкту «Реконструкція Будинку культури за адресою вул.Соборна буд.174 м.Верхівцеве,Верхньодніпровського району з облаштуванням прилеглої території»</t>
  </si>
  <si>
    <t>Дніпровський район</t>
  </si>
  <si>
    <t>7.1</t>
  </si>
  <si>
    <t>Комунальний заклад "Горьківський  навчально-виховний комплекс "Загальноосвітня школа І-ІІІ ступенів- дошкільний навчальний заклад" Дніпровської районної ради Дніпропетровської області " с.Горького, вул. Нова2, (будівництво футбольного поля)</t>
  </si>
  <si>
    <t>7.2</t>
  </si>
  <si>
    <t>Комунальний заклад "Підгородненська загальноосвітня школа №2  І-ІІІ ступенів Дніпровської районної ради Дніпропетровської області " м.Підгородне, вул.Державна,2(будівництво футбольного поля)</t>
  </si>
  <si>
    <t>7.3</t>
  </si>
  <si>
    <t>Комунальний заклад "Миколаївська загальноосвітня школа№2  І-ІІІ ступенів Дніпровської районної ради Дніпропетровської області " с.Миколаївка, вул.Шкільна,52 (будівництво футбольного поля)</t>
  </si>
  <si>
    <t>7.4</t>
  </si>
  <si>
    <t>Комунальний заклад "Партизанська  загальноосвітня школа№2  І-ІІ ступенів Дніпровської районної ради Дніпропетровської області " с.Партизанське, вул.Шкільна,18  (будівництво футбольного поля)</t>
  </si>
  <si>
    <t>Петриківський район</t>
  </si>
  <si>
    <t>8.1</t>
  </si>
  <si>
    <t>8.2</t>
  </si>
  <si>
    <t>смт.Курилівка Петриківського району Дніпропетровської області</t>
  </si>
  <si>
    <t>Придбання зупинок металлоконструкцій в с.Курилівка Петриківського району Дніпропетровської області</t>
  </si>
  <si>
    <t>8.3</t>
  </si>
  <si>
    <t>Придбання спортивних тренажерів в с.Курилівка Петриківського району Дніпропетровської області</t>
  </si>
  <si>
    <t>П'ятихатський район</t>
  </si>
  <si>
    <t>9.1</t>
  </si>
  <si>
    <t>Капітальний ремонт мережі зовнішнього освітлення вулиці Клименка в м.П 'ятихатки, Дніпропетровської області</t>
  </si>
  <si>
    <t>9.2</t>
  </si>
  <si>
    <t>Капітальний ремонт мережі зовнішнього освітлення вулиць Прокопенка, Шатрова в м.П'ятихатки, Дніпропетровської області</t>
  </si>
  <si>
    <t>9.3</t>
  </si>
  <si>
    <t>Капітальний ремонт мережі зовнішнього освітлення 11-го провулку в м.П 'ятихатки, Дніпропетровської області</t>
  </si>
  <si>
    <t>9.4</t>
  </si>
  <si>
    <t>Капітальний ремонт під'їздів триповерхового житлового будинку по вул. Л.Гречко, 34 в м.П'ятихатки, Дніпропетровської області</t>
  </si>
  <si>
    <t>9.5</t>
  </si>
  <si>
    <t>Капітальний ремонт під'їздів триповерхового житлового будинку по вул. Л.Гречко, 30 в м.П'ятихатки, Дніпропетровської області</t>
  </si>
  <si>
    <t>9.6</t>
  </si>
  <si>
    <t>Реконструкція покрівлі Жовтоолександрівської ЗОШ І-ІІІ ст. за адресою:Дніпропетровська область, П 'ятихатський район, село Жовтоолександрівка, вул. Звягінцева, 1а</t>
  </si>
  <si>
    <t>ОТГ с.Ляшківка</t>
  </si>
  <si>
    <t>10.1</t>
  </si>
  <si>
    <t>Капітальний ремонт Залеліївського сільського Будинку культури по вулиці Чкалова,8а Царичанського району Дніпропетровської області</t>
  </si>
  <si>
    <t>ОТГс.Могилів</t>
  </si>
  <si>
    <t>11.1</t>
  </si>
  <si>
    <t>«Капітальний ремонт мережі зовнішнього освітлення частини вулиці Центральна в с.Могилів, Царичанського району Дніпропетровської області (3,00км)</t>
  </si>
  <si>
    <t>ОТГ смт. Вишневе</t>
  </si>
  <si>
    <t>12.1</t>
  </si>
  <si>
    <t>Виготовлення проектно-кошторисної документації щодо реконструкції системи водопостачання смт.Вишневе  П'ятихатського району Дніпропетровської області</t>
  </si>
  <si>
    <t>ОТГ смт.Царичанка</t>
  </si>
  <si>
    <t>13.1</t>
  </si>
  <si>
    <t>Реконструкція будівлі під розміщення дошкільного навчального закладу с.Лисківка вул.Центральна,22А Царичанського району Дніпропетровської області</t>
  </si>
  <si>
    <t>ОТГ м.Верхньодніпровськ</t>
  </si>
  <si>
    <t>14.1</t>
  </si>
  <si>
    <t>Капітальний ремонт вхідних груп п'ятиповерхового житлового будинку по вул.Семенова,2 в м.Верхньодніпровськ</t>
  </si>
  <si>
    <t>14.2</t>
  </si>
  <si>
    <t>Капітальний ремонт вхідних груп двоповерхового житлового будинку по вул.Авраменко,33 в м.Верхньодніпровськ</t>
  </si>
  <si>
    <t>14.3</t>
  </si>
  <si>
    <t>Капітальний ремонт вхідних груп п'ятиповерхового житлового будинку по пл. Олександра Поля,6 в м.Верхньодніпровськ</t>
  </si>
  <si>
    <t>14.4</t>
  </si>
  <si>
    <t>Капітальний ремонт вхідних груп п'ятиповерхового житлового будинку по вул.Яцковського,58 в м.Верхньодніпровськ</t>
  </si>
  <si>
    <t>отг смт.Петриківка</t>
  </si>
  <si>
    <t>15.1</t>
  </si>
  <si>
    <t>Будівництво роледрому в смтПетриківка. Дніпропетровської області</t>
  </si>
  <si>
    <t>ОТГ с. Зайцеве</t>
  </si>
  <si>
    <t>16.1</t>
  </si>
  <si>
    <t>Капітальний ремонт будинку культури вул.Шевченко, 2а, с.Майське Синельниківського району Дніпропетровської області</t>
  </si>
  <si>
    <t>отг. с. Саксагань</t>
  </si>
  <si>
    <t>17.1</t>
  </si>
  <si>
    <t>Капітальний ремонт водопровідної мережі південної частини с.Савро Саксаганської сільської ради П 'ятихатського району Дніпропетровської області</t>
  </si>
  <si>
    <t>Всього по Бериславському району</t>
  </si>
  <si>
    <t>Бериславський район</t>
  </si>
  <si>
    <t>Капітальний ремонт покрівлі Бериславського районного будинку культури ім. Т.Г.Шевченка” по вул. Гоголя, 3 у м. Берислав Бериславського району Херсонської області</t>
  </si>
  <si>
    <t>Капітальний ремонт покрівлі харчоблоку комунальної установи “Бериславська центральна районна лікарня” за адресою: Херсонська область, м. Берислав, вулиця 1 Травня</t>
  </si>
  <si>
    <t>Всього по Великоолександрівському району</t>
  </si>
  <si>
    <t>Великоолександрівський район</t>
  </si>
  <si>
    <t>Всього по Великолепетиському району</t>
  </si>
  <si>
    <t>Великолепетиський район</t>
  </si>
  <si>
    <t>Всього по Голопристанському районі</t>
  </si>
  <si>
    <t>Голопристанський район</t>
  </si>
  <si>
    <t>Капітальний ремонт майнового комплексу центральної районної лікарні (будівель неврологічного та рентгенологічного відділень) за адресою вул. Санаторна (Леніна), буд.7, м. Гола Пристань Херсонська область</t>
  </si>
  <si>
    <t>Капітальний ремонт покрівлі в будівлі травматологічного відділення КП “Голопристанська ЦРЛ” за адресою: Херсонська область, м. Гола Пристань, вул. Санаторна, 7</t>
  </si>
  <si>
    <t>Всього по отг смт Каланчак</t>
  </si>
  <si>
    <t>отг смт Каланчак</t>
  </si>
  <si>
    <t>Реконструкція сільського Будинку культури по вул. Гагаріна, 21 в селі Олександрівка Каланчацького району Херсонської області</t>
  </si>
  <si>
    <t>Всього по Олешківському району</t>
  </si>
  <si>
    <t>Олешківський район</t>
  </si>
  <si>
    <t>Капітальний ремонт будинку спільної власності територіальної громади району за адресою: вул. Гвардійська, 6, м. Олешки Херсонська область</t>
  </si>
  <si>
    <t>Придбання основних засобів (спортивного інвентарю) Олешківській дитячо-юнацькій спортивній школі Управління освіти, культури, молоді та спорту Олешківської районної ради за адресою: вул. Паркова, 1 м. Олешки Херсонської області</t>
  </si>
  <si>
    <t>Всього по Скадовському району</t>
  </si>
  <si>
    <t>Скадовський район</t>
  </si>
  <si>
    <t>Капітальний ремонт будівлі, заміна вікон та дверей в Антонівській філії Опорного закладу - Скадовський навчально-виховний комплекс “Академічна гімназія” Скадовської районної ради Скадовського освітнього округу - загальноосвітній школі I—II ступенів</t>
  </si>
  <si>
    <t>Капітальний ремонт покрівлі будівлі Будинку культури по вулиці Ладичука 30, у с. Широке Скадовського району Херсонської області</t>
  </si>
  <si>
    <t>Всього по Обласному бюджету Херсонської області</t>
  </si>
  <si>
    <t>Обласний бюджет Херсонської області</t>
  </si>
  <si>
    <t>Придбання високовартісного медичного обладнання для діагностики та лікування онкологічних хворих в Херсонській області</t>
  </si>
  <si>
    <t>Будівництво шляхопроводу по просп. Адмірала Сенявіна - вул. Залаегерсег у м. Херсоні</t>
  </si>
  <si>
    <t xml:space="preserve">Обласний бюджет Херсонської області                                             (для м. Таврійськ) </t>
  </si>
  <si>
    <t>Реконструкція комплексу будівель та споруд міської лікарні м. Таврійськ Херсонської області</t>
  </si>
  <si>
    <t xml:space="preserve">Обласний бюджет Херсонської області (для Горностаївського району) </t>
  </si>
  <si>
    <t>Придбання стоматологічної установки для Горностаївської центральної районної лікарні</t>
  </si>
  <si>
    <t>Придбання моноблока цифрового флюорографа для Горностаївської центральної районної лікарні</t>
  </si>
  <si>
    <t>Придбання трактора МТЗ 82.1 для комунального підприємства “Ремонтник” Горностаївської районної ради Херсонської області</t>
  </si>
  <si>
    <t>Придбання дорожнього катка для комунального підприємства “Ремонтник” Горностаївської районної ради Херсонської області</t>
  </si>
  <si>
    <t>Всього по отг смт Чаплинка</t>
  </si>
  <si>
    <t>отг смт Чаплинка</t>
  </si>
  <si>
    <t>Капітальний ремонт (заміна віконних та дверних блоків) у приміщеннях Червонополянської філії опорного закладу НВК “Чаплинська школа-гімназія” Чаплинської селищної ради Херсонської області за адресою: вул. Пушкіна, 1, с. Червона Поляна, Чаплинський район, Херсонська область</t>
  </si>
  <si>
    <t>Всього по Нижньосірогозькому району</t>
  </si>
  <si>
    <t>Нижньосірогозький район</t>
  </si>
  <si>
    <t>Капітальний ремонт (заміна віконних та дверних блоків) у приміщеннях Сірогозької ЗОШ I—III ступенів за адресою: вул. 40 років Перемоги, 34, с-ще Сірогози Нижньосірогозького району Херсонської області</t>
  </si>
  <si>
    <t>Всього по Нововоронцовському району</t>
  </si>
  <si>
    <t>Нововоронцовський район</t>
  </si>
  <si>
    <t xml:space="preserve">Реконструкція комплексу очисних споруд питної води Нововоронцовської селищної ради в смт Нововоронцовка Херсонської області, вул. Промислова, 27 </t>
  </si>
  <si>
    <t>Всього по Новотроїцькому району</t>
  </si>
  <si>
    <t>Новотроїцький район</t>
  </si>
  <si>
    <t>Всього по Верхньорогачицькому району</t>
  </si>
  <si>
    <t>Верхньорогачицький район</t>
  </si>
  <si>
    <t>Капітальний ремонт будівлі Амбулаторії загальної практики - сімейної медицини Ушкальської сільської ради за адресою 74410, Херсонська обл., Верхньорогачицький р-н, с. Ушкалка, вул. Молодіжна, буд. 32</t>
  </si>
  <si>
    <t>Всього по Генічеському району</t>
  </si>
  <si>
    <t>Генічеський район</t>
  </si>
  <si>
    <t>Капітальний ремонт (заміна віконних та дверних блоків) у приміщеннях навчально-виховного комплексу “Генічеська школа I—III ступенів № 3-дошкільний навчальний заклад” Генічеської районної ради Херсонської області за адресою: вул. Курасова, 1, м. Генічеськ Херсонської області</t>
  </si>
  <si>
    <t>Всього по отг с. Виноградове</t>
  </si>
  <si>
    <t>отг с. Виноградове</t>
  </si>
  <si>
    <t>Капітальний ремонт покрівлі житлового будинку за адресою пл.. Ювілейна 7, смт Брилівка Олешківського району Херсонської області</t>
  </si>
  <si>
    <t>Всього по отг с. Долматівка</t>
  </si>
  <si>
    <t>отг с. Долматівка</t>
  </si>
  <si>
    <t>Капітальний ремонт будівлі Нововолодимирівського закладу повної загальної середньої освіти Долматівської сільської ради за адресою: с. Нововолодимирівка, вул. Слави, 24Д, Голопристанського району Херсонської області</t>
  </si>
  <si>
    <t>Всього по отг с. Чулаківка</t>
  </si>
  <si>
    <t>отг с. Чулаківка</t>
  </si>
  <si>
    <t>Капітальний ремонт будівлі на стадіоні “Вікторія” в с. Чулаківка Голопристанського району Херсонської області</t>
  </si>
  <si>
    <t>Всього по отг с. Григорівка</t>
  </si>
  <si>
    <t>отг с. Григорівка</t>
  </si>
  <si>
    <t>Термомодернізація будівлі Григорівського дошкільного навчального закладу “Дзвіночок” по проспекту Новікова, 14 в с. Григорівка Чаплинського району Херсонської області</t>
  </si>
  <si>
    <t>Всього по м. Гола Пристань</t>
  </si>
  <si>
    <t>м. Гола Пристань</t>
  </si>
  <si>
    <t>Всього по отг смт Асканія - Нова</t>
  </si>
  <si>
    <t>отг смт Асканія - Нова</t>
  </si>
  <si>
    <t>Капітальний ремонт зі встановленням металопластикових вікон та дверей опорного закладу навчально-виховного комплексу “Загальноосвітня школа I—III ступенів–дошкільний навчальний заклад–позашкільний навчальний заклад–гімназія” (будівля літер А) Асканія-Нова селищної ради за адресою: вул. Шкільна, 3, смт. Асканія-Нова, Чаплинський район, Херсонська область</t>
  </si>
  <si>
    <t>Всього по м. Каховка</t>
  </si>
  <si>
    <t>м. Каховка</t>
  </si>
  <si>
    <t>Реконструкція вуличного освітлення вулиць: Сагайдачного, П. Осипенко, І. Золіна (від вул. м. Жука до Семенівського шосе), пров. Прикордонного, м. Жука (від вул. І. Золіна до вул. Мелітопольської), Кобзарської, В. Хоменко м. Каховка Херсонської області</t>
  </si>
  <si>
    <t>Обласний бюджет Житомирської області</t>
  </si>
  <si>
    <t>Всього, у тому числі:</t>
  </si>
  <si>
    <t>Реконструкція приймального відділення КУ “Обласна клінічна лікарня ім. О. Ф. Гербачевського” Житомирської обласної ради</t>
  </si>
  <si>
    <t>Бюджет м. Бердичева</t>
  </si>
  <si>
    <t xml:space="preserve">Капітальний ремонт покриття внутрішньобудинкових проїздів по вул. Одеській, 74-а—74-б в м. Бердичеві (МК ВЖРЕП № 7) </t>
  </si>
  <si>
    <t xml:space="preserve">Капітальний ремонт покриття внутрішньобудинкових проїздів по вул. Одеській, 74 в м. Бердичеві (МК ВЖРЕП № 7) </t>
  </si>
  <si>
    <t xml:space="preserve">Капітальний ремонт покриття внутрішньобудинкових проїздів по вул. Одеській, 53-а в м. Бердичеві (МК ВЖРЕП № 7) </t>
  </si>
  <si>
    <t xml:space="preserve">Капітальний ремонт покриття внутрішньобудинкових проїздів по вул. Білопільській, 71 в м. Бердичеві (МК ВЖРЕП № 7) </t>
  </si>
  <si>
    <t xml:space="preserve">Капітальний ремонт покриття внутрішньобудинкових проїздів по вул. Білопільській, 73 в м. Бердичеві (МК ВЖРЕП № 7) </t>
  </si>
  <si>
    <t>Капітальний ремонт покриття внутрішньобудинкових проїздів по вул. Зоряній, 30-б в м. Бердичеві (МК ВЖРЕП № 7)</t>
  </si>
  <si>
    <t>Капітальний ремонт покриття внутрішньобудинкових проїздів по вул. Варварівській, 7 в м. Бердичеві (МК ВЖРЕП № 7)</t>
  </si>
  <si>
    <t>Капітальний ремонт покриття внутрішньобудинкових проїздів по вул. Одеській, 90 в м. Бердичеві (МК ВЖРЕП № 7)</t>
  </si>
  <si>
    <t>Капітальний ремонт покриття внутрішньобудинкових проїздів по вул. Братів Міхеєвих, 1 в м. Бердичеві (МК ВЖРЕП № 7)</t>
  </si>
  <si>
    <t>Капітальний ремонт покриття внутрішньобудинкових проїздів по вул. Руській, 12 в м. Бердичеві (МК ВЖРЕП № 7)</t>
  </si>
  <si>
    <t>Капітальний ремонт покриття внутрішньобудинкових проїздів по вул. Чкалова, 15-а в м. Бердичеві (МК ВЖРЕП № 7)</t>
  </si>
  <si>
    <t>Капітальний ремонт покриття внутрішньобудинкових проїздів по вул. Богунській, 3 в м. Бердичеві (МК ВЖРЕП № 7)</t>
  </si>
  <si>
    <t>Капітальний ремонт покриття внутрішньобудинкових проїздів по вул. П.Комуни, 43-а в м. Бердичеві (МК ВЖРЕП № 7)</t>
  </si>
  <si>
    <t>Капітальний ремонт покриття внутрішньобудинкових проїздів по вул. Житомирській, 18 в м. Бердичеві (МК ВЖРЕП № 7)</t>
  </si>
  <si>
    <t>Капітальний ремонт покриття внутрішньобудинкових проїздів по вул. Є.Старікова, 6 в м. Бердичеві (МК ВЖРЕП № 7)</t>
  </si>
  <si>
    <t>Капітальний ремонт покриття внутрішньобудинкових проїздів по вул. Є.Старікова, 8 в м. Бердичеві (МК ВЖРЕП № 7)</t>
  </si>
  <si>
    <t>Капітальний ремонт покриття внутрішньобудинкових проїздів по вул. Стадіонна, 41 в м. Бердичеві (МК ВЖРЕП № 7)</t>
  </si>
  <si>
    <t>Капітальний ремонт покриття внутрішньобудинкових проїздів по вул. Європейській, 110 в м. Бердичеві (МК ВЖРЕП № 7)</t>
  </si>
  <si>
    <t>2.19</t>
  </si>
  <si>
    <t xml:space="preserve">Капітальний ремонт покриття внутрішньобудинкових проїздів по вул. Європейській, 112 в м. Бердичеві (МК ВЖРЕП № 7) </t>
  </si>
  <si>
    <t>2.20</t>
  </si>
  <si>
    <t>Капітальний ремонт покриття внутрішньобудинкових проїздів по вул. Новоіванівській, 48 в м. Бердичеві (МК ВЖРЕП № 7)</t>
  </si>
  <si>
    <t>2.21</t>
  </si>
  <si>
    <t xml:space="preserve">Капітальний ремонт покриття внутрішньобудинкових проїздів по пров. Тихому 2-а в м. Бердичеві (МК ВЖРЕП № 7) </t>
  </si>
  <si>
    <t>2.22</t>
  </si>
  <si>
    <t>Придбання комплекту шкільних меблів для ЗОШ I—III ступенів № 5, вул. Європейська 18/8, м. Бердичів</t>
  </si>
  <si>
    <t>2.23</t>
  </si>
  <si>
    <t>Придбання та встановлення тіньових навісів для ДНЗ (ясла-садок комбінованого типу) №16 “Ялинка”, вул. Шевченка 46/2 м. Бердичів</t>
  </si>
  <si>
    <t>Бюджет м. Коростеня</t>
  </si>
  <si>
    <t>Капітальний ремонт приміщень дитячого відділення Центральної міської лікарні по вул. М.Амосова, 8 в м. Коростень Житомирської області</t>
  </si>
  <si>
    <t>Капітальний ремонт приміщень дитячого інфекційного відділення Центральної міської лікарні по вул. М.Амосова, 8 в м. Коростень Житомирської області</t>
  </si>
  <si>
    <t>3.3</t>
  </si>
  <si>
    <t>Капітальний ремонт приміщень хірургічного відділення Центральної міської лікарні по вул. М.Амосова, 8 в м. Коростень Житомирської області</t>
  </si>
  <si>
    <t>3.4</t>
  </si>
  <si>
    <t>Придбання дитячого майданчика для встановлення в районі будинку по вул. Ломоносова, 54 в м.Коростень Житомирської області</t>
  </si>
  <si>
    <t>Бюджет м. Малина</t>
  </si>
  <si>
    <t>Капітальні видатки на придбання медичного обладнання (портативної укладки для телемедицини) для КЗ “Малинський міськрайонний центр первинної медико-санітарної допомоги”</t>
  </si>
  <si>
    <t xml:space="preserve">Капітальні видатки на придбання дитячого ігрового комплексу для ДНЗ № 1 за адресою: вул. Бакланова, 9, м. Малин, Житомирської області </t>
  </si>
  <si>
    <t>Капітальні видатки на придбання БФП струйного, смарт-телевізора ( 32 дюйми), ламінатора (формат А3), ноутбука для ДНЗ № 5 “Веселка” за адресою: вул. Героїв Малинського підпілля, 19, м. Малин, Житомирської області</t>
  </si>
  <si>
    <t>Капітальні видатки на придбання обладнання і предметів довгострокового користування для облаштування вуличного освітлення на території Центру розвитку дитини (Малинський дошкільний заклад № 2) “Сонечко” за адресою: вул. 30 років Перемоги, 9, м. Малин, Житомирської області</t>
  </si>
  <si>
    <t xml:space="preserve">Капітальні видатки на придбання дитячого ігрового комплексу для ДНЗ № 3 за адресою: вул. Кримського, 35, м. Малин, Житомирської області </t>
  </si>
  <si>
    <t>Капітальні видатки на придбання секційних шафок для молодшої групи ДНЗ №6 “Теремок” за адресою: вул. Дорошок, 18, м. Малин, Житомирської області</t>
  </si>
  <si>
    <t>Капітальні видатки на придбання телевізора для ДНЗ № 4 “Калинонька” за адресою: вул. Щербакова, 5 а, м. Малин, Житомирської області</t>
  </si>
  <si>
    <t xml:space="preserve">Капітальні видатки на придбання інтерактивного настінного комплексу для ДНЗ № 8 “Ялинка” за адресою: вул. Гагаріна, 23, міста Малин, Житомирської області </t>
  </si>
  <si>
    <t xml:space="preserve">Капітальні видатки на придбання відеопроектора, комп’ютера для ДНЗ № 7 “Ромашка” за адресою: вул. М.Лисенка, 12, м. Малин, Житомирської області </t>
  </si>
  <si>
    <t xml:space="preserve">Капітальні видатки на придбання парт для Малинської ЗОШ I—III ступенів № 5 за адресою: вул. Покровська, 4, м. Малин, Житомирської області </t>
  </si>
  <si>
    <t xml:space="preserve">Капітальний ремонт: заміна вікон та дверей на металопластикові в ЗНВК “Школа – ліцей № 1 ім. Н. Сосніної” I—III ступенів за адресою: вул. Паркова, 4, м. Малин, Житомирської області </t>
  </si>
  <si>
    <t xml:space="preserve">Капітальний ремонт: заміна вікон та дверей на металопластикові в ЗЗСО №4 I—III ступенів за адресою: провулок Дмитрова, 1, м. Малин, Житомирської області </t>
  </si>
  <si>
    <t xml:space="preserve">Капітальний ремонт. Заміна вікон та дверей ЗОШ № 2 м. Малин </t>
  </si>
  <si>
    <t xml:space="preserve">Капітальний ремонт. Заміна вікон та дверей ЗОШ № 3 м. Малин </t>
  </si>
  <si>
    <t xml:space="preserve">Капітальний ремонт. Заміна вікон та дверей ЗОШ № 5 м. Малин </t>
  </si>
  <si>
    <t xml:space="preserve">Капітальний ремонт. Заміна вікон та дверей ЗОШ № 6 м. Малин </t>
  </si>
  <si>
    <t xml:space="preserve">Капітальний ремонт. Заміна вікон та дверей ЦРД “Сонечко” м. Малин </t>
  </si>
  <si>
    <t xml:space="preserve">Капітальний ремонт. Заміна вікон та дверей ДНЗ № 3 м. Малин </t>
  </si>
  <si>
    <t xml:space="preserve">Капітальний ремонт. Заміна вікон та дверей ДНЗ № 4 “Калинонька” </t>
  </si>
  <si>
    <t xml:space="preserve">Капітальний ремонт. Заміна вікон та дверей ДНЗ № 6 “Теремок” м. Малин </t>
  </si>
  <si>
    <t xml:space="preserve">Капітальний ремонт. Заміна вікон та дверей ДНЗ № 7 “Ромашка” м. Малин </t>
  </si>
  <si>
    <t>Районний бюджет Андрушівського району</t>
  </si>
  <si>
    <t>Придбання комплексної системи відеоспостереження в м. Андрушівка Андрушівської міської ради Житомирської області</t>
  </si>
  <si>
    <t>5.2</t>
  </si>
  <si>
    <t>Реконструкція вуличного освітлення с. Мостове Андрушівського району Житомирської області</t>
  </si>
  <si>
    <t>5.3</t>
  </si>
  <si>
    <t>Капітальний ремонт (заміна вікон на металопластикові) в дитячому садку “Лісова казка” с. Новоівницьке, вул. Лісова Новоівницької сільської ради Андрушівського району</t>
  </si>
  <si>
    <t>5.4</t>
  </si>
  <si>
    <t>Придбання музичної апаратури для будинку культури с. Міньківці, вул. Левицького, 55 А Міньківецької сільської ради Андрушівського району</t>
  </si>
  <si>
    <t>5.5</t>
  </si>
  <si>
    <t>Придбання ігрового майданчика м. Андрушівка, вул. Сонячна, 1 Житомирської області</t>
  </si>
  <si>
    <t>Районний бюджет Баранівського району (для смт Кам’яний Брід — 100 тис. гривень)</t>
  </si>
  <si>
    <t>Капітальний ремонт покрівлі та теплосанація Кам'янобрідського ліцею імені В'ячеслава Чорновола за адресою: Житомирська область, смт. Кам'яний Брід, вул. Лесі Українки, 1</t>
  </si>
  <si>
    <t>Районний бюджет Бердичівського району</t>
  </si>
  <si>
    <t>Капітальний ремонт системи опалення будинку культури, що знаходиться за адресою: пров. Верещака, 2 с. Никонівка Бердичівського району”</t>
  </si>
  <si>
    <t>Придбання стоматологічного обладнання для Бердичівської районної стоматологічної поліклініки, вул. Лікарняна 68-В, с. Мирославка Бердичівського району</t>
  </si>
  <si>
    <t>Придбання музичного обладнання для Маркушівської ЗОШ I—III ступенів, вул. Незалежності 51, с. Маркуші Бердичівського району</t>
  </si>
  <si>
    <t>Придбання обладнання дитячих ігрових майданчиків, ігрових комплексів та додаткового обладнання до них для Швайківської сільської ради вул. Осівка, с. Швайківка Бердичівського району</t>
  </si>
  <si>
    <t>7.5</t>
  </si>
  <si>
    <t>Капітальний ремонт приміщення сільської бібліотеки с. Хмелище Бердичівського району</t>
  </si>
  <si>
    <t>7.6</t>
  </si>
  <si>
    <t>Капітальний ремонт будівлі ДНЗ “Червона шапочка” с. Рея, вул. Миру, 20 Бердичівського району</t>
  </si>
  <si>
    <t>7.7</t>
  </si>
  <si>
    <t>Придбання комп’ютерного обладнання та комплекту меблів для сільської бібліотеки, вул. Карпенка, 4-Б с. Слободище Бердичівського району</t>
  </si>
  <si>
    <t>7.8</t>
  </si>
  <si>
    <t>Придбання комп’ютерної та копіювальної техніки для районного малого комунального ремонтно-експлуатаційного підприємства, площа Соборна, 23 м. Бердичів Бердичівського району Житомирської області</t>
  </si>
  <si>
    <t>Районний бюджет Хорошівського району</t>
  </si>
  <si>
    <t xml:space="preserve">Капітальний ремонт із заміною віконних та дверних блоків Хорошівської центральної районної лікарні на вул. Ринкова, 3-Б, в смт Хорошів Житомирської області </t>
  </si>
  <si>
    <t>Районний бюджет Коростенського району</t>
  </si>
  <si>
    <t>Капітальний ремонт частини цілісного майнового комплексу (відділень) Комунального закладу «Коростенська центральна районна лікарня Коростенської районної ради», вул. Жмаченка 46 м.Коростень, Житомирської області</t>
  </si>
  <si>
    <t>Капітальний ремонт частини цілісного майнового комплексу (хірургічного відділення) Комунального закладу «Коростенська центральна районна лікарня Коростенської районної ради», вул. Жмаченка 46 м.Коростень, Житомирської області</t>
  </si>
  <si>
    <t>Придбання сценічних костюмів та музичної апаратури</t>
  </si>
  <si>
    <t>Придбання сценічних костюмівдля будинку культури с.Новаки</t>
  </si>
  <si>
    <t>Районний бюджет Коростишівського району</t>
  </si>
  <si>
    <t xml:space="preserve">Придбання медичного обладнання, електрокардіографа для медичного обслуговування населення Коростишівського району Комунальному некомерційному підприємству “Центр первинної медико-санітарної допомоги” Коростишівського району </t>
  </si>
  <si>
    <t>10.2</t>
  </si>
  <si>
    <t>Капітальні видатки на придбання дитячого ігрового майданчика для Торчинського навчально-виховного комплексу “загальноосвітній навчальний заклад-дошкільний навчальний заклад” I—II ступенів Коростишівського району Житомирської області</t>
  </si>
  <si>
    <t>Районний бюджет Лугинського району</t>
  </si>
  <si>
    <t xml:space="preserve">Капітальний ремонт приміщення (заміна віконних блоків) Липниківської ЗОШ I—III ступенів Лугинського району, Житомирської області. Село Липники, вул. Миколи Жука, 10 а, Лугинського району, Житомирської області </t>
  </si>
  <si>
    <t>11.2</t>
  </si>
  <si>
    <t>Виготовлення проектно-кошторисної документації на капітальний ремонт приміщення (заміна віконних блоків) центральної районної бібліотеки по вул.Героїв Небесної Сотні, 15а, смт Лугини, Лугинського району, Житомирської області. Капітальний ремонт приміщення (заміна віконних блоків) центральної районної бібліотеки по вул.Героїв Небесної Сотні, 15а, смт Лугини, Лугинського району, Житомирської області</t>
  </si>
  <si>
    <t>11.3</t>
  </si>
  <si>
    <t>Придбання  аналізатора біохімічного GBG Stat Fax для лабораторії Лугинської ЦРЛ вул. Ч.Гірка 35,смт.Лугини, Житомирської області</t>
  </si>
  <si>
    <t>11.4</t>
  </si>
  <si>
    <t>Придбання та встановлення комплекту обладнання для дитячого ігрового майданчика, с.Повч Лугинського району Житомирської області</t>
  </si>
  <si>
    <t>Районний бюджет Малинського району</t>
  </si>
  <si>
    <t xml:space="preserve">Капітальні видатки на придбання дитячого ігрового комплексу для Будовороб’ївської сільської ради Малинського району Житомирської області </t>
  </si>
  <si>
    <t>12.2</t>
  </si>
  <si>
    <t xml:space="preserve">Капітальні видатки на придбання меблів для Гранітнянської ЗОШ I—III ступенів </t>
  </si>
  <si>
    <t>12.3</t>
  </si>
  <si>
    <t>Капітальні видатки на придбання дитячого ігрового комплексу для Вишівської сільської ради Малинського району Житомирської області</t>
  </si>
  <si>
    <t>12.4</t>
  </si>
  <si>
    <t>Капітальні видатки на придбання акустичної системи, фотоапарата, комплекту сценічного вбрання для танцювального колективу “Барбарики” Ксаверівського НВК “ДНЗ-ЗНЗ I—II ступенів” Малинського району</t>
  </si>
  <si>
    <t>Районний бюджет Овруцького району</t>
  </si>
  <si>
    <t xml:space="preserve">“Капітальний ремонт мережі вуличного освітлення в смт Першотравневе Овруцького району Житомирської області” для Першотравневої селищної ради Овруцького району Житомирської області </t>
  </si>
  <si>
    <t>13.2</t>
  </si>
  <si>
    <t>Придбання обладнання і предметів довгострокового користування для Бігунського дошкільного навчального закладу</t>
  </si>
  <si>
    <t>13.3</t>
  </si>
  <si>
    <t>Придбання обладнання і предметів довгострокового користування для  Гладковицького  дошкільного навчального закладу</t>
  </si>
  <si>
    <t>13.4</t>
  </si>
  <si>
    <t>Придбання обладнання і предметів довгострокового користування для  Ігнатпільського  дошкільного навчального закладу "Струмочок"</t>
  </si>
  <si>
    <t>13.5</t>
  </si>
  <si>
    <t xml:space="preserve">Придбання обладнання і предметів довгострокового користування для  Нововелідницького  дошкільного навчального закладу </t>
  </si>
  <si>
    <t>13.6</t>
  </si>
  <si>
    <t>Придбання обладнання і предметів довгострокового користування для  дошкільного навчального закладу №1 смт Першотравневе</t>
  </si>
  <si>
    <t>13.7</t>
  </si>
  <si>
    <t>Придбання обладнання і предметів довгострокового користування для  дошкільного навчального закладу №2 смт Першотравневе</t>
  </si>
  <si>
    <t>13.8</t>
  </si>
  <si>
    <t>Придбання обладнання і предметів довгострокового користування для Левковицького дошкільного навчального закладу</t>
  </si>
  <si>
    <t>13.9</t>
  </si>
  <si>
    <t>Капітальний ремонт приміщення Ігнатпільської ЗОШ І-ІІІ ст. із заміною дерев"яних віконних блоків на металопластикові , с. Ігнатпіль Овруцького району</t>
  </si>
  <si>
    <t>Районний бюджет Олевського району</t>
  </si>
  <si>
    <t>Нерозподілений залишок</t>
  </si>
  <si>
    <t>Районний бюджет Попільнянського району</t>
  </si>
  <si>
    <t>Придбання мультимедійного комплексу та багатофункціонального копіювального пристрою (кольрового) для Кам’янської ЗОШ I—II ступенів с. Камянка, вул. Джерельна, 1 Попільнянського району</t>
  </si>
  <si>
    <t>Районний бюджет Ружинського району</t>
  </si>
  <si>
    <t>Придбання проектора та ноутбука для Ягнятинської ЗОШ I—III ступенів, Житомирська область, Ружинський район, с. Ягнятин, вул. Перемоги, 1-А</t>
  </si>
  <si>
    <t>16.2</t>
  </si>
  <si>
    <t>Будівництво другої черги водогону у с. Мовчанівка Житомирська область, Ружинський район, с. Мовчанівка, вул. Захистників України, 1</t>
  </si>
  <si>
    <t>16.3</t>
  </si>
  <si>
    <t>Капітальне будівництво водопровідної мережі у с. Вербівка Житомирська область, Ружинський район, с. Вербівка, вул. Демчука, 3</t>
  </si>
  <si>
    <t>16.4</t>
  </si>
  <si>
    <t>Придбання морозильної камери, кольорового принтера для Вчорайшенського ДНЗ. Житомирська область, Ружинський район, с. Вчорайше, вул. Бердичівська</t>
  </si>
  <si>
    <t>16.5</t>
  </si>
  <si>
    <t>Придбання ноутбуків для Роставицької ЗОШ I—III ступенів, Житомирська область, Ружинський район, с. Роставиця, вул. 40-річчя Перемоги, 50</t>
  </si>
  <si>
    <t>16.6</t>
  </si>
  <si>
    <t>Придбання модулів обліку газу для приміщення дошкільного навчального закладу “Веселочка” та приміщення сільської ради, Житомирська область, Ружинський район, с. Нова Чорнорудка, вул. Пришкільна</t>
  </si>
  <si>
    <t>16.7</t>
  </si>
  <si>
    <t>Придбання кольорового принтера для Будинку дитячої творчості, Житомирська область, Ружинський район, смт Ружин, вул. Шевченка</t>
  </si>
  <si>
    <t>16.8</t>
  </si>
  <si>
    <t xml:space="preserve">Капітальний ремонт системи опалення та кондиціювання будинку культури села Білилівка Ружинського району Житомирської області </t>
  </si>
  <si>
    <t>Районний бюджет Черняхівського району</t>
  </si>
  <si>
    <t xml:space="preserve">Капітальні видатки на придбання медичного обладнання для Черняхівського територіального медичного об’єднання </t>
  </si>
  <si>
    <t>17.2</t>
  </si>
  <si>
    <t xml:space="preserve">Капітальні видатки на придбання ноутбуків, принтерів та мультимедійного проектора для КНП “ЦПМСД” Черняхівської районної ради </t>
  </si>
  <si>
    <t>17.3</t>
  </si>
  <si>
    <t>Капітальні видатки на придбання медичного обладнання: набір отоофтальмоскопічний діагностичний для сімейного лікаря та електрокардіограф для КНП “ЦПМСД” Черняхівської районної ради</t>
  </si>
  <si>
    <t>17.4</t>
  </si>
  <si>
    <t xml:space="preserve">Реконструкція — термомодернізація будівлі ДНЗ № 1 “Веселка” за адресою: вул. Івана Франка, 14 в смт Черняхів, Житомирська область </t>
  </si>
  <si>
    <t>17.5</t>
  </si>
  <si>
    <t xml:space="preserve">Технічне переоснащення системи теплопостачання із заміною існуючого котла в Черняхівському районному будинку культури за адресою: смт. Черняхів, майдан Рад, 3 Житомирська область </t>
  </si>
  <si>
    <t>17.6</t>
  </si>
  <si>
    <t xml:space="preserve">Реконструкція — термосанація будівлі (заміна вікон) Черняхівського ТМО за адресою: вул. І. Франка, 42, смт Черняхів Черняхівського району, Житомирської області </t>
  </si>
  <si>
    <t>17.7</t>
  </si>
  <si>
    <t xml:space="preserve">Капітальні видатки на придбання комплектів звукової, мультимедійної та комп’ютерної техніки для будинку культури с. Видибор, Видиборська сільська рада </t>
  </si>
  <si>
    <t>Бюджет Високівської сільської об’єднаної територіальної громади</t>
  </si>
  <si>
    <t>18.1</t>
  </si>
  <si>
    <t xml:space="preserve">Капітальні видатки на придбання дитячого ігрового майданчика, спортивних тренажерів для Високівської сільської ради з подальшим встановленням на території населених пунктів об’єднаної територіальної громади </t>
  </si>
  <si>
    <t>Бюджет Іршанської селищної об’єднаної територіальної громади</t>
  </si>
  <si>
    <t>19.1</t>
  </si>
  <si>
    <t xml:space="preserve">Капітальні видатки на придбання комп’ютерної техніки для Комунального некомерційного підприємства “Центр первинної медико-санітарної допомоги” Іршанської селищної ради </t>
  </si>
  <si>
    <t>19.2</t>
  </si>
  <si>
    <t xml:space="preserve">Капітальні видатки на придбання медичного обладнання для Комунального некомерційного підприємства “Центр первинної медико-санітарної допомоги” Іршанської селищної ради </t>
  </si>
  <si>
    <t>Бюджет Народицької селищної об’єднаної територіальної громади</t>
  </si>
  <si>
    <t>20.1</t>
  </si>
  <si>
    <t>Капітальні видатки на придбання медичного обладнання: деструктор голок, електрокардіограф з розшифруванням 12 каналів, індикатор очного тиску, портативний спірометр, бактерицидні лампи, комлектів штативів, комплекту медичного обладнання для Комунального некомерційного підприємства “Центр первинної медико-санітарної допомоги” Народицької селищної ради</t>
  </si>
  <si>
    <t>20.2</t>
  </si>
  <si>
    <t>Капітальні видатки на придбання дитячого ігрового майданчика для Народицької селищної ради</t>
  </si>
  <si>
    <t>20.3</t>
  </si>
  <si>
    <t>Капітальні видатки на придбання комплекту комп’ютерної техніки (комп’ютер і принтер) для Народицького ДНЗ “Сонечко”</t>
  </si>
  <si>
    <t>20.4</t>
  </si>
  <si>
    <t>Капітальні видатки на придбання проектора для Латашівської ЗОШ I—II ступенів</t>
  </si>
  <si>
    <t>20.5</t>
  </si>
  <si>
    <t>Капітальні видатки на придбання кольорового принтера для Норинцівського ДНЗ “Теремок”</t>
  </si>
  <si>
    <t>20.6</t>
  </si>
  <si>
    <t>Капітальні видатки на придбання комплекту комп’ютерної техніки (комп’ютер і принтер) для Заліського НВК “ЗНЗ I—III ступенів — ДНЗ”</t>
  </si>
  <si>
    <t>20.7</t>
  </si>
  <si>
    <t>Капітальні видатки на придбання музичного центру для Стародорогинського будинку культури</t>
  </si>
  <si>
    <t>20.8</t>
  </si>
  <si>
    <t>Капітальні видатки на придбання музичного центру для Новорадчанського сільського клубу</t>
  </si>
  <si>
    <t>Бюджет Новоборівської селищної об’єднаної територіальної громади</t>
  </si>
  <si>
    <t>21.1</t>
  </si>
  <si>
    <t>Капітальні видатки на придбання електрофортепіано для актової зали Новоборівської музичної школи</t>
  </si>
  <si>
    <t>21.2</t>
  </si>
  <si>
    <t>Капітальні видатки на придбання комплекту звукового обладнання для Новоборівського Будинку культури</t>
  </si>
  <si>
    <t>21.3</t>
  </si>
  <si>
    <t xml:space="preserve">Капітальні видатки на придбання холодильного обладнання для зберігання вакцин для Комунального некомерційного підприємства “Центр первинної медико-санітарної допомоги” Новоборівської селищної ради </t>
  </si>
  <si>
    <t>21.4</t>
  </si>
  <si>
    <t xml:space="preserve">Капітальні видатки на придбання медичного обладнання для Комунального некомерційного підприємства “Центр первинної медико-санітарної допомоги” Новоборівської селищної ради </t>
  </si>
  <si>
    <t>Бюджет Корнинської селищної об’єднаної територіальної громади</t>
  </si>
  <si>
    <t>22.1</t>
  </si>
  <si>
    <t>Капітальний ремонт приміщення ЦНАПу за адресою: вул. Соборна 19, смт Корнин Попільнянського району</t>
  </si>
  <si>
    <t>22.2</t>
  </si>
  <si>
    <t>Капітальний ремонт приміщень навчальних кабінетів опорного навчального закладу “Корнинський навчально-виховний комплекс “Загальноосвітня школа I ступеня- гімназія” Корнинської селищної ради Попільнянського району</t>
  </si>
  <si>
    <t>Бюджет Коростишівської міської об’єднаної територіальної громади</t>
  </si>
  <si>
    <t>23.1</t>
  </si>
  <si>
    <t xml:space="preserve">Капітальні видатки на придбання дитячого ігрового майданчика з подальшим встановленням у с. Віленька Коростишівського району Житомирської області </t>
  </si>
  <si>
    <t xml:space="preserve">Капітальні видатки на придбання дитячого ігрового майданчика з подальшим встановленням у с. Здвижка Коростишівського району Житомирської області </t>
  </si>
  <si>
    <t>Капітальні видатки на придбання шкільних меблів для Щигліївської загальноосвітньої школи I—III ступенів Коростишівської міської ради Житомирської ради</t>
  </si>
  <si>
    <t>Капітальні видатки на придбання шкільних меблів для Коростишівської загальноосвітньої школи I—III ступенів № 3 Житомирської області</t>
  </si>
  <si>
    <t>Капітальні видатки на придбання комплекту комп`ютерної техніки для Квітневецької загальноосвітньої школи I—II ступенів Житомирської області</t>
  </si>
  <si>
    <t>Капітальний ремонт Коростишівського навчально-виховного комплексу “Спеціалізована школа I ступеня — гімназія” імені Олега Ольжича Житомирської області “Заміна вікон на енергоефективні, що знаходиться за адресою: вул. Мануїльського, 14, 27, м. Коростишів Житомирської області”</t>
  </si>
  <si>
    <t xml:space="preserve">Капітальний ремонт Коростишівського навчально-виховного комплексу “Загальноосвітня школа I—II ступенів — ліцей інформаційних технологій” ім. Л. Х. Дарбіняна Житомирської області “Заміна вікон на енергоефективні, що знаходиться за адресою: вул. Дарбіняна, 10, м. Коростишів Житомирської області” </t>
  </si>
  <si>
    <t>Бюджет Олевської міської об’єднаної територіальної громади</t>
  </si>
  <si>
    <t>24.1</t>
  </si>
  <si>
    <t>Придбання ноутбуку для будинку культури с.Замисловичі Олевського району, Житомирської області</t>
  </si>
  <si>
    <t>24.2</t>
  </si>
  <si>
    <t>Придбання радіомікрофонів для міського будинку культури м.Олевськ, Житомирської області</t>
  </si>
  <si>
    <t>24.3</t>
  </si>
  <si>
    <t>Придбання мультимедійної дошки з проектором для Олевської музичної школи м.Олевськ, Житомирської області</t>
  </si>
  <si>
    <t>Придбання ноутбуку для будинку культури с.Тепениця Олевського району Житомирської області</t>
  </si>
  <si>
    <t>Придбання музичної апаратури для сільського клубу с.Майдан Олевського району Житомирської області</t>
  </si>
  <si>
    <t>Придбання ноутбуку для сільського клубу с.Сарнівка Олевського району, Житомирської області</t>
  </si>
  <si>
    <t>Придбання музичної апаратури для сільського клубу с.Джерело Олевського району Житомирської області</t>
  </si>
  <si>
    <t>Придбання холодильника для зберігання вакцини для ФП с.Замисловичі комунального некомерційного підприємства “Олевський центр первинної медичної допомоги” Олевської міської ради</t>
  </si>
  <si>
    <t>Придбання комплекту меблів для ФП с.Замисловичі комунального некомерційного підприємства “Олевський центр первинної медичної допомоги” Олевської міської ради</t>
  </si>
  <si>
    <t>Придбання стелізатора для амбулаторії с.Жубровичі комунального некомерційного підприємства “Олевський центр первинної медичної допомоги” Олевської міської ради</t>
  </si>
  <si>
    <t>Придбання холодильника для зберігання вакцини для амбулаторії с.Жубровичі комунального некомерційного підприємства “Олевський центр первинної медичної допомоги” Олевської міської ради</t>
  </si>
  <si>
    <t>Придбання комплекту меблів для амбулаторії с.Жубровичі комунального некомерційного підприємства “Олевський центр первинної медичної допомоги” Олевської міської ради</t>
  </si>
  <si>
    <t>Придбання комп”ютерів для Кам”янської ЗОШ І-ІІІ ступенів с.Кам”янка Олевського району Житомирської області</t>
  </si>
  <si>
    <t>Придбання мультимедійної дошки з проектором для Олевської ЗОШ І-ІІІ ступенів №3 по вул. Пушкіна 24 б  м.Олевськ, Житомирської області</t>
  </si>
  <si>
    <t>Придбання комп”ютерної оргтехніки для Кишинської ЗОШ І-ІІІ ступенів с.Кишин Олевського району Житомирської області</t>
  </si>
  <si>
    <t>Придбання принтеру для Дружбівського НВК смт.Дружба Олевського району Житомирської області</t>
  </si>
  <si>
    <t>Придбання мультимедійної дошки з проектором для Олевського ЦХЕТУМ №3 по вул. Гетьмана Виговського 30  м.Олевськ, Житомирської області</t>
  </si>
  <si>
    <t>Придбання мультимедійної дошки з проектором для Покровської ЗОШ І-ІІІ ступенів с.Покровське .Олевського району, Житомирської області</t>
  </si>
  <si>
    <t>Придбання комп”ютерів для Хочинської ЗОШ І-ІІІ ступенів с.Хочине Олевського району Житомирської області</t>
  </si>
  <si>
    <t>Придбання комп”ютерів для Зольнянської ЗОШ І-ІІ ступенів с.Зольня Олевського району Житомирської області</t>
  </si>
  <si>
    <t>Придбання мультимедійної дошки з проектором для Копищенської ЗОШ І_ІІІ ступенів с.Копище .Олевського району, Житомирської області</t>
  </si>
  <si>
    <t>Придбання оргтехніки для Сущанської ЗОШ І-ІІ с.Сущани Олевського району Житомирської області</t>
  </si>
  <si>
    <t>Придбання ноутбуку для Корощинської ЗОШ І-ІІ ступенів с.Корощино олевського району Житомирської області</t>
  </si>
  <si>
    <t>Придбання мультимедійної дошки з проектором для Стовпинської ЗОШ І_ІІІ ступенів с.Стовпинка .Олевського району, Житомирської області</t>
  </si>
  <si>
    <t>Капітальний ремонт приміщення (заміна вікон) ДНЗ №35 “Пролісок” по вул.Миру, 19 с.Юрове Олевського району Житомирської області</t>
  </si>
  <si>
    <t>Придбання холодильнику для зберігання продуктів харчування для ДНЗ №10 “Струмочок” по вул. Святомиколаївській 36 м.Олевськ Житомирської області</t>
  </si>
  <si>
    <t>Бюджет Брусилівської селищної об’єднаної територіальної громади</t>
  </si>
  <si>
    <t>25.1</t>
  </si>
  <si>
    <t>Капітальні видатки на придбання комплекту меблів для бібліотеки-філіалу села Хомутець Брусилівської центральної бібліотеки ім. Г. М. Ткаченка Брусилівської селищної ради</t>
  </si>
  <si>
    <t>25.2</t>
  </si>
  <si>
    <t>Капітальні видатки на придбання акустичної системи для Дивинського сільського Будинку культури Брусилівської селищної ради</t>
  </si>
  <si>
    <t>25.3</t>
  </si>
  <si>
    <t>Капітальні видатки на придбання комплекту стільців для Романівського сільського Будинку культури Брусилівської селищної ради</t>
  </si>
  <si>
    <t>Капітальні видатки на придбання інтерактивної дошки для Биківської загальноосвітньої школи I—III ступенів Брусилівської селищної ради</t>
  </si>
  <si>
    <t>Капітальні видатки на придбання комплекту мультимедійного обладнання для Водотиївського навчально- виховного комплексу “Загальноосвітня школа I—II ступенів-ліцей” Брусилівської селищної ради</t>
  </si>
  <si>
    <t>Капітальні видатки на придбання холодильника для Морозівської загальноосвітньої школи I—III ступенів Брусилівської селищної ради</t>
  </si>
  <si>
    <t>Капітальні видатки на придбання ноутбука для Приворотської загальноосвітньої школи I—III ступенів Брусилівської селищної ради</t>
  </si>
  <si>
    <t>Капітальні видатки на придбання комплекту спортивного обладнання для Соловіївської загальноосвітньої школи I—III ступенів Брусилівської селищної ради</t>
  </si>
  <si>
    <t>Капітальні видатки на придбання комплекту стільців для Соловіївської загальноосвітньої школи I—III ступенів Брусилівської селищної ради</t>
  </si>
  <si>
    <t>Капітальні видатки на придбання пральної машини для Биківського ДНЗ “Лісова казка” Брусилівської селищної ради</t>
  </si>
  <si>
    <t>Капітальні видатки на придбання медичного обладнання, аналізатора та холтера для медичного обслуговування населення Комунальному некомерційному підприємству “Центр первинної медико-санітарної допомоги” Брусилівської селищної ради</t>
  </si>
  <si>
    <t>Капітальні видатки на придбання комплекту театральних стільців для Брусилівського селищного Будинку культури Брусилівської селищної ради</t>
  </si>
  <si>
    <t>Капітальні видатки на придбання комплекту стільців для Брусилівського селищного Будинку культури Брусилівської селищної ради</t>
  </si>
  <si>
    <t xml:space="preserve">Капітальний ремонт приміщення Комунального опорного загальноосвітнього навчального закладу “Брусилівська гімназія імені Г. О. Готовчиця Брусилівської селищної ради” (заміна вікон та дверей на металопластикові), смт Брусилів, вул. Полякова, 1а, Брусилівського району Житомирської області </t>
  </si>
  <si>
    <t>Капітальний ремонт приміщення Морозівської загальноосвітньої школи I—III ступенів Брусилівської селищної ради (заміна вікон та дверей на металопластикові), с. Морозівка, вул. Миру, 3 Брусилівського району Житомирської області</t>
  </si>
  <si>
    <t>Капітальний ремонт приміщення Хомутецької загальноосвітньої школи I—III ступенів Брусилівської селищної ради (заміна вікон та дверей на металопластикові), с. Хомутець, вул. Шкільна, 22 Брусилівського району Житомирської області</t>
  </si>
  <si>
    <t>Бюджет Лугинської селищної об’єднаної територіальної громади</t>
  </si>
  <si>
    <t>26.1</t>
  </si>
  <si>
    <t xml:space="preserve">Капітальний ремонт даху житлового будинку по вул. Сергія Гуца, 2 смт Лугини Житомирської області </t>
  </si>
  <si>
    <t>26.2</t>
  </si>
  <si>
    <t>Придбання теплогенератора (повітронагрівача) ТГУ – 1200 в комплекті для опалення будинку культури с. Великий Дивлин Лугинської селищної ради. Село Великий Дивлин, вул. Центральна, 52, Лугинського району Житомирської області</t>
  </si>
  <si>
    <t>Бюджет Попільнянської селищної об’єднаної територіальної громади</t>
  </si>
  <si>
    <t>27.1</t>
  </si>
  <si>
    <t>Реконструкція (термомодернізація) Попільнянського дошкільного навчального закладу “Сонечко” по вул. Каштанова, 10 в смт Попільня Попільнянського району Житомирської області</t>
  </si>
  <si>
    <t>27.2</t>
  </si>
  <si>
    <t>Придбання інтерактивного комплексу SMART для Попільнянського ліцею, смт Попільня Попільнянського району</t>
  </si>
  <si>
    <t>Бюджет Хорошівської селищної об’єднаної територіальної громади</t>
  </si>
  <si>
    <t>28.1</t>
  </si>
  <si>
    <t>Капітальні видатки на придбання проектору з екраном для Грушківського будинку культури Хорошівського району</t>
  </si>
  <si>
    <t>28.2</t>
  </si>
  <si>
    <t xml:space="preserve">Капітальні видатки на придбання меблів для Хорошівської бібліотеки для дітей Хорошівської централізованої бібліотечної системи </t>
  </si>
  <si>
    <t>28.3</t>
  </si>
  <si>
    <t xml:space="preserve">Капітальні видатки на придбання медичного обладнання та комп’ютерної техніки для Комунального некомерційного підприємства “Центр первинної медико-санітарної допомоги” Хорошівської селищної ради </t>
  </si>
  <si>
    <t>28.4</t>
  </si>
  <si>
    <t xml:space="preserve">Капітальні видатки на придбання комп’ютерної техніки для амбулаторії загальної практики сімейної медицини с. Топорище Хорошівського району </t>
  </si>
  <si>
    <t>28.5</t>
  </si>
  <si>
    <t>Капітальні видатки на придбання комплекту комп’ютерної техніки для Зубринської ЗОШ I—III ступенів Хорошівського району</t>
  </si>
  <si>
    <t>Бюджет Чоповицької селищної об’єднаної територіальної громади</t>
  </si>
  <si>
    <t>29.1</t>
  </si>
  <si>
    <t>Капітальні видатки на придбання запасних частин для службового автомобіля КНП “Чоповицький селищний центр первинної медико-санітарної допомоги”</t>
  </si>
  <si>
    <t>29.2</t>
  </si>
  <si>
    <t>Капітальний ремонт заміна вікон та дверей на енергоефективні в Чоповицькому ЗНВК “Гімназія ЗНЗ I—III ст. ДНЗ” за адресою: вул. Соборна, 39, смт Чоповичі, Малинського району, Житомирської області”</t>
  </si>
  <si>
    <t>Бюджет Андрушківської сільської об’єднаної територіальної громади</t>
  </si>
  <si>
    <t>30.1</t>
  </si>
  <si>
    <t>Будівництво спортивного майданчика з штучним покриттям на території Андрушківської ЗОШ I—III ступенів ім. А. Н. Вітрука за адресою: вул. Шкільна, 1А с. Андрушки Попільнянського району Житомирської області</t>
  </si>
  <si>
    <t>Бюджет Білокоровицької сільської об’єднаної територіальної громади</t>
  </si>
  <si>
    <t>31.1</t>
  </si>
  <si>
    <t>Технічне переоснащення системи опалення сільського будинку культури с.Білокоровичі Олевського району Житомирської області</t>
  </si>
  <si>
    <t>31.2</t>
  </si>
  <si>
    <t>Закупівля комплектів шкільних меблів (парт)</t>
  </si>
  <si>
    <t>31.3</t>
  </si>
  <si>
    <t>Придбання меблів</t>
  </si>
  <si>
    <t>Бюджет Вільської сільської об’єднаної територіальної громади</t>
  </si>
  <si>
    <t>32.1</t>
  </si>
  <si>
    <t xml:space="preserve">Реконструкція — термомодернізація будинку культури за адресою: вул. Житомирська, 24, с. Вільськ, Черняхівського району, Житомирської області </t>
  </si>
  <si>
    <t>32.2</t>
  </si>
  <si>
    <t>Капітальний ремонт даху початкової школи с. Новопіль вул. Миру 12</t>
  </si>
  <si>
    <t>Бюджет Горщиківської сільської об’єднаної територіальної громади</t>
  </si>
  <si>
    <t>33.1</t>
  </si>
  <si>
    <t>Реконструкція вуличного освітлення с. Горщик Коростенського району Житомирської області</t>
  </si>
  <si>
    <t>33.2</t>
  </si>
  <si>
    <t>Реконструкція вуличного освітлення с. Боровиця Коростенського району Житомирської області</t>
  </si>
  <si>
    <t>33.3</t>
  </si>
  <si>
    <t>Придбання трактора</t>
  </si>
  <si>
    <t>Бюджет Квітневої сільської об’єднаної територіальної громади</t>
  </si>
  <si>
    <t>34.1</t>
  </si>
  <si>
    <t>Придбання дитячого ігрового майданчика для сіл Ставище та Велика Чернявка Квітневої сільської ради Попільнянського району</t>
  </si>
  <si>
    <t>Бюджет Семенівської сільської об’єднаної територіальної громади</t>
  </si>
  <si>
    <t>35.1</t>
  </si>
  <si>
    <t>Придбання та встановлення дитячого ігрового майданчика в с. Семенівка, вул. Героїв Майдану, 8 Бердичівського району</t>
  </si>
  <si>
    <t>35.2</t>
  </si>
  <si>
    <t xml:space="preserve">Капітальний ремонт приміщення клубу с. Дубівка Бердичівського району </t>
  </si>
  <si>
    <t>Бюджет Ушомирської сільської об’єднаної територіальної громади</t>
  </si>
  <si>
    <t>Бюджет Словечанської сільської об’єднаної територіальної громади</t>
  </si>
  <si>
    <t>37.1</t>
  </si>
  <si>
    <t xml:space="preserve">Капітальний ремонт водогінної мережі населених пунктів Словечанської сільської ради Овруцького району, Житомирської області </t>
  </si>
  <si>
    <t>Капітальний ремонт приміщення Словечанської дитячої музичної школи Словечанської сільської ради Житомирської області по вул.Поліська,32  в с.Словечне Овруцького району Житомирської області</t>
  </si>
  <si>
    <t>Бюджет Овруцької міської об’єднаної територіальної громади</t>
  </si>
  <si>
    <t>38.1</t>
  </si>
  <si>
    <t xml:space="preserve">Капітальний ремонт вуличного освітлення в с. Яцковичі, Овруцького району, Житомирської області </t>
  </si>
  <si>
    <t>38.2</t>
  </si>
  <si>
    <t xml:space="preserve">Реконструкція вуличного освітлення по вул. Хуторянська, Шваб, Садова, Поліська, Заводська, Південна, Колгоспна, Чигиринська, Швабівська, Ясельна та по пров. Колгоспний, Рибний, Ясельний в с. Заріччя, Овруцького району, Житомирської області </t>
  </si>
  <si>
    <t>38.3</t>
  </si>
  <si>
    <t xml:space="preserve">Капітальний ремонт приміщення       ( заміна віконних блоків) Великофоснянського ЗЗСО І-ІІ ступенів Овруцької міської ради Житомирської міської ради </t>
  </si>
  <si>
    <t>38.4</t>
  </si>
  <si>
    <t xml:space="preserve">Придбання спортивного обладнання для Овруцької Дитячо-юнацької спортивної школи </t>
  </si>
  <si>
    <t>38.5</t>
  </si>
  <si>
    <t>Реконструкція елементів благоустрою частини території по вул.Гетьмана Виговського в м.Овруч</t>
  </si>
  <si>
    <t>Бюджет Радомишльської міської об’єднаної територіальної громади</t>
  </si>
  <si>
    <t>39.1</t>
  </si>
  <si>
    <t>Капітальні видатки на придбання медичного обладнання для Комунального некомерційного підприємства “Центр первинної медико-санітарної допомоги” Радомишльської міської ради</t>
  </si>
  <si>
    <t>39.2</t>
  </si>
  <si>
    <t>Капітальні видатки на придбання комплектів мультимедійного обладнання та ноутбуків для сільських клубів та бібліотек відділу культури Радомишльської міської ради</t>
  </si>
  <si>
    <t>39.3</t>
  </si>
  <si>
    <t>Капітальні видатки на придбання твердопаливних котлів для сільських клубів та бібліотек відділу культури Радомишльської міської ради</t>
  </si>
  <si>
    <t>39.4</t>
  </si>
  <si>
    <t xml:space="preserve">Капітальні видатки на придбання комплекту сценічних костюмів та музичного центру для Чудинського сільського клубу відділу культури Радомишльської міської ради </t>
  </si>
  <si>
    <t>39.5</t>
  </si>
  <si>
    <t>Капітальні видатки на придбання плазмового телевізора для Радомишльської ЗОШ I—III ступенів № 5 ім. В. Чорновола</t>
  </si>
  <si>
    <t>39.6</t>
  </si>
  <si>
    <t xml:space="preserve">Капітальні видатки на придбання спортивного інвентарю: комплект гімнастичний, комплект боксу та кікбоксингу, комплект важкої атлетики, комплект ігрових видів спорту та татамі даянг для відділення рукопашного бою та кікбоксингу Радомишльської дитячо-юнацької спортивної школи Радомишльської міської ради </t>
  </si>
  <si>
    <t>39.7</t>
  </si>
  <si>
    <t xml:space="preserve">Капітальні видатки на придбання ноутбука, мультимедійного обладнання (проектора та екрана) для Радомишльського ліцею № 1 імені Т. Г. Шевченка </t>
  </si>
  <si>
    <t>Капітальні видатки на придбання проектора для ЗДО № 7 “Дзвіночок” Радомишльської міської ради</t>
  </si>
  <si>
    <t>Капітальні видатки на придбання меблів, комплекту стільців для ЗДО № 2 “Пролісок” Радомишльської міської ради</t>
  </si>
  <si>
    <t xml:space="preserve">Капітальний ремонт Великорацької загальноосвітньої школи I—III ступенів “Заміна вікон на енергоефективні, що знаходиться за адресою: вул. Поліська, 75, с. Велика Рача Радомишльської міської ради Радомишльського району Житомирської області” </t>
  </si>
  <si>
    <t>Реконструкція Соборного майдану у м. Радомишль</t>
  </si>
  <si>
    <t>Закупівля меблів, обладнання, комп’ютерної та оргтехніки комп’ютерної техніки для Радомишльської ЗОШ I—III ст. № 5 ім. В. Чорновола, за адресою: Житомирська область, м. Радомишль, вул. Соборний Майдан, 6</t>
  </si>
  <si>
    <t>Районний бюджет Білокуракинського району</t>
  </si>
  <si>
    <t>Проведення робіт із заміни вікон і дверей в Солідарнівській загальноосвітній школі I - II ступенів Білокуракинської районної ради Луганської області</t>
  </si>
  <si>
    <t>Капітальний ремонт будівлі Лозно-Олександрівської селищної ради Білокуракинського району Луганської області</t>
  </si>
  <si>
    <t>Проведення робіт із заміни вікон в Білокуракинській центральній районній лікарні Білокуракинського району Луганської області</t>
  </si>
  <si>
    <t>Придбання навчального обладнання для Павлівської загальноосвітньої школи I - III ступенів Білокуракинської районної ради Луганської област</t>
  </si>
  <si>
    <t>Придбання офісних меблів, комп'ютерної техніки, устаткування та приладдя для потреб сільського будинку культури в с. Павлівка Білокуракинського району Луганської області</t>
  </si>
  <si>
    <t>Районний бюджет Кремінського району</t>
  </si>
  <si>
    <t>Придбання комп'ютерної техніки, устаткування, приладдя та музичного обладнання для потреб сільського будинку культури в с. Нова Астрахань Кремінського району Луганської області</t>
  </si>
  <si>
    <t>Придбання офісних меблів, комп'ютерної техніки, устаткування та приладдя для потреб Новоастраханської сільської ради Кремінського району Луганської області</t>
  </si>
  <si>
    <t>Придбання навчального обладнання для навчально-виховного комплексу "Новоастраханська загальноосвітня школа I - III ступенів - дошкільний навчальний заклад" Кремінської районної ради Луганської області</t>
  </si>
  <si>
    <t>Проведення робіт із заміни вікон і дверей в навчально-виховному комплексі "Новокраснянська загальноосвітня школа I - III ступенів - дошкільний навчальний заклад" Кремінської районної ради Луганської області</t>
  </si>
  <si>
    <t>Придбання офісних меблів, комп'ютерної техніки, устаткування та приладдя для потреб навчально-виховного комплексу "Новокраснянська загальноосвітня школа I - III ступенів - дошкільний навчальний заклад" Кремінської районної ради Луганської області</t>
  </si>
  <si>
    <t>Придбання техніки і обладнання для Кремінського виробничого управління водопровідно-каналізаційного господарства Кремінської міської ради Кремінського району Луганської області</t>
  </si>
  <si>
    <t>Районний бюджет Новоайдарського району</t>
  </si>
  <si>
    <t>Капітальний ремонт покрівлі адмінбудівлі Денежниківської сільської ради розташованої за адресою Луганська область, Новоайдарський район, с. Денежникове, вул. Центральна, 35а</t>
  </si>
  <si>
    <t>Придбання медичного, офісного обладнання та комп'ютерної техніки для оснащення жіночої консультації Новоайдарського районного територіального медичного об'єднання Новоайдарського району Луганської області</t>
  </si>
  <si>
    <t>Капітальний ремонт відділення жіночої консультації Новоайдарського районного територіального медичного об'єднання Новоайдарського району Луганської області</t>
  </si>
  <si>
    <t>Капітальний ремонт покрівлі будівлі Побєдівської сільської ради за адресою: Луганська область, Новоайдарський район, с. Побєда, вул. Центральна, 39</t>
  </si>
  <si>
    <t>Районний бюджет Сватівського району</t>
  </si>
  <si>
    <t>Капітальний ремонт (заміна вікон на енергозберігаючі) навчально-виховного комплексу "Райгородська загальноосвітня школа I - II ступенів - дошкільний навчальний заклад" Сватівської районної ради Луганської області</t>
  </si>
  <si>
    <t>Придбання та встановлення огорожі території Сватівської загальноосвітньої школи I - III ступенів N 1 Сватівської районної ради Луганської області</t>
  </si>
  <si>
    <t>Придбання медичної техніки, обладнання та комплектуючих для комунального некомерційного підприємства "Сватівський центр первинної медико-санітарної допомоги" Сватівської районної ради Луганської області</t>
  </si>
  <si>
    <t>Районний бюджет Старобільського району</t>
  </si>
  <si>
    <t>Заміна вікон та дверей у Старобільському комунальному дошкільному навчальному закладі (ясла-садок) комбінованого типу N 11 "Сонячний" Старобільської районної ради Луганської області</t>
  </si>
  <si>
    <t>Придбання обладнання для шкільної їдальні для Проїжджанської загальноосвітньої школи I - II ступенів Старобільської районної ради Луганської області</t>
  </si>
  <si>
    <t>Придбання навчального обладнання для Проїжджанської загальноосвітньої школи I - II ступенів Старобільської районної ради Луганської області</t>
  </si>
  <si>
    <t>Капітальний ремонт дошкільного навчального закладу "Золотий півник" в селі Веселе Старобільського району по вул. Миру, 62а</t>
  </si>
  <si>
    <t>Придбання навчального обладнання для кабінету інформатики Підгорівської загальноосвітньої школи I - III ступенів Старобільської районної ради Луганської області</t>
  </si>
  <si>
    <t>Придбання навчального обладнання для Калмиківської загальноосвітньої школи I - III ступенів Старобільської районної ради Луганської області</t>
  </si>
  <si>
    <t>Придбання навчального обладнання для Верхньопокровської загальноосвітньої школи I - II ступенів Старобільської районної ради Луганської області</t>
  </si>
  <si>
    <t>Бюджет Білокуракинської селищної об'єднаної територіальної громади</t>
  </si>
  <si>
    <t>Придбання комп'ютерної техніки, устаткування та обладнання для Шапарської загальноосвітньої школи I - II ступенів Білокуракинської селищної ради Луганської області</t>
  </si>
  <si>
    <t>Бюджет Красноріченської селищної об'єднаної територіальної громади</t>
  </si>
  <si>
    <t>Придбання енергозберігаючих довгохвильових інфрачервоних обігрівачів для потреб Красноріченського будинку культури, бібліотеки та ресурсного центру Красноріченської селищної ради Кремінського району Луганської області</t>
  </si>
  <si>
    <t>Придбання побутової техніки, устаткування та приладдя для потреб комунального закладу "Заклад дошкільної освіти (ясла-садок) "Сонечко" Красноріченської селищної ради Кремінського району Луганської області</t>
  </si>
  <si>
    <t>Бюджет Нижньодуванської селищної об'єднаної територіальної громади</t>
  </si>
  <si>
    <t>Придбання офісних меблів, комп'ютерної техніки, устаткування та приладдя для потреб Новочервоненського сільського будинку культури Нижньодуванської селищної ради</t>
  </si>
  <si>
    <t>Придбання техніки і обладнання для потреб Комунального підприємства "Нижньодуванський благоустрій" Нижньодуванської селищної ради Сватівського району Луганської області</t>
  </si>
  <si>
    <t>Придбання офісних меблів, устаткування та приладдя для потреб Нижньодуванської селищної ради Сватівського району Луганської області</t>
  </si>
  <si>
    <t>Бюджет Привільської сільської об'єднаної територіальної громади</t>
  </si>
  <si>
    <t>Придбання офісної та комп'ютерної техніки, устаткування та приладдя для потреб Привільської сільської ради</t>
  </si>
  <si>
    <t>Бюджет Троїцької селищної об'єднаної територіальної громади</t>
  </si>
  <si>
    <t>Придбання медичної техніки, обладнання та комплектуючих для комунального некомерційного підприємства "Троїцький центр первинної медико-санітарної допомоги" Троїцької селищної ради Троїцького району Луганської області</t>
  </si>
  <si>
    <t>Проведення робіт із заміни вікон і дверей в сільському будинку культури села Новоолександрівка Троїцької селищної ради Троїцького району Луганської області</t>
  </si>
  <si>
    <t>Придбання ігрового, спортивного обладнання та інвентарю для потреб сільського будинку культури села Новоолександрівка Троїцької селищної ради Троїцького району Луганської області</t>
  </si>
  <si>
    <t>Придбання комп'ютерної техніки, устаткування, приладдя та музичного обладнання для потреб сільського будинку культури села Бабичеве Троїцької селищної ради Троїцького району Луганської області</t>
  </si>
  <si>
    <t>Проведення робіт із заміни вікон і дверей сільського будинку культури в селі Зайцеве Троїцької селищної ради Троїцького району Луганської області</t>
  </si>
  <si>
    <t>Проведення робіт із заміни вікон і дверей в Розсипненській гімназії Троїцької селищної ради Троїцького району Луганської області</t>
  </si>
  <si>
    <t>Капітальний ремонт покрівлі Демино-Олександрівського ліцею Троїцької селищної ради Троїцького району Луганської області</t>
  </si>
  <si>
    <t>Бюджет Чмирівської сільської об'єднаної територіальної громади</t>
  </si>
  <si>
    <t>Капітальний ремонт даху та заміна вікон в Бутівському сільському клубі за адресою: вул. Чернишевського, 11-г, с. Бутове Старобільського району Луганської області</t>
  </si>
  <si>
    <t>Обласний бюджет Львівської області</t>
  </si>
  <si>
    <t>Капітальний ремонт інженерних мереж та приміщень 1-го, 3-го та 4-го поверхів пологового корпусу комунального некомерційного підприємства Львівської обласної ради “Львівська обласна клінічна лікарня” за адресою: м. Львів, вул. Некрасова, 4</t>
  </si>
  <si>
    <t>Закупівля обладнання і предметів довгострокового користування для комунального закладу Львівської обласної ради “Львівська обласна клінічна психіатрична лікарня”, м. Львів, вул. Кульпарківська, 95</t>
  </si>
  <si>
    <t>Реконструкція Львівського обласного клінічного перинатального центру на вул. Дж. Вашингтона, 6 у м. Львові. Коригування</t>
  </si>
  <si>
    <t>Нерозподілений залишок коштів</t>
  </si>
  <si>
    <t>Разом по бюджету</t>
  </si>
  <si>
    <t>м. Львів</t>
  </si>
  <si>
    <t>Реконструкція з розширенням існуючої школи № 41 на вул. Макаренка, 19 в смт Брюховичі Львівської області</t>
  </si>
  <si>
    <t>Капітальний ремонт доріг та тротуарів на вул. Зимова (від вул. Варшавська до вул. Тунельна) в м. Львів</t>
  </si>
  <si>
    <t>Закупівля обладнання в кабінет робототехніки Центру дитячої та юнацької творчості МЖК -1 Сихівського району м. Львова</t>
  </si>
  <si>
    <t>м. Самбір</t>
  </si>
  <si>
    <t>Придбання медичного обладнання, ремонт медичних кабінетів, палат для КНП Самбірської міської ради та Самбірської районної ради “Самбірська центральна районна лікарня”, вул. Шпитальна, 14, м. Самбір Львівської області</t>
  </si>
  <si>
    <t>Придбання медичного обладнання та комп’ютерної техніки для КНП “Центр первинної медико-санітарної допомоги Самбірської міської ради”, м. Самбір</t>
  </si>
  <si>
    <t>Капітальний ремонт поліклінічного відділення КНП Самбірської міської ради та Самбірської районної ради “Самбірська центральна районна лікарня”, вул. Коперника, 14, м. Самбір Львівської області (з виготовленням проектно-кошторисної документації)</t>
  </si>
  <si>
    <t>Придбання дитячих майданчиків, кухонного обладнання для дошкільних навчальних закладів відділу освіти виконавчого комітету Самбірської міської ради</t>
  </si>
  <si>
    <t>Реконструкція внутрішньо-квартального покриття по вул. Г. Крут біля будинків № 5, 7, 9, 11 в м. Самборі Львівської області</t>
  </si>
  <si>
    <t>Реконструкція покриття вул. Коперніка біля будинків № 37, 37б (I під’їзд) м. Самбір</t>
  </si>
  <si>
    <t>Реконструкція тротуарів по вул. Купилева в м. Самборі Львівської області</t>
  </si>
  <si>
    <t>Реконструкція внутрішньо-квартального покриття по вул. Чорновола біля будинків № 37, 39г, 65 в м. Самбір</t>
  </si>
  <si>
    <t>Капітальний ремонт тротуарів по вул. Т. Шевченка (від вул. В. Юричка до ж/д моста) в м. Самборі Львівської області</t>
  </si>
  <si>
    <t>Бродівський район</t>
  </si>
  <si>
    <t>Придбання:Комплект оргтехніки (комп’ютер, принтер, сканер)-Бовдурівська загальноосвітня школа I ступеня Бродівської районної ради Львівської області</t>
  </si>
  <si>
    <t>Придбання:Меблі для шкільної їдальні-Шнирівська загальноосвітня школа I—III ступенів Бродівської районної ради Львівської області</t>
  </si>
  <si>
    <t>Придбання:Качелі, гірки для дитячого майданчику-с. Клекотів Шнирівської сільської ради Бродівської районної ради Львівської області</t>
  </si>
  <si>
    <t>Придбання: Качелі, гірки для дитячого майданчику —с. Глушин Пониковицької сільської ради Бродівського району Львівської області</t>
  </si>
  <si>
    <t>Придбання:Металопластикові енергозберігаючі вікна-Голосковицький навчально – виховний комплекс “загальноосвітня школа I—II ступенів – дошкільний навчальний заклад” Бродівської районної ради Львівської області</t>
  </si>
  <si>
    <t>Придбання:50 тис.гр. Комп’ютери-Берлинська загальноосвітня школа I—III ступенів Бродівської районної ради Львівської області</t>
  </si>
  <si>
    <t>Придбання:Шкільні меблі Дуб’євський навчально- виховний комплекс “загальноосвітня школа I—II ступенів – дошкільний навчальний заклад” Бродівської районної ради Львівської області</t>
  </si>
  <si>
    <t>Придбання:Музична апаратура для актової зали - Бродівський комунальний дошкільний навчальний заклад № 9 Львівської області</t>
  </si>
  <si>
    <t>Придбання:Студійне обладнання - Бродівська районна телерадіокомпанія “Броди”</t>
  </si>
  <si>
    <t>Придбання:Сценічні костюми для колективу “Криниченька” - Відділ культури Бродівської районної державної адміністрації Бродівський районний Народний дім</t>
  </si>
  <si>
    <t>Придбання:Швейні машинки - Опорний заклад “Бродівська загальноосвітня школа I—III ступенів № 3” Бродівської районної ради Львівської області</t>
  </si>
  <si>
    <t>Придбання: Шкільні меблі - Опорний заклад “Бродівська загально-освітня школа I—III ступенів № 4” Бродівської районної ради Львівської області</t>
  </si>
  <si>
    <t>Придбання: Кухонне обладнання в харчоблок - Гаї — Дітковецький навчально-виховний комплекс “загальноосвітня школа I—II ступенів – дошкільний навчальний ваклад” Бродівської районної ради Львівської області</t>
  </si>
  <si>
    <t>Придбання: Матраци, постільна білизна - Бродівський комунальний дошкільний навчальний заклад № 1 Львівської області</t>
  </si>
  <si>
    <t>41</t>
  </si>
  <si>
    <t>Придбання: Качелі, гірки для дитячого майданчика - Бродівська загальноосвітня школа I—III ступеня № 1 Бродівської районної ради Львівської області</t>
  </si>
  <si>
    <t>42</t>
  </si>
  <si>
    <t>Придбання: Музична апаратура для актової зали - Бродівський комунальний дошкільний навчальний заклад № 7 Львівської області</t>
  </si>
  <si>
    <t>43</t>
  </si>
  <si>
    <t>Придбання: Спортивне обладнання - Боратинський навчально — виховний комплекс “загальноосвітня школа I—II ступенів – дошкільний навчальний заклад” Бродівської районної ради Львівської області</t>
  </si>
  <si>
    <t>44</t>
  </si>
  <si>
    <t>Придбання: Кухонне обладнання в харчоблок - КБродівський комунальний дошкільний навчальний заклад № 8 Львівської області</t>
  </si>
  <si>
    <t>45</t>
  </si>
  <si>
    <t>Придбання: Музична апаратура - Відділ культури Бродівської районної адміністрації Народний дім села Накваша Львівської області</t>
  </si>
  <si>
    <t>46</t>
  </si>
  <si>
    <t>Придбання: Театральні крісла - Відділ культури Бродівської районної адміністрації Народний дім села Пеняки Львівської області</t>
  </si>
  <si>
    <t>47</t>
  </si>
  <si>
    <t>Придбання: Музична апаратура- Відділ культури Бродівської районної адміністрації Народний дім села Літовище Львівської області</t>
  </si>
  <si>
    <t>48</t>
  </si>
  <si>
    <t>Придбання:  Музична апаратура - Відділ культури Бродівської районної адміністрації Народний дім села Чепелі Львівської області</t>
  </si>
  <si>
    <t>49</t>
  </si>
  <si>
    <t>Капітальний ремонт вчительської кімнати в Бродівській ЗОШ 1 ступеня № 1 в .м. Броди Львівської області</t>
  </si>
  <si>
    <t>50</t>
  </si>
  <si>
    <t>Капітальний ремонт системи опалення Бродівського комунального ДНЗ № 8 Львівської області</t>
  </si>
  <si>
    <t>51</t>
  </si>
  <si>
    <t>Капітальний ремонт даху Підкаменської міської лікарні, по вул. Незалежності,75 в смт. Підкамінь Бродівського району Львівської області</t>
  </si>
  <si>
    <t>52</t>
  </si>
  <si>
    <t>53</t>
  </si>
  <si>
    <t>54</t>
  </si>
  <si>
    <t>Буський район</t>
  </si>
  <si>
    <t>Капітальний ремонт фасаду ДНЗ “Казка” в. с. Ожидів Буського району Львівської області</t>
  </si>
  <si>
    <t>55</t>
  </si>
  <si>
    <t>Реконструкція даху будівлі Народного музею О.м. Шашкевича в с. Новосілки Буського району Львівської області</t>
  </si>
  <si>
    <t>56</t>
  </si>
  <si>
    <t>Капітальний ремонт народного дому с. Лісок</t>
  </si>
  <si>
    <t>57</t>
  </si>
  <si>
    <t>Капітальний ремонт дитячої музичної школи на вул. Шкільній,26 у м. Буськ Львівської області</t>
  </si>
  <si>
    <t>58</t>
  </si>
  <si>
    <t>Реконструкція ДНЗ “Калинонька” в. смт Красне Буського району Львівської області</t>
  </si>
  <si>
    <t>59</t>
  </si>
  <si>
    <t>60</t>
  </si>
  <si>
    <t>61</t>
  </si>
  <si>
    <t>Городоцький район</t>
  </si>
  <si>
    <t>Будівництво ЗОШ I—II ступенів в с. Братковичі Городоцького району Львівської області (Коригування)</t>
  </si>
  <si>
    <t>62</t>
  </si>
  <si>
    <t>Будівництво ЗОШ I—II ступенів в с. Дубаневичі Городоцького району Львівської області (Коригування)</t>
  </si>
  <si>
    <t>63</t>
  </si>
  <si>
    <t>64</t>
  </si>
  <si>
    <t>65</t>
  </si>
  <si>
    <t>Жидачівський район</t>
  </si>
  <si>
    <t>Придбання дитячих ігрових майданчиків с. Соколівка Жидачівського району Львівської області</t>
  </si>
  <si>
    <t>66</t>
  </si>
  <si>
    <t>Придбання водопровідної труби в с. Володимирці. Жидачівського району Львівської області</t>
  </si>
  <si>
    <t>67</t>
  </si>
  <si>
    <t>Капітальний ремонт вуличного освітлення по вул. Б. Хмельницького, вул. Побережна в смт  Журавно Жидачівського району Львівської області</t>
  </si>
  <si>
    <t>68</t>
  </si>
  <si>
    <t>Капітальний ремонт вуличного освітлення по вул. І. Франка, вул. Шевченка, вул. Івасюка в смт Журавно Жидачівського району Львівської області</t>
  </si>
  <si>
    <t>69</t>
  </si>
  <si>
    <t>Енергозберігаючі заходи по капітальному ремонту даху, утеплення перекриття та заміною віконних блоків на металопластикові народного дому с.Вільхівці Жидачівського району Львівської області</t>
  </si>
  <si>
    <t>70</t>
  </si>
  <si>
    <t>71</t>
  </si>
  <si>
    <t>72</t>
  </si>
  <si>
    <t>Кам’янка-Бузький район</t>
  </si>
  <si>
    <t>Реконструкція даху будівлі дошкільного закладу “Зернятко” в с. Ременів, Кам’янка-Бузького району Львівської області</t>
  </si>
  <si>
    <t>73</t>
  </si>
  <si>
    <t>Придбання міорелаксаційної тракційної установки для сухої імпульсивної витяжки хребта і великих суглобів з комп’ютерним контролем впливу і сили витягнення TRAComputer з діаметричним приладом для КНП “Кам’янка-Бузька Центральна районна лікарня” м. Кам’янка-Бузька Львівської області</t>
  </si>
  <si>
    <t>74</t>
  </si>
  <si>
    <t>Придбання обладнання та предметів довгострокового користування (крісла, обігрівач та музичні інструменти) для Народного дому села Убині Кам’янка-Бузького району Львівської області</t>
  </si>
  <si>
    <t>75</t>
  </si>
  <si>
    <t>Придбання предметів довгострокового користування (крісла) для Народного дому села Дідилів Кам’янка-Бузького району Львівської області</t>
  </si>
  <si>
    <t>76</t>
  </si>
  <si>
    <t>Придбання спортивного майданчику для села Великосілки Кам’янка-Бузького району Львівської області</t>
  </si>
  <si>
    <t>77</t>
  </si>
  <si>
    <t>Придбання спортивно-дитячого ігрового майданчику для села Неслухів Кам’янка-Бузького району Львівської області</t>
  </si>
  <si>
    <t>78</t>
  </si>
  <si>
    <t>Будівництво амбулаторії загальної практики сімейної медицини у смт. Запитів, Кам’янка-Бузького району по вулиці Київська, 119, Львівської області</t>
  </si>
  <si>
    <t>79</t>
  </si>
  <si>
    <t>80</t>
  </si>
  <si>
    <t>81</t>
  </si>
  <si>
    <t>Радехівський район</t>
  </si>
  <si>
    <t>Придбання комплекту обладнання для ігрового дитячого майданчика для Нестаничівського НВК Радехівського району Львівської області</t>
  </si>
  <si>
    <t>82</t>
  </si>
  <si>
    <t>Придбання комплекту обладнання для ігрового дитячого майданчика для Кустинського НВК Радехівського району Львівської області</t>
  </si>
  <si>
    <t>83</t>
  </si>
  <si>
    <t>Придбання обладнання для Дмитрівського НВК</t>
  </si>
  <si>
    <t>84</t>
  </si>
  <si>
    <t>Капітальний ремонт будівлі Дмитрівського НВК по вул. Шевченка, 75 в с. Дмитрів Радехівського району Львівської області. Заміна вікон та дверей</t>
  </si>
  <si>
    <t>85</t>
  </si>
  <si>
    <t>Реконструкція даху Народного дому в с. Мукані Радехівського району Львівської області</t>
  </si>
  <si>
    <t>86</t>
  </si>
  <si>
    <t>Капітальний ремонт будівлі народного дому в с. Радванці Радехівського району Львівської області. Заміна вікон та дверей</t>
  </si>
  <si>
    <t>87</t>
  </si>
  <si>
    <t>Капітальний ремонт будівлі Гоголівського НВК Радехівського району Львівської області. Заміна вікон</t>
  </si>
  <si>
    <t>88</t>
  </si>
  <si>
    <t>Капітальний ремонт дошкільного навчального закладу № 3 в м. Радехів, Радехівського району Львівської області. Коригування.</t>
  </si>
  <si>
    <t>89</t>
  </si>
  <si>
    <t>90</t>
  </si>
  <si>
    <t>91</t>
  </si>
  <si>
    <t>Самбірський район</t>
  </si>
  <si>
    <t>Реконструкція спортивно-туристичного оздоровчого комплексу “Прикарпаття” у с. Сприня Самбірського району Львівської області</t>
  </si>
  <si>
    <t>92</t>
  </si>
  <si>
    <t>93</t>
  </si>
  <si>
    <t>94</t>
  </si>
  <si>
    <t>Сколівський район</t>
  </si>
  <si>
    <t>Придбання основних засобів (ноутбуку) для ДНЗ № 2 м. Сколе Львівської області, вул. Стрийська, 6а</t>
  </si>
  <si>
    <t>95</t>
  </si>
  <si>
    <t>Капітальний ремонт (заходи з енергозбереження) Лавочненської ЗОШ I—II ступенів, № 1, с. Лавочне Сколівського району Львівської області</t>
  </si>
  <si>
    <t>96</t>
  </si>
  <si>
    <t>Капітальний ремонт ДНЗ с. Жупани загального розвитку комунальної власності Сколівського району Львівської області</t>
  </si>
  <si>
    <t>97</t>
  </si>
  <si>
    <t>Капітальний ремонт коридорів Сколівської академічної гімназії при Національному університеті “Львівська політехніка” імені Героя України Героя Небесної Сотні Олега Ушневича, м. Сколе Львівської області</t>
  </si>
  <si>
    <t>98</t>
  </si>
  <si>
    <t>Капітальний ремонт фундаменту із улаштуванням системи водовідведення Лавочненської ЗОШ I—II ступенів № 2, с. Лавочне Сколівського району Львівської області</t>
  </si>
  <si>
    <t>99</t>
  </si>
  <si>
    <t>Капітальний ремонт (утеплення фасаду) приміщення ДНЗ № 2 в м. Сколе Львівської області</t>
  </si>
  <si>
    <t>100</t>
  </si>
  <si>
    <t>Придбання основних засобів (оргтехніки) Сколівського районного будинку дитячої та юнацької творчості в м. Сколе Львівської області</t>
  </si>
  <si>
    <t>101</t>
  </si>
  <si>
    <t>Капітальний ремонт приміщень Сколівського районного будинку дитячої та юнацької творчості м. Сколе</t>
  </si>
  <si>
    <t>102</t>
  </si>
  <si>
    <t>Майданчик зі штучним покриттям (для гри у футбол) у с. Підгородці Сколівського району</t>
  </si>
  <si>
    <t>103</t>
  </si>
  <si>
    <t>Капітальний ремонт ДНЗ “Дзвіночок” (утеплення фасаду) в с. Труханів Сколівського району Львівської області</t>
  </si>
  <si>
    <t>104</t>
  </si>
  <si>
    <t>Капітальний ремонт фасаду Сколівської ЗОШ I—III ступенів Сколівської районної ради м. Сколе Львівської області</t>
  </si>
  <si>
    <t>105</t>
  </si>
  <si>
    <t>Придбання основних засобів (комп’ютерів) для Тухольківської ЗОШ I—III ступенів с. Тухолька Сколівської районної ради Львівської області</t>
  </si>
  <si>
    <t>106</t>
  </si>
  <si>
    <t>Придбання основних засобів (комп’ютерів) для Росохацької ЗОШ I—III ступенів с. Росохач Сколівської районної ради Львівської області</t>
  </si>
  <si>
    <t>107</t>
  </si>
  <si>
    <t>Придбання основних засобів (мобільного інтерактивного комплексу) для Жупанської ЗОШ I—II ступенів с. Жупани Сколівської районної ради Львівської області</t>
  </si>
  <si>
    <t>108</t>
  </si>
  <si>
    <t>Придбання основних засобів (парт та крісел) Підгородецької I—III ступенів с. Підгородці Сколівської районної ради Львівської області</t>
  </si>
  <si>
    <t>109</t>
  </si>
  <si>
    <t>Придбання основних засобів (комп’ютерної та копіювальної техніки) для Тернавської ЗОШ I—II ступенів, с. Тернавка Сколівської районної ради Львівської області</t>
  </si>
  <si>
    <t>110</t>
  </si>
  <si>
    <t>Реконструкція ЗОШ I—II ступенів, с. Опорець Сколівської районної ради Львівської області</t>
  </si>
  <si>
    <t>111</t>
  </si>
  <si>
    <t>112</t>
  </si>
  <si>
    <t>Капітальний ремонт внутрішніх приміщень спортивного залу Нижньосиневидненської ЗОШ I-II ступенів, с. Нижнє Синьовидне Сколівської районної ради Львівської області</t>
  </si>
  <si>
    <t>113</t>
  </si>
  <si>
    <t>Придбання основних засобів (ноутбуків) для КНП “Сколівський центр первинної медичної допомоги”, м. Сколе</t>
  </si>
  <si>
    <t>114</t>
  </si>
  <si>
    <t>Придбання основних засобів (оргтехніки та фотоапарата) для історико-краєзнавчого музею “Сколівщина”, м. Сколе, вул. Д. Галицького, 52</t>
  </si>
  <si>
    <t>115</t>
  </si>
  <si>
    <t>Капітальний ремонт РНД “Бескид” (покриття підлоги виставкової зали водостійким ламінатом), м .Сколе, вул. Д. Галицького, 56</t>
  </si>
  <si>
    <t>116</t>
  </si>
  <si>
    <t>Придбання основних засобів (інтерактивної дошки) для Плав’янської ЗОШ I—II ступенів, с. Плав’є Сколівської районної ради Львівської області</t>
  </si>
  <si>
    <t>117</t>
  </si>
  <si>
    <t>Капітальний ремонт приміщення залу народного дому с. Корчин Сколівського району</t>
  </si>
  <si>
    <t>118</t>
  </si>
  <si>
    <t>Придбання основних засобів (столів, телевізора) для центральної районної бібліотеки м. Сколе, вул. Д. Галицького, 54</t>
  </si>
  <si>
    <t>119</t>
  </si>
  <si>
    <t>Капітальний ремонт внутрішніх вбиральнь Сколівського районного будинку дитячої та юнацької творчості м. Сколе</t>
  </si>
  <si>
    <t>120</t>
  </si>
  <si>
    <t>121</t>
  </si>
  <si>
    <t>122</t>
  </si>
  <si>
    <t>Сокальський район</t>
  </si>
  <si>
    <t>123</t>
  </si>
  <si>
    <t>124</t>
  </si>
  <si>
    <t>125</t>
  </si>
  <si>
    <t>Старосамбірський район</t>
  </si>
  <si>
    <t>Капітальний ремонт будiвлi (утеплення фасадів, заміна віконних блоків) центральної лiкарнi КЗ Старосамбiрської районної ради Старосамбiрська центральна районна лiкарня”, м. Старий Самбiр Львiвської областi</t>
  </si>
  <si>
    <t>126</t>
  </si>
  <si>
    <t>Реконструкція котельні КЗ Старосамбiрської районної ради “Старосамбiрська центральна районна лiкарня”, м. Старий Самбiр Львiвської областi</t>
  </si>
  <si>
    <t>127</t>
  </si>
  <si>
    <t>Капітальний ремонт глядацьких секторів міського стадіону м. Старий Самбiр Львiвської областi</t>
  </si>
  <si>
    <t>128</t>
  </si>
  <si>
    <t>Придбання музичного обладнання для Нижанковицької ЗОШ I—II ступенів, смт Нижанковичі Старосамбірського району</t>
  </si>
  <si>
    <t>129</t>
  </si>
  <si>
    <t>Капітальний ремонт системи опалення Чаплівської загальноосвітньої школи I—II ступенів, c. Чаплі</t>
  </si>
  <si>
    <t>130</t>
  </si>
  <si>
    <t>Капітальний ремонт внутрішніх вбиральнь Тершівської загально-освітньої середньої школи I—II ступенів ім. Степана Петрівського, с. Тершів</t>
  </si>
  <si>
    <t>131</t>
  </si>
  <si>
    <t>Капітальний ремонт їдальні Білицької загальноосвітньої середньої школи I—II ступенів, с. Біличі</t>
  </si>
  <si>
    <t>132</t>
  </si>
  <si>
    <t>Капітальний ремонт дошкільної установи Стар’явської загальноосвітньої середньої школи I—III ступенів с. Старява Старосамбірський район</t>
  </si>
  <si>
    <t>133</t>
  </si>
  <si>
    <t>Реконструкція даху будівлі Старосамбірської музичної школи м. Старий Самбір</t>
  </si>
  <si>
    <t>134</t>
  </si>
  <si>
    <t>Реконструкція площі Героїв Небесної Сотні у м. Добромиль Старосамбірського району</t>
  </si>
  <si>
    <t>135</t>
  </si>
  <si>
    <t>Реконструкція даху будівлі Княжпільської загальноосвітньої середньої школи I—II ступенів с. Княжпіль Старосамбірського району</t>
  </si>
  <si>
    <t>136</t>
  </si>
  <si>
    <t>137</t>
  </si>
  <si>
    <t>138</t>
  </si>
  <si>
    <t>Стрийський район</t>
  </si>
  <si>
    <t>Реконструкція будівлі дитячого садка на вул. Нова, 20Б в с. Кавське Стрийського району Львівської області (коригування)</t>
  </si>
  <si>
    <t>139</t>
  </si>
  <si>
    <t>“Будівництво каналізаційної системи по вул. Стуса та частини вул. Б. Хмельницького (буд. № 1—№ 53а) в смт Дашава Стрийського району Львівської області” (коригування)</t>
  </si>
  <si>
    <t>140</t>
  </si>
  <si>
    <t>141</t>
  </si>
  <si>
    <t>142</t>
  </si>
  <si>
    <t>Турківський район</t>
  </si>
  <si>
    <t>Придбання сценічних костюмів для Турківської дитячої музичної школи, м. Турка Турківського району Львівської області</t>
  </si>
  <si>
    <t>143</t>
  </si>
  <si>
    <t>Закупівля музичної апаратури для Народного дому в с. Верхнє Гусне</t>
  </si>
  <si>
    <t>144</t>
  </si>
  <si>
    <t>Капітальний ремонт Верхньовисоцького НВК Турківського району Львівської області, с. Верхнє Висоцьке</t>
  </si>
  <si>
    <t>145</t>
  </si>
  <si>
    <t>Придбання апаратури та оргтехніки для Кривківської ЗОШ I—II ступенів Турківського району Львівської області, с. Кривка</t>
  </si>
  <si>
    <t>146</t>
  </si>
  <si>
    <t>Капітальний ремонт Нижненської ЗОШ I—II ступенів Турківського району Львівської області, с. Нижнє</t>
  </si>
  <si>
    <t>147</t>
  </si>
  <si>
    <t>Придбання музичної апаратури та оргтехніки для Ластівківського НВК Турківського району Львівської області, с. Ластівка</t>
  </si>
  <si>
    <t>148</t>
  </si>
  <si>
    <t>Придбання комп’ютерної та організаційної техніки для Верхньогусненського НВК Турківського району Львівської області, с. Верхнє Гусне</t>
  </si>
  <si>
    <t>149</t>
  </si>
  <si>
    <t>Придбання музичної апаратури для Народного дому в с. Буковинка Турківського району Львівської області</t>
  </si>
  <si>
    <t>150</t>
  </si>
  <si>
    <t>Придбання музичної апаратури для Народного дому в с. Комарники Турківського району Львівської області</t>
  </si>
  <si>
    <t>151</t>
  </si>
  <si>
    <t>Придбання спортивного інвентаря для Турківського професійного ліцею м. Турка Турківського району Львівської області</t>
  </si>
  <si>
    <t>152</t>
  </si>
  <si>
    <t>Капітальний ремонт Народного дому в с. Матків Турківського району Львівської області</t>
  </si>
  <si>
    <t>153</t>
  </si>
  <si>
    <t>Придбання апаратури для Народного дому в с. Сигловате Турківського району Львівської області</t>
  </si>
  <si>
    <t>154</t>
  </si>
  <si>
    <t>Придбання апаратури для Народного дому в с. Бітля Турківського району Львівської області</t>
  </si>
  <si>
    <t>155</t>
  </si>
  <si>
    <t>Реконструкція Народного дому с. Красне Турківського району Львівської області</t>
  </si>
  <si>
    <t>156</t>
  </si>
  <si>
    <t>Реконструкція Народного дому с. Присліп Турківського району Львівської області</t>
  </si>
  <si>
    <t>157</t>
  </si>
  <si>
    <t>Капітальний ремонт дороги від с. Боберка до с. Дністрик-Дубовий Турківського району Львівської області</t>
  </si>
  <si>
    <t>158</t>
  </si>
  <si>
    <t>Капітальний ремонт дороги по вул. Горішній кінець в с. Лопушанка Турківського району Львівської області</t>
  </si>
  <si>
    <t>159</t>
  </si>
  <si>
    <t>Капітальний ремонт дороги по вул. Заріки та дороги Лімна-Дністрик (до межі Старосамбірського району) Турківського району Львівської області, с. Лімна</t>
  </si>
  <si>
    <t>160</t>
  </si>
  <si>
    <t>Капітальний ремонт Лосинецької ЗОШ I—II ступенів Турківського району Львівської області, с. Лосинець</t>
  </si>
  <si>
    <t>161</t>
  </si>
  <si>
    <t>Придбання комп’ютерної техніки для комунального некомерційного підприємства “Турківський районний центр первинної медико-санітарної допомоги” Турківського району Львівської області, м. Турка</t>
  </si>
  <si>
    <t>162</t>
  </si>
  <si>
    <t>Благоустрій території народного дому в с. Карпатське, вул. Шевченка, 108 А Турківського району Львівської області</t>
  </si>
  <si>
    <t>163</t>
  </si>
  <si>
    <t>Капітальний ремонт приміщення інклюзивно-ресурсного центру Турківської районної ради Турківського району Львівської області, м. Турка</t>
  </si>
  <si>
    <t>164</t>
  </si>
  <si>
    <t>Придбання апаратури для Народного дому с. Шандровець Турківського району Львівської області</t>
  </si>
  <si>
    <t>165</t>
  </si>
  <si>
    <t>Капітальний ремонт Матківського НВК Турківського району Львівської області, с. Матків</t>
  </si>
  <si>
    <t>166</t>
  </si>
  <si>
    <t>Придбання оргтехніки для народного музею “Бойківщина” Турківського району Львівської області, м. Турка</t>
  </si>
  <si>
    <t>167</t>
  </si>
  <si>
    <t>Придбання комп’ютерної техніки для Хащівської ЗОШ I—II ступенів Турківського району Львівської області, с. Хащів</t>
  </si>
  <si>
    <t>168</t>
  </si>
  <si>
    <t>Придбання основних засобів (інтерактивних дошок) для загальноосвітніх навчальних закладів Турківського району Львівської області</t>
  </si>
  <si>
    <t>169</t>
  </si>
  <si>
    <t>Капітальний ремонт сімейно-лікарської амбулаторії в с. Бітля Турківського району Львівської області</t>
  </si>
  <si>
    <t>170</t>
  </si>
  <si>
    <t>Реконструкція Турківського районного Народного дому “Просвіта”, м. Турка вул. Міцкевича, 27</t>
  </si>
  <si>
    <t>171</t>
  </si>
  <si>
    <t>172</t>
  </si>
  <si>
    <t>173</t>
  </si>
  <si>
    <t>Яворівський район</t>
  </si>
  <si>
    <t>Будівництво зовнішніх мереж водопостачання с. Бірки Яворівського району Львівської області</t>
  </si>
  <si>
    <t>174</t>
  </si>
  <si>
    <t>175</t>
  </si>
  <si>
    <t>176</t>
  </si>
  <si>
    <t>об’єднана територіальна громада м Ходорів</t>
  </si>
  <si>
    <t>177</t>
  </si>
  <si>
    <t>178</t>
  </si>
  <si>
    <t>179</t>
  </si>
  <si>
    <t>180</t>
  </si>
  <si>
    <t>об’єднана територіальна громада с. Давидів</t>
  </si>
  <si>
    <t>Капітальний ремонт дороги по вулиці Котляревського в с. Чишки</t>
  </si>
  <si>
    <t>181</t>
  </si>
  <si>
    <t>Капітальний ремонт дороги по вулиці Шашкевича в с. Бережани</t>
  </si>
  <si>
    <t>182</t>
  </si>
  <si>
    <t>183</t>
  </si>
  <si>
    <t>184</t>
  </si>
  <si>
    <t>об’єднана територіальна громада с. Щирець</t>
  </si>
  <si>
    <t>Капітальний ремонт дороги по вул.П.Адермаха смт. Щирець</t>
  </si>
  <si>
    <t>Капітальний ремонт дороги по вул Загородки смт. Щирець</t>
  </si>
  <si>
    <t>185</t>
  </si>
  <si>
    <t>186</t>
  </si>
  <si>
    <t>187</t>
  </si>
  <si>
    <t>об’єднана територіальна громада с. Воютичі</t>
  </si>
  <si>
    <t>Реконструкція будівлі СЗШ I—III ступенів із добудовою спортивного залу с. Воютичі Самбірського району Львівської області. Коригування</t>
  </si>
  <si>
    <t>188</t>
  </si>
  <si>
    <t>189</t>
  </si>
  <si>
    <t>190</t>
  </si>
  <si>
    <t>об’єднана територіальна громада м. Кам'янка-Бузька</t>
  </si>
  <si>
    <t xml:space="preserve">Придбання предметів довгострокового користування (крісла) для Народного дому села Тадані Кам’янка-Бузького району Львівської області </t>
  </si>
  <si>
    <t>191</t>
  </si>
  <si>
    <t>192</t>
  </si>
  <si>
    <t>193</t>
  </si>
  <si>
    <t>об’єднана територіальна громада м. Бібрка</t>
  </si>
  <si>
    <t>Закупівля комп'ютерного обладнання для ДНЗ “Сонечко” м.Бібрка</t>
  </si>
  <si>
    <t>194</t>
  </si>
  <si>
    <t>195</t>
  </si>
  <si>
    <t>196</t>
  </si>
  <si>
    <t>об’єднана територіальна громада м. Радехів</t>
  </si>
  <si>
    <t>Перелік об'єктів не затверджений</t>
  </si>
  <si>
    <t>197</t>
  </si>
  <si>
    <t>198</t>
  </si>
  <si>
    <t>Обласний бюджет</t>
  </si>
  <si>
    <t>Придбання спортивного спорядження, устаткування та інвентаря для Закарпатської обласної дитячо-юнацької спортивної школи (ЗОДЮСШ), вул. Заньковецької, 5, м. Ужгород</t>
  </si>
  <si>
    <t>м.Ужгород</t>
  </si>
  <si>
    <t>Придбання ендоскопічної системи для дитячої хірургії з апаратом високочастотним електрохірургічним експертного класу з комплексом інструментів та аксесуарів для центральної міської клінічної лікарні, вул. Грибоєдова, 20, м. Ужгород</t>
  </si>
  <si>
    <t>Капітальний ремонт наб. Незалежності у м. Ужгороді</t>
  </si>
  <si>
    <t>м. Хуст</t>
  </si>
  <si>
    <t>Реконструкція стадіону “Карпати” у м. Хуст по вул. Борканюка, 15, ІІ черга—реконструкція спортивних полів та майданчиків, коригування 2, Закарпатська область</t>
  </si>
  <si>
    <t>Капітальний ремонт даху сільського клубу в с. Кічерний, 57 Воловецького району</t>
  </si>
  <si>
    <t>Іршавський рн.</t>
  </si>
  <si>
    <t>Капітальний ремонт автомобільної дороги місцевого значення загального користування С070515 Дунковиця — Арданово, км 0+000-4+000 Закарпатської області</t>
  </si>
  <si>
    <t>Міжгірський рн.</t>
  </si>
  <si>
    <t>Придбання мультимедійного обладнання для Нижньостуденівського НВК, с. Нижній Студений, 247-а Міжгірського району Закарпатської області</t>
  </si>
  <si>
    <t>6.2</t>
  </si>
  <si>
    <t>Придбання мультимедійного обладнання для Верхньостуденівського НВК, с. Верхній Студений, 552 Міжгірського району Закарпатської області</t>
  </si>
  <si>
    <t>Перечинський рн.</t>
  </si>
  <si>
    <t>Капітальний ремонт котельні в Тур’я-Реметівській ЗОШ I—III ступенів Перечинського району</t>
  </si>
  <si>
    <t>Будівництво кладовища в урочищі “Мочари” в с. Тур’я Ремета Перечинського району (I черга)</t>
  </si>
  <si>
    <t>Ужгородський рн.</t>
  </si>
  <si>
    <t>Капітальний ремонт сільської ради в с. Ірлява по вул. Шевченка Ужгородського району Закарпатської області</t>
  </si>
  <si>
    <t>Придбання обладнання та інвентаря для кабінету релаксації для дітей з особливими освітніми потребами (інклюзивне навчання) Коритнянської ЗОШ I—III ступенів, вул. Духновича, 66Г, с. Коритняни Ужгородського району Закарпатської області</t>
  </si>
  <si>
    <t>В’їзна арка в с. Невицьке по вул. Головній, б/н на в’їзді в с. Невицьке з боку м. Ужгорода — будівництво</t>
  </si>
  <si>
    <t>8.4</t>
  </si>
  <si>
    <t>Реконструкція мережі вуличного освітлення в с. Чабанівка Ірлявської сільської ради Ужгородського району Закарпатської області</t>
  </si>
  <si>
    <t>8.5</t>
  </si>
  <si>
    <t>Реконструкція мережі вуличного освітлення в с. Андріївка Ірлявської сільської ради Ужгородського району Закарпатської області</t>
  </si>
  <si>
    <t>8.6</t>
  </si>
  <si>
    <t>Реконструкція мережі вуличного освітлення в с. Ірлява Ірлявської сільської ради Ужгородського району Закарпатської області</t>
  </si>
  <si>
    <t>8.7</t>
  </si>
  <si>
    <t>Капітальний ремонт клубу в с. Ратівці Ужгородського району Закарпатської області</t>
  </si>
  <si>
    <t>Хустський рн.</t>
  </si>
  <si>
    <t>“Капітальний ремонт фасаду ЗОШ I—III ст. в с. Крайниково, Хустського району. Коригування”</t>
  </si>
  <si>
    <t>“Реконструкція ЗОШ I—III ст. з влаштуванням внутрішніх вбиралень в с. Велятино Хустського району”</t>
  </si>
  <si>
    <t>“Капітальний ремонт даху ЗОШ I—III ст. в с. Бороняво Хустського району”</t>
  </si>
  <si>
    <t xml:space="preserve">“Поточний ремонт приміщень ЗОШ I—III ст. в с. Бороняво Хустського району” </t>
  </si>
  <si>
    <t>“Капітальний ремонт системи опалення ЗОШ I—III ст. в с. Іза Хустського району”</t>
  </si>
  <si>
    <t>“Капітальний ремонт внутрішніх вбиралень ЗОШ I—III ст. в с. Горінчево Хустського району”</t>
  </si>
  <si>
    <t>9.7</t>
  </si>
  <si>
    <t>“Капітальний ремонт ЗОШ I—III ст. в с. Горінчево Хустського району (заміна вікон спортзалу на енергозберігаючі)”</t>
  </si>
  <si>
    <t>9.8</t>
  </si>
  <si>
    <t>“Капітальний ремонт Стеблівської ЗОШ I—III ст. в с. Стеблівка Хустського району(заміна вікон та зовнішніх дверей на енергозберігаючі)”</t>
  </si>
  <si>
    <t>9.9</t>
  </si>
  <si>
    <t>“Будівництво спортивного майданчика з штучним покриттям в с. Данилово, вул. Миру, 54 Хустського району”</t>
  </si>
  <si>
    <t>9.10</t>
  </si>
  <si>
    <t>“Поточний ремонт мережі внутрішнього електрообладнання адмінбудинку Копашнівської сільської ради Хустського району”</t>
  </si>
  <si>
    <t>9.11</t>
  </si>
  <si>
    <t>“Будівництво мережі вуличного освітлення в с. Копашнево Хустського району вул. Велика Хустецька від КТП – 524”</t>
  </si>
  <si>
    <t>9.12</t>
  </si>
  <si>
    <t>Придбання меблів для шкільної їдальні Копашнівської ЗОШ I—III ст. Хустського району</t>
  </si>
  <si>
    <t>9.13</t>
  </si>
  <si>
    <t>Придбання технологічного обладнання для шкільної їдальні Копашнівської ЗОШ I—III ст. Хустського району</t>
  </si>
  <si>
    <t>9.14</t>
  </si>
  <si>
    <t>“Капітальний ремонт ДНЗ в с. Олександрівка Хустського району. Коригування”</t>
  </si>
  <si>
    <t>9.15</t>
  </si>
  <si>
    <t>“Капітальний ремонт ДНЗ в с. Кошелево Хустського району”</t>
  </si>
  <si>
    <t>9.16</t>
  </si>
  <si>
    <t>“Капітальний ремонт автомобільної дороги місцевого значення С071321, Горінчово-Монастирець-Медвежий”</t>
  </si>
  <si>
    <t>“Реконструкція системи водовідведення по вул. Руській смт. Вишково, Хустський р-н”</t>
  </si>
  <si>
    <t>“Капітальний ремонт Рокосівської ЗОШ I—III ст. в с. Рокосово Хустського району (заміна вікон та зовнішніх дверей на енергозберігаючі)”</t>
  </si>
  <si>
    <t>“Капітальний ремонт Вертепського НВК Іст. в с. Вертеп Хустського району (заміна вікон на енергозберігаючі)”</t>
  </si>
  <si>
    <t>“Реконструкція системи водовідведення по вул. Руській смт.Вишково, Хустський р-н”</t>
  </si>
  <si>
    <t>“Будівництво шкільного туалету ЗОШ I—III ступенів у с. Яблунівка Хустського району”</t>
  </si>
  <si>
    <t>“Капітальний ремонт котелень Данилівського НВК Хустського району”</t>
  </si>
  <si>
    <t>“Капітальний ремонт ЗОШ I—III ст. в с. Золотарьово Хустського району (заміна вікон та дверей)”</t>
  </si>
  <si>
    <t>“Капітальний ремонт їдальні Драгівської ЗОШ I—III ст. Хустського району”</t>
  </si>
  <si>
    <t>м. Запоріжжя</t>
  </si>
  <si>
    <t>Всього:</t>
  </si>
  <si>
    <t>Придбання медичного обладнання для комунальної установи “Міська лікарня №7”, м. Запоріжжя, вул. Привокзальна, 9</t>
  </si>
  <si>
    <t>Придбання обладнання для комунального підприємства “Експлуатаційне лінійне управління автомобільних шляхів”, м. Запоріжжя, вул. Волгоградська, 23</t>
  </si>
  <si>
    <t>нерозподілений залишок</t>
  </si>
  <si>
    <t>м. Бердянськ</t>
  </si>
  <si>
    <t>Капітальний ремонт дорожнього покриття по пр. Східний від вул.Володимира Довганюка до вул. Горького в м.Бердянськ</t>
  </si>
  <si>
    <t>Капітальний ремонт дорожнього покриття по вул.Софіївська в м.Бердянськ</t>
  </si>
  <si>
    <t>Капітальний ремонт дорожнього покриття по вул.Спортивна від вул.Ломоносова до вул. 17 Вересня в м.Бердянськ</t>
  </si>
  <si>
    <t>Капітальний ремонт дорожнього покриття по вул.І.Богуна (від вул.Бакинської до вул.Фестивальної) м.Бердянськ Запорізької області</t>
  </si>
  <si>
    <t>м. Токмак</t>
  </si>
  <si>
    <t>Придбання зварювального апарата DVP для зварювання оптоволокна системи відеонагляду міста Токмак Запорізької області</t>
  </si>
  <si>
    <t>Придбання базової станції для організації технологічного каналу відео спостереження міста Токмак Запорізької області</t>
  </si>
  <si>
    <t>Придбання набору для мийки та сушки посуду ДНЗ «Журавлик» вул.Ковальська, 40 м.Токмак, Запорізька область</t>
  </si>
  <si>
    <t>Придбання електроплити для ДНЗ «Вербиченька» вул.Володимирська, 24 м.Токмак, Запорізька область</t>
  </si>
  <si>
    <t>3.5</t>
  </si>
  <si>
    <t>Придбання електроприладів для ЗОШ № 1 (посудомийна машина, електром`ясорубка, електросковорода) вул.Перемоги, 7 м.Токмак, Запорізька область</t>
  </si>
  <si>
    <t>Веселівський р-н</t>
  </si>
  <si>
    <t>Придбання комплекту класних меблів (парти, стільці) для КЗ "Менчикурівська ЗОШ І-ІІІ ст." Веселівського району Запорізької області</t>
  </si>
  <si>
    <t>Капітальний ремонт коридору хірургічного відділення КП "Веселівська багатопрофільна лікарня інтенсивного лікування" Веселівської селищної ради</t>
  </si>
  <si>
    <t>Придбання двох ноутбуків та МФУ-пристрою для КУ "Інклюзивно-ресурсний центр" Веселівської районної ради Запорізької області</t>
  </si>
  <si>
    <t>Михайлівський р-н</t>
  </si>
  <si>
    <t>Приазовський р-н</t>
  </si>
  <si>
    <t xml:space="preserve">Придбання комплекту музичної апаратури для будинку культури с.Ганнівка Приазовського району </t>
  </si>
  <si>
    <t>Придбання дитячого ігрового майданчика с.Новоспаське Приазовського району Запорізької області</t>
  </si>
  <si>
    <t>6.3</t>
  </si>
  <si>
    <t xml:space="preserve">Реконструкція огорожі та покриття тротуарів дитячого садку с.Воскресенка Приазовського району </t>
  </si>
  <si>
    <t>Приморський р-н</t>
  </si>
  <si>
    <t>Придбання інтерактивних комплексів для комунального закладу "Інзівська загальноосвітня школа І-ІІІ ступенів" Приморської районної ради Приморського району  Запорізької області</t>
  </si>
  <si>
    <t>Придбання інтерактивних комплексів для комунального закладу "Партизанська загальноосвітня школа І-ІІІ ступенів" Приморської районної ради Приморського району  Запорізької області</t>
  </si>
  <si>
    <t>Придбання інтерактивних комплексів для комунального закладу "Борисівська загальноосвітня школа І-ІІІ ступенів" Приморської районної ради Приморського району  Запорізької області</t>
  </si>
  <si>
    <t>Придбання інтерактивних комплексів для комунального закладу "Юрївська загальноосвітня школа І-ІІІ ступенів" Приморської районної ради Приморського району  Запорізької області</t>
  </si>
  <si>
    <t>Придбання інтерактивних комплексів для комунального закладу "Зеленівська загальноосвітня школа І-ІІІ ступенів природно-математичного напрямку" Приморської районної ради Приморського району  Запорізької області</t>
  </si>
  <si>
    <t>Придбання інтерактивних комплексів для комунального закладу "Коларівська загальноосвітня школа І-ІІІ ступенів" Приморської районної ради Приморського району  Запорізької області</t>
  </si>
  <si>
    <t>Капітальний ремонт вікон комунального закладу "Зеленівська загальноосвітня школа І-ІІІ ступенів природно-математичного напрямку" Приморської районної ради Приморського району  Запорізької області</t>
  </si>
  <si>
    <t>Капітальний ремонт комунального закладу "Радолівська загальноосвітня школа І-ІІІ ступенів" Приморської районної ради Приморського району  Запорізької області. Заміна вікон"</t>
  </si>
  <si>
    <t>7.9</t>
  </si>
  <si>
    <t>Капітальний ремонт комунального закладу "Навчально-виховний комплекс "Єлизаветівська загальноосвітня школа І-ІІІ ступенів-дошкільний навчальний заклад" Приморської районної ради Приморського району  Запорізької області. Заміна вікон"</t>
  </si>
  <si>
    <t>7.10</t>
  </si>
  <si>
    <t>Капітальний ремонт комунального закладу "Інзівська загальноосвітня школа І-ІІІ ступенів" Приморської районної ради Приморського району  Запорізької області.Заміна вікон"</t>
  </si>
  <si>
    <t>7.11</t>
  </si>
  <si>
    <t>Капітальний ремонт Банівського сільського будинку культури. Заміна вікон"</t>
  </si>
  <si>
    <t>Токмацький р-н</t>
  </si>
  <si>
    <t>Придбання транспорту КНП «Молочанський центр ПМСД» ТРР для обслуговування Токмацького району</t>
  </si>
  <si>
    <t>Будівництво напірного каналізаційного колектора м.Молочанськ</t>
  </si>
  <si>
    <t>Якимівський р-н</t>
  </si>
  <si>
    <t>Капітальний ремонт Новоданилівської амбулаторії загальної практики сімейної медицини</t>
  </si>
  <si>
    <t>отг смт Веселе</t>
  </si>
  <si>
    <t>Придбання морозильної камери Кз "Веселівська ЗОШ І-ІІІ ст. №1"</t>
  </si>
  <si>
    <t>Придбання обладнання для освітлення сцени селищного будинку культури КУ "КМЦ"</t>
  </si>
  <si>
    <t>10.3</t>
  </si>
  <si>
    <t>Придбання двох зупинок в с. Ясна Поляна та с. Авангард</t>
  </si>
  <si>
    <t>10.4</t>
  </si>
  <si>
    <t>Придбання дитячого майданчика в с. Мала Михайлівка</t>
  </si>
  <si>
    <t>10.5</t>
  </si>
  <si>
    <t>Придбання спортивного інвентарю для ГО БК "Белка"</t>
  </si>
  <si>
    <t>отг м. Приморськ</t>
  </si>
  <si>
    <t xml:space="preserve">Капітальний ремонт частини їдальні-харчоблоку у 2019 році Комунального закладу "Спеціалізована школа-загальноосвітній навчальний заклад № 1 І-ІІІ ступенів м. Приморська з поглибленим вивченням окремих предметів та курсів" Приморської міської ради Приморського району  Запорізької області </t>
  </si>
  <si>
    <t>отг с. Гірсівка</t>
  </si>
  <si>
    <t>Закупівля літніх павільйонів (альтанок 3 шт.)для дошкільних закладів Гірсівської сільської ради</t>
  </si>
  <si>
    <t>отг с. Остриківка</t>
  </si>
  <si>
    <t>Придбання смарт дошки NewLine Truboard R5 для Остриківської ЗОШ</t>
  </si>
  <si>
    <t>Придбання  смарт дошки NewLine Truboard R5 для Урожайнівського НВК</t>
  </si>
  <si>
    <t>Придбання  смарт дошки NewLine Truboard R5 для Очеретуватьської ЗОШ</t>
  </si>
  <si>
    <t>отг с. Новоуспенівка</t>
  </si>
  <si>
    <t>Придбання дитячого ігрового майданчику для с. Веселе Новоуспенівської сільської ради Веселівського району Запорізької області</t>
  </si>
  <si>
    <t>Придбання музичної апаратури для КЗ "Таврійська ЗОШ І-ІІ ст." Новоуспенівської сільської ради Веселівського району Запорізької області</t>
  </si>
  <si>
    <t>Придбання телевізора для КЗ "Веселівська ЗОШ І-ІІ ст." Новоуспенівської сільської ради Веселівського району Запорізької області</t>
  </si>
  <si>
    <t>Придбання ноутбуку для Матвіївського БК Новоуспенівської сільської ради Веселівського району Запорізької області</t>
  </si>
  <si>
    <t>14.5</t>
  </si>
  <si>
    <t>Придбання ноутбуку для КДНС "Сонечко" Новоуспенівської сільської ради Веселівського району Запорізької області</t>
  </si>
  <si>
    <t>отг с. Чкалове ((Запорізька область)</t>
  </si>
  <si>
    <t>Придбання комплекту акустичної системи для КЗ "Чкаловська ЗОШ І-ІІІ ст.</t>
  </si>
  <si>
    <t>15.2</t>
  </si>
  <si>
    <t>Придбання електронасосу відцентрованого скваженого 6SPW-18-112-112-9,2 для КП "Чкалово"</t>
  </si>
  <si>
    <t>15.3</t>
  </si>
  <si>
    <t>Придбання дитячого ігрового майданчику для с. Чкалово</t>
  </si>
  <si>
    <t>отг с. Плодородне</t>
  </si>
  <si>
    <t>Придбання ігрового майданчика (гойдалка подвійна “Ладусі” В48, гойдалки-балансир “Трембіта” К21, каруселі  з колесом “Капітошка” К40, ігровий комплекс “Юрась S200) для  села Показне</t>
  </si>
  <si>
    <t>Придбання ігрового майданчика (гойдалка подвійна “Ладусі” В48, гойдалки-балансир “Трембіта” К21, каруселі  з колесом “Капітошка” К40, ігровий комплекс “Юрась S200) для  села Солодке</t>
  </si>
  <si>
    <t>отг смт Приазовське</t>
  </si>
  <si>
    <t>Придбання  спортивного комплексу для обладнання спортивної зали ОНЗ Приазовська СШ I-IIIступенів "Азимут"</t>
  </si>
  <si>
    <t>Придбання комплектів меблів для ОНЗ Приазовська СШ I-III ступенів "Азимут"</t>
  </si>
  <si>
    <t>Придбання павільйонів для ДНЗ №2 "Червона шапочка" смт Приазовське</t>
  </si>
  <si>
    <t>Придбання печі кухоної для Гамівського НВК I ступеню</t>
  </si>
  <si>
    <t>Придбання інтерактивної дошки для Гамівського НВК I ступеню</t>
  </si>
  <si>
    <t xml:space="preserve">Придбання дитячого спортивного комплексу для обладнання спортивної зали для Шевченківського НВК I ступеню </t>
  </si>
  <si>
    <t>отг смт Кирилівка</t>
  </si>
  <si>
    <t>Придбання основних засобів для ДНЗ «Казка» с. Охрімівка Кирилівської селищної ради Якимівського району Запорізької області</t>
  </si>
  <si>
    <t>18.2</t>
  </si>
  <si>
    <t>Придбання основних засобів (спортивного інвентаря) для Азовської ЗОШ 1-3 ступеня Кирилівської селищної ради Якимівського району Запорізької області</t>
  </si>
  <si>
    <t>18.3</t>
  </si>
  <si>
    <t>Придбання основних засобів для Атманайської ЗОШ 1-3 ступеня  Кирилівської селищної ради Якимівського району Запорізької області</t>
  </si>
  <si>
    <t>отг смт Якимівка</t>
  </si>
  <si>
    <t>Встановлення дитячого майданчика КЗ «ЗДО Топольок»</t>
  </si>
  <si>
    <t>Придбання звукового обладнання для «БДЮТ Якимівської селищної ради Якимівського району Запорізької області»</t>
  </si>
  <si>
    <t>19.3</t>
  </si>
  <si>
    <t>Встановлення дитячого майданчика смт. Якимівка</t>
  </si>
  <si>
    <t>19.4</t>
  </si>
  <si>
    <t>Придбання апаратури для ЦБК КЗ «Централізована клубна система Якимівської селищної ради»</t>
  </si>
  <si>
    <t>отг с. Новоолексіївка</t>
  </si>
  <si>
    <t>Капітальний ремонт будівлі Новоолексіївської сільської ради</t>
  </si>
  <si>
    <t xml:space="preserve">Обласний бюджет  Івано-Франківської області </t>
  </si>
  <si>
    <t>Будівництво водопровідних мереж в селі Гостів Тлумацького району Івано-Франківської області</t>
  </si>
  <si>
    <t>Капітальний ремонт покриття спортивного майданчика по вул.Стуса №3 в смт.Вигода Долинського району Івано-Франківської області</t>
  </si>
  <si>
    <t>Капітальний ремонт дорожнього покриття вул. Шевченка (від буд. № 23 до буд.№ 25; від буд. № 33А до буд. № 90; від буд. № 71 до буд № 73) в с. Брошнів Рожнятівського району Івано-Франківської області</t>
  </si>
  <si>
    <t>Капітальний ремонт дорожнього покриття автомобільної дороги Калуш-Осмолода в межах Рожнятівського району Івано-Франківської області</t>
  </si>
  <si>
    <t>Капітальний ремонт приміщень КЗ “ІФОЦЕМД та МК” Перегінського відділення Рожнятівського району Івано-Франківської області</t>
  </si>
  <si>
    <t>Капітальний ремонт дорожнього покриття вул.Петлюри (від буд.№5 до вул.22Січня) в смт Брошнів-Осада Брошнів-Осадської селищної ради об’єднаної територіальної громади Рожнятівського району Івано-Франківської області</t>
  </si>
  <si>
    <t>Капітальний ремонт санвузлів Долинської ЗОШ I—III ст. № 7 по вул. с. Бандери, 12 в м. Долина Івано-Франківської області</t>
  </si>
  <si>
    <t>Капітальний ремонт покрівлі даху Долинської ЗОШ I—III ст. № 4 по вул. Обліски, 16 в м. Долина Івано-Франківської області</t>
  </si>
  <si>
    <t>Капітальний ремонт приміщення хірургічного відділення Рожнятівської ЦРЛ Рожнятівського району Івано-Франківської області</t>
  </si>
  <si>
    <t>Капітальний ремонт даху ЗОШ I—III ст. в с. Ясень Рожнятівського району Івано-Франківської області</t>
  </si>
  <si>
    <t>Капітальний ремонт дорожнього покриття вул. Шевченка (від буд. № 1 до буд. № 8) в с. Гузіїв Болехівської міської ради Івано-Франківської області</t>
  </si>
  <si>
    <t>Благоустрій території біля поліклінічного та терапевтичного відділень Рожнятівської ЦРЛ Рожнятівського району Івано-Франківської області(капітальний ремонт)</t>
  </si>
  <si>
    <t>Капітальний ремонт даху Солуківської ЗОШ I—III ст. по вул. Центральній, 81 в с. Солуків Долинського району Івано-Франківської області</t>
  </si>
  <si>
    <t>Реконструкція пожежного депо 8-ої Державної пожежно-рятувальної частини УДСУ з надзвичайних ситуацій в Івано-Франківській області по вул. Шкільна, 26 в смт Рожнятів Рожнятівського району</t>
  </si>
  <si>
    <t>Капітальний ремонт клубу в с.Гериня по вул. Шевченка, 3 Долинського району Івано-Франківської області</t>
  </si>
  <si>
    <t>Капітальний ремонт Вигодської ЗОШ I—III ст. по вул. Стуса, 3, смт Вигода Вигодської ОТГ Івано-Франківської області</t>
  </si>
  <si>
    <t>Капітальний ремонт дорожнього покриття вул. Д. Галицького (від буд. № 83 до буд. № 89 в м. Болехів Івано-Франківської області</t>
  </si>
  <si>
    <t>Благоустрій території Малотурянського НВК Долинського району Івано-Франківської області</t>
  </si>
  <si>
    <t>Влаштування вуличного освітлення с. Надіїв Долинського району Івано-Франківської області</t>
  </si>
  <si>
    <t>Капітальний ремонт амбулаторії в с. Росільна Дзвиняцької сільської ради ОТГ Івано-Франківської обл.</t>
  </si>
  <si>
    <t>Капітальний ремонт частини приміщення Космацької гімназії Дзвиняцької сільської ради ОТГ під дошкільний заклад. Івано-Франківська область село Космач вулиця Молодіжна, 2.</t>
  </si>
  <si>
    <t>Благоустрій території Росільнянського ліцею Дзвиняцької сільської ради ОТГ Івано-Франківської області </t>
  </si>
  <si>
    <t>Капітальний ремонт фасаду з утепленням для підвищення енергозбереження будівлі в фельдшерсько-акушерському пункті по вул. Шевченка в с. Розточки Витвицької сільської ради ОТГ Івано-Франківської області</t>
  </si>
  <si>
    <t>Капітальний ремонт танцювальних залів Калуського коледжу культури та мистецтв в м. Калуш, Івано-Франківської області</t>
  </si>
  <si>
    <t>Капітальний ремонт Городенківської центральної районної бібліотеки ім. Леся Мартовича міста  Івано-Франківської області</t>
  </si>
  <si>
    <t>Богородчанський район</t>
  </si>
  <si>
    <t>КНП “Центр первинної медичної допомоги” Богородчанської районної ради (закупівля комп’ютерів та комплектуючих)</t>
  </si>
  <si>
    <t>Капітальний ремонт амбулаторії в с. Росільна Богородчанського району Івано-Франківської області</t>
  </si>
  <si>
    <t>Верховинський район</t>
  </si>
  <si>
    <t>Будівництво дитячого садка на 40 місць в с. Верхній Ясенів Верховинського району Івано-Франківської області (у т. ч. виготовлення проектно-кошторисної документації)</t>
  </si>
  <si>
    <t>Проведення вуличного освітлення в селі Замагора</t>
  </si>
  <si>
    <t>Капітальний ремонт 11 поверху ДНЗ "Святого Миколая" в с.Пробійна</t>
  </si>
  <si>
    <t>Капітальний ремонт господарського приміщення біля Перехресненського ДНЗ "Дивокрай"</t>
  </si>
  <si>
    <t>Придбання комплекту крісел для будинку культури в с.Ільці</t>
  </si>
  <si>
    <t>Придбання котла для Голівської ЗОШ 1-11 ступенів</t>
  </si>
  <si>
    <t>Капітальний ремонт та перекриття даху в ДНЗ "Дударик" в с.Красноїїлля</t>
  </si>
  <si>
    <t>Огородження території церкви та кладовища в с.Стебні</t>
  </si>
  <si>
    <t>Капітальний ремонт нежитлового приміщення стадіону "Черемош" по вул.Грушевського 3а в смт.Верховина</t>
  </si>
  <si>
    <t>Галицький район</t>
  </si>
  <si>
    <t>Капітальний ремонт покрівлі приміщення дошкільного навчального закладу “Веселка” с. Тустань Галицького району Івано-Франківської області</t>
  </si>
  <si>
    <t>Капітальний ремонт заміна вікон і дверей НВК в с. Слобода Галицького району Івано-Франківської області</t>
  </si>
  <si>
    <t>Капітальний ремонт приміщення комунальної установи “Інклюзивного-ресурсного центру” районної ради</t>
  </si>
  <si>
    <t>Капітальний ремонт амбулаторії загальної практики сімейної медицини в с. Маріямпіль Галицького району Івано-Франківської області</t>
  </si>
  <si>
    <t>Капітальний ремонт спортивного залу Галицького ліцею імені Я.Осмомисла Галицької районної ради Івано-Франківської області</t>
  </si>
  <si>
    <t>Придбання комп’ютерного класу для Галицької гімназії Галицької районної ради Івано-Франківської області</t>
  </si>
  <si>
    <t>Придбання обладнання для оснащення кабінету біології для Галицької гімназії Галицької районної ради Івано-Франківської област</t>
  </si>
  <si>
    <t>Капітальний ремонт дорожнього покриття вулиці Шевченка в м.Галич</t>
  </si>
  <si>
    <t>Капітальний ремонт центральної дороги Шевченка (від кладовища до вул.С.Стрільців) с/р.Бовшів</t>
  </si>
  <si>
    <t xml:space="preserve">Капітальний ремонт приміщення сільського клубу с. Бринь Галицького району  Івано-Франківськоі області </t>
  </si>
  <si>
    <t xml:space="preserve">Проведення інженерно-гідрологічного вишукування для розроблення проекту"Водопостачання  Вікторівськоі амбулаторію загальноі практики сімейноі медицини" </t>
  </si>
  <si>
    <t xml:space="preserve">Розроблення проекту"Нове будівництво спортивного майданчика з штучним покриттям для фізкультурно-оздоровчих занять по вул.Федика №169 в с.Вікторів Галицького району Івано-Франківськоі області" </t>
  </si>
  <si>
    <t>Будівництво вуличного освітлення на територіі населеного пункту с.Височанка</t>
  </si>
  <si>
    <t>Капітальний ремонт дороги на відрізку стара школа - пошта в с. Деліїв Галицького району Івано-Франківської області.</t>
  </si>
  <si>
    <t>Будівництво футбольного поля зі штучним покриттям в с.Демешківці по вул.Шевченка</t>
  </si>
  <si>
    <t>Капітальний ремонт огорожі сільського кладовища в (с.Німшин) с/р Демешківська</t>
  </si>
  <si>
    <t>Будівництво комплексного спортивного майданчика з штучним покриттям для фізкультурно-оздоровчих занять на вулиці 1 Травня в с.Дем’янів Галицького району Івано-Франківської області</t>
  </si>
  <si>
    <t>Капітальний ремонт будівлі в (с. Хохонів )по вулиці Л. Українки, буд.56. с/р Дитятин</t>
  </si>
  <si>
    <t>Реконструкція електропостачання вуличного освітлення в (с.Дорогів і Колодіїв) с/р Дорогів</t>
  </si>
  <si>
    <t>Капітальний ремонт дороги по вулиці Йорданська в с.Дубівці Галицького району</t>
  </si>
  <si>
    <t>Будівництво футбольного поля зі штучним покриттям в с.Задністрянське Галицького району</t>
  </si>
  <si>
    <t>Капітальний ремонт приміщень ДНЗ ясла-садок "Теремок" по вул.Галицька, 1В в с. Залуква Галицького району Івано-Франківської області</t>
  </si>
  <si>
    <t>Капітальний ремонт (заміна підлоги сцени) приміщення Будинку культури с.Залуква по вул.Галицька, 15а в с.Залуква Галицького району Івано-Франківської області</t>
  </si>
  <si>
    <t>Капітальний ремонт приміщення ФАПу в с.Шевченкове по вул.Шевченка, 6а Галицького району Івано-Франківської області</t>
  </si>
  <si>
    <t>Капітальний ремонт дороги на території Кінчаківської сільської ради</t>
  </si>
  <si>
    <t>Будівництво дерев’яного містка через потічок в с.Озерце с/р Кінчаки</t>
  </si>
  <si>
    <t>Будівництво автомобільної стоянки в с.Озерце   с/р Кінчаки</t>
  </si>
  <si>
    <t>Капітальний ремонт дамби водойми в с.Озерце с/р Кінчаки</t>
  </si>
  <si>
    <t>Виготовлення проектно-кошторисної документації "Футбольне поле з штучним покриттям по вул. В.Левицького с.Комарів Галицького району Івано-Франківської області. Нове будівництво"</t>
  </si>
  <si>
    <t>Капітальний ремонт вуличного освітлення в с.Сокіл Комарівської сільської ради.</t>
  </si>
  <si>
    <t xml:space="preserve">Капітальний ремонт клубу с.Коростовичі на території Коростовичівської сільської ради </t>
  </si>
  <si>
    <t>Реконструкція вуличного освітлення по вул.Т.Шевченка с.Крилос Галицького райну</t>
  </si>
  <si>
    <t xml:space="preserve">Капітальний ремонт спортивного залу Крилосівської ЗОШ с/р Крилос </t>
  </si>
  <si>
    <t>Капітальний ремонт Будинку культури с.Крилос</t>
  </si>
  <si>
    <t>Капітальний ремонт системи водопостачання та санвузла в приміщенні ФАПу с.Лани Ланівської сільської ради</t>
  </si>
  <si>
    <t>Реконструкція мережі вуличного освітлення в селах Маріямпіль та Водники Маріямпільської сільської ради</t>
  </si>
  <si>
    <t>Капітальний ремонт приміщень актового залу будинку культури в с.Мединя Галицького району Івано-Франківської області</t>
  </si>
  <si>
    <t>Капітальний ремонт дороги комунального значення по вулиці Тернопільська в с.Медуха</t>
  </si>
  <si>
    <t>Капітальний ремонт фасаду сільського клубу в с. Межигірці Галицького району Івано-Франківської області</t>
  </si>
  <si>
    <t>Капітальний ремонт огорожі по вул.Я.Осмомисла в с.Насташине</t>
  </si>
  <si>
    <t>Придбання предметів довгострокового користування (зупинки (2 штуки) для сіл Підшумлянці та Нові - Скоморохи) с/р Нові-Скоморохівська</t>
  </si>
  <si>
    <t>Капітальний ремонт коридору у Новоскоморохівській ЗОШ І-ІІ ступенів  с/р Нові - Скоморохи</t>
  </si>
  <si>
    <t>Будівництво вуличного освітлення в с.Слобода Галицького району Івано-Франківської області в с/р Озерянська</t>
  </si>
  <si>
    <t xml:space="preserve">Реконструкція вуличного освітлення в с.Острів с/рПерлівецька </t>
  </si>
  <si>
    <t>Реконструкція вуличного освітлення в с.Перлівці</t>
  </si>
  <si>
    <t>Капітальний ремонт огорожі біля пам’ятника Т.Г.Шевченку в с.Суботів с/р Суботів</t>
  </si>
  <si>
    <t>Капітальний ремонт даху Сапогівського НВК с\р Сапогівська</t>
  </si>
  <si>
    <t>Виготовлення проектно-кошторисної документації "Реконструкція існуючого спортивного майданчика Старомартинівської ЗОШ І-ІІ ступенів по вул.Шевченка 57 в с.Старий Мартинів Галицького району Івано-Франківської області</t>
  </si>
  <si>
    <t>Придбання обладнання для установ соціально-культурної сфери комунальної власності (придбання крісел для Старомартинівського сільського клубу)с\рСт.Мартинів</t>
  </si>
  <si>
    <t>Будівництво вуличного освітлення в с.Новий Мартинів  Галицького району Івано-Франківської області с/р Тенетники</t>
  </si>
  <si>
    <t>Капітальний ремонт ФАПу в с.Тумир</t>
  </si>
  <si>
    <t>Нове будівництво спортивного майданчика з штучним покриттям на території села Тустань Галицького району Івано-Франківської області</t>
  </si>
  <si>
    <t>Встановлення огорожі футбольного поля в с.Тустань (нове будівництво)</t>
  </si>
  <si>
    <t>Долинський район</t>
  </si>
  <si>
    <t>Придбання музичної апаратури с. Гошів Долинського району Івано-Франківської області</t>
  </si>
  <si>
    <t>Капітальний ремонт водопроводу по вул. Обліски в м. Долина Івано-Франківської обл</t>
  </si>
  <si>
    <t>Капітальний ремонт покрівля НВК № 2 по вул. Івасюка, 14 в м. Долина Івано-Франківської області</t>
  </si>
  <si>
    <t>Ремонт повстанської криївки Народного дому “Просвіта” у м. Долина, проспект Незалежності, 4</t>
  </si>
  <si>
    <t>Косівський район</t>
  </si>
  <si>
    <t>Капітальний ремонт вуличного освітлення з встановленням енергоефективних ліхтарів в с. Микитинці Косівського район</t>
  </si>
  <si>
    <t>Капітальний ремонт Середньоберезівського ДНЗ “Березунчик” в с. Середній Березів Косівського району</t>
  </si>
  <si>
    <t>Капітальний ремонт (заміна вікон) Розтоківської ЗОШ I—III ступенів Косівського району</t>
  </si>
  <si>
    <t>Капітальний ремонт 2 корпусу Косівського навчально виховного комплексу “Загальноосвітній навчальний заклад I ступеня-дошкільний навчальний заклад”, м. Косів Косівського району Івано-Франківської області</t>
  </si>
  <si>
    <t>Капітальний ремонт покрівлі Косівської ЗОШ № I—III ступенів з поглибленим вивченням англійської мови</t>
  </si>
  <si>
    <t>Капітальний ремонт дорожнього покриття рн. Тюдівська в селищі Кути, Косівського району, Івано-Франківської області</t>
  </si>
  <si>
    <t>Капітальний ремонт рн. Печенізької в с. Баня-Березів, Косівського району, Івано-Франківської області</t>
  </si>
  <si>
    <t>Капітальний ремонт рн. І. Франка та рн. Черемшини в с. Пістинь, Косівського району, Івано-Франківської області (в т.ч. виготовлення проектно-кошторисної документації)</t>
  </si>
  <si>
    <t>Придбання транспортного засобу трактора"Білорусь"82.1 з комплектом ЗІП 2018 р</t>
  </si>
  <si>
    <t>Придбання матеріалів для будівництва дитячого садка при церкві Василія Великого в м.Косів</t>
  </si>
  <si>
    <t>Капітальний ремонт комунального приміщення на майдані Незалежності 1 А(перша черга) м.Косів Івано-Франківськоі області</t>
  </si>
  <si>
    <t>Рожнятівський район</t>
  </si>
  <si>
    <t>Капітальний ремонт пологового відділення (праве крило) Рожнятівської центральної районної лікарні по вул. Шкільна, 17 в смт Рожнятів Івано-Франківської області</t>
  </si>
  <si>
    <t>Капітальний ремонт даху дитячого відділення Рожнятівської центральної районної лікарні по вул. Шкільна, 17 смт Рожнятів Рожнятівського району Івано-Франківської області</t>
  </si>
  <si>
    <t>Благоустрій території біля головного корпусу Рожнятівської ЦРЛ Івано-Франківської області (капітальний ремонт)</t>
  </si>
  <si>
    <t>Капітальний ремонт приміщень відділення невідкладної екстреної допомоги Рожнятівської центральної районної лікарні Рожнятівського району Івано-Франківської області</t>
  </si>
  <si>
    <t>Капітальний ремонт покрівлі даху Перегінської НРЛ Рожнятівського району Івано-Франківської області</t>
  </si>
  <si>
    <t>Капітальний ремонт амбулаторії загальної практики — сімейної медицини в с. Ясень Рожнятівського району Івано-Франківської області</t>
  </si>
  <si>
    <t>Капітальний ремонт покрівлі даху терапевтичного відділення Рожнятівської ЦРЛ в смт Рожнятів Івано-Франківської області</t>
  </si>
  <si>
    <t>Капітальний ремонт дорожнього покриття вул. Т. Шевченка (від буд. № 55 до церкви; біля школи) у с. Ілемня Рожнятівського району Івано-Франківської області</t>
  </si>
  <si>
    <t>Капітальний ремонт дорожнього покриття вул. Січових Стрільців (від ГРП до буд. № 13; від буд. № 36 до буд. 71) у с. Верхній Струтинь Рожнятівського району Івано-Франківської області</t>
  </si>
  <si>
    <t>Капітальний ремонт дорожнього покриття вул. Січових Стрільців (від буд. № 49 до буд. № 73) у с. Спас Спаської сільської ради об’єднаної територіальної громади Рожнятівського району Івано-Франківської області</t>
  </si>
  <si>
    <t>Капітальний ремонт дорожнього покриття вул. Грушевського (від будинку № 203 до будинку № 216) у с. Нижній Струтинь Рожнятівського району Івано-Франківської області</t>
  </si>
  <si>
    <t>Капітальний ремонт дорожнього покриття вул. Незалежності (від буд. 42 до буд. 90) в с. Ясеновець Рожнятівського району Івано-Франківської області</t>
  </si>
  <si>
    <t>Капітальний ремонт дорожнього покриття вул. Сагайдачного (від лісництва) в смт. Перегінське Рожнятівського району Івано-Франківської області</t>
  </si>
  <si>
    <t>Капітальний ремонт дорожнього покриття вул. Миру (від буд. № 68 до буд. № 74; від буд. № 44 до буд. № 46; від ФАП до буд. № 26) в с. Цінева Рожнятівського району Івано-Франківської області</t>
  </si>
  <si>
    <t>Капітальний ремонт дорожнього покриття вулиці Січових Стрільців (від будинку № 102 до будинку № 108 та вулиці Чорновола (від будинку № 31до будинку № 25б) в смт Рожнятів Рожнятівського району</t>
  </si>
  <si>
    <t>Капітальний ремонт дорожнього покриття вул. Панська (біля Суходільського лісництва, від пошти до будинку № 23) в селі Суходіл, Рожнятівського району, Івано-Франківської області</t>
  </si>
  <si>
    <t>Снятинський район</t>
  </si>
  <si>
    <t>Капітальний ремонт котельні Снятинської ДЮСШ в м. Снятин Снятинського району</t>
  </si>
  <si>
    <t>Субвенція для Заваллівської сільської ради "Капремонт вулиці Долинська в с.Завалля"</t>
  </si>
  <si>
    <t>Капітальний ремонт (заміна вікон) в Стецівській ЗОШ I—III ступенів с. Стецева Снятинського району</t>
  </si>
  <si>
    <t>Капітальний ремонт заміна вікон адмінбудинку для Прутівської сільської ради</t>
  </si>
  <si>
    <t>Нерозподілені видатки для  Підвисоцької сільської ради</t>
  </si>
  <si>
    <t>Тисменицький район</t>
  </si>
  <si>
    <t>Капітальний ремонт покрівлі Підпечерівського ДНЗ (ясла-садок) “Колосок”, с. Підпечари Тисменицького району</t>
  </si>
  <si>
    <t>Капітальний ремонт дошкільного навчального закладу (ясла-садок) “Сонечко” в селищі Єзупіль Тисменицького району Івано-Франківської області</t>
  </si>
  <si>
    <t>Капітальний ремонт покрівлі Підліської ЗОШ I—III ступенів, с. Підлісся Тисменицького району Івано-Франківської області</t>
  </si>
  <si>
    <t>Капітальний ремонт покрівлі приміщення клубу в селі Хом’яківка Тисменицького району Івано-Франківської області</t>
  </si>
  <si>
    <t>Капітальний ремонт покрівлі Старокривотульської ЗОШ I—III ступенів, с. Старі Кривотули Тисменицького району Івано-Франківської області</t>
  </si>
  <si>
    <t>Капітальний ремонт покрівлі (ринви, водостічні труби) Старолисецької ЗОШ I—III ступенів, с. Старий Лисець Тисменицького району Івано-Франківської області</t>
  </si>
  <si>
    <t>Технічне переоснащення ПЛ-10кВ пр. “Майдан” від ПС “Опорна 110/35/10кВ, виконано згідно технічних умов нестандартного приєднання № 168/29-82/2016 Житлові будинки в с. Майдан по вул. Б. Хмельницького. II черга</t>
  </si>
  <si>
    <t>Завершення будівництва дитячого садочка на 50 місць в с. Черніїв Тисменицького району Івано-Франківської області</t>
  </si>
  <si>
    <t>Придбання дитячих ігрових майданчиків в м.Тисмениця</t>
  </si>
  <si>
    <t>Придбання дитячих ігрових майданчиків в с-ще Єзупіль</t>
  </si>
  <si>
    <t>Придбання дитячих ігрових майданчиків в с-ще  Лисець</t>
  </si>
  <si>
    <t>Придбання дитячих ігрових майданчиків в с.Березівка</t>
  </si>
  <si>
    <t>Придбання дитячих ігрових майданчиків в с.Братківці</t>
  </si>
  <si>
    <t>Придбання дитячих ігрових майданчиків в с.Вільшаниця</t>
  </si>
  <si>
    <t>Придбання дитячих ігрових майданчиків в с.Ганусівка</t>
  </si>
  <si>
    <t>Придбання дитячих ігрових майданчиків в с.Добрівляни</t>
  </si>
  <si>
    <t>Придбання дитячих ігрових майданчиків в с.Довге</t>
  </si>
  <si>
    <t>Придбання дитячих ігрових майданчиків в с.Драгомирчани</t>
  </si>
  <si>
    <t>Придбання дитячих ігрових майданчиків в с.Клубівці</t>
  </si>
  <si>
    <t>Придбання дитячих ігрових майданчиків в с.Козина</t>
  </si>
  <si>
    <t>Придбання дитячих ігрових майданчиків в с.Колодіївка</t>
  </si>
  <si>
    <t>Придбання дитячих ігрових майданчиків в с.Липівка</t>
  </si>
  <si>
    <t>Придбання дитячих ігрових майданчиків в с.Студенець</t>
  </si>
  <si>
    <t>Придбання дитячих ігрових майданчиків в с.Майдан</t>
  </si>
  <si>
    <t>Придбання дитячих ігрових майданчиків в с.Марківці</t>
  </si>
  <si>
    <t>Придбання дитячих ігрових майданчиків в с.Милування</t>
  </si>
  <si>
    <t>Придбання дитячих ігрових майданчиків в с.Нові кривотули</t>
  </si>
  <si>
    <t>Придбання дитячих ігрових майданчиків в с.Тарновиця</t>
  </si>
  <si>
    <t>Придбання дитячих ігрових майданчиків в с.Підлужжя</t>
  </si>
  <si>
    <t>Придбання дитячих ігрових майданчиків в с.Підпечари</t>
  </si>
  <si>
    <t>Придбання дитячих ігрових майданчиків в с.Побережжя</t>
  </si>
  <si>
    <t>Придбання дитячих ігрових майданчиків в с.Посік</t>
  </si>
  <si>
    <t>Придбання дитячих ігрових майданчиків в с.Пшеничники</t>
  </si>
  <si>
    <t>Придбання дитячих ігрових майданчиків в с.Радча</t>
  </si>
  <si>
    <t>Придбання дитячих ігрових майданчиків в с.Рибне</t>
  </si>
  <si>
    <t>Придбання дитячих ігрових майданчиків в с.Рошків</t>
  </si>
  <si>
    <t>Придбання дитячих ігрових майданчиків в с.Слобідка</t>
  </si>
  <si>
    <t>Придбання дитячих ігрових майданчиків в с.Старі кривотули</t>
  </si>
  <si>
    <t>Придбання дитячих ігрових майданчиків в с.Красилівка</t>
  </si>
  <si>
    <t>Придбання дитячих ігрових майданчиків в с.Стриганці</t>
  </si>
  <si>
    <t>Придбання дитячих ігрових майданчиків в с.Узин</t>
  </si>
  <si>
    <t>Придбання дитячих ігрових майданчиків в с.Хом"яківка</t>
  </si>
  <si>
    <t>Придбання дитячих ігрових майданчиків в с.Черніїв</t>
  </si>
  <si>
    <t>Придбання дитячих ігрових майданчиків в с.Чорнолізці</t>
  </si>
  <si>
    <t>Придбання дитячих ігрових майданчиків в с.Чукалівка</t>
  </si>
  <si>
    <t>Придбання дитячих ігрових майданчиків в с.Одаї</t>
  </si>
  <si>
    <t>Придбання дитячих ігрових майданчиків в с.Стебник</t>
  </si>
  <si>
    <t>Придбання дитячих ігрових майданчиків в с.Старий лисець</t>
  </si>
  <si>
    <t>Тисменицька РДА кап.рем.доріг</t>
  </si>
  <si>
    <t>Пшеничники сілька рада буд.народного дому на 80 місць</t>
  </si>
  <si>
    <t>Тлумацький район</t>
  </si>
  <si>
    <t>Капітальний ремонт загальноосвітньої школи I—II ступенів по вул. Шевченка 14 в с. Жуків Тлумацького району Івано-Франківської області</t>
  </si>
  <si>
    <t>Капітальний ремонт кабінетів КНП РЦПМСД Тлумацької районної ради Тлумацького району Івано-Франківської області</t>
  </si>
  <si>
    <t>Капітальний ремонт народного дому в с. Нижнів Тлумацького району Івано-Франківської області</t>
  </si>
  <si>
    <t xml:space="preserve"> Покращення матеріально-технічної бази дитячого ясел -  садочка "Дзвіночок" у селищі Обертин Тлумацького району Івано-Франківської області </t>
  </si>
  <si>
    <t>Капітальний ремонт (заміна вікон) частини будівлі  по вул. Макуха 12 в м. Тлумач Івано-Франківської області</t>
  </si>
  <si>
    <t>Капітальний ремонт Петрівської ЗОШ I-III ст. в с. Петрів Тлумацького району Івано-Франківської області</t>
  </si>
  <si>
    <t>м.Болехів</t>
  </si>
  <si>
    <t>Придбання дитячих ігрових майданчиків (с. Сукіль, с. Бубнище)</t>
  </si>
  <si>
    <t>Придбання дитячого ігрового майданчика м. Болехів</t>
  </si>
  <si>
    <t>м. Івано-Франківськ</t>
  </si>
  <si>
    <t>Капітальний ремонт ЗОШ I—III ступенів с. Крихівці Івано-Франківської міської ради</t>
  </si>
  <si>
    <t>Капітальний ремонт вул.Софіівка</t>
  </si>
  <si>
    <t>Заміна вікон на сходових клітках в житловому будинку на вул.Чорновола,125а в м.Івано-Франківськ(Капітальний ремонт)</t>
  </si>
  <si>
    <t>Заміна вікон на сходових клітках в житловому будинку на вул.Софії Галечко,1 в м.Івано-Франківськ(Капітальний ремонт)</t>
  </si>
  <si>
    <t>Заміна вікон на сходових клітках в житловому будинку на вул.Чорновола,121 в м.Івано-Франківськ(Капітальний ремонт)</t>
  </si>
  <si>
    <t>Заміна вікон на сходових клітках в житловому будинку на вул.Софії Галечко,3 в м.Івано-Франківськ(Капітальний ремонт)</t>
  </si>
  <si>
    <t>Заміна вікон на сходових клітках в житловому будинку на вул.Петлюри,1 в м.Івано-Франківськ(Капітальний ремонт)</t>
  </si>
  <si>
    <t>Улаштування благоустрою прибудинкової території житлового будинку на вул.Софії Галечко,3 в м.Івано-Франківськ(Капітальний ремонт)</t>
  </si>
  <si>
    <t>Улаштування благоустрою прибудинкової території житлового будинку на вул.Карпатської Січі,5 в м.Івано-Франківськ(Капітальний ремонт)</t>
  </si>
  <si>
    <t>199</t>
  </si>
  <si>
    <t>Улаштування благоустрою прибудинкової території житлового будинку на вул.Карпатської Січі,6 в м.Івано-Франківськ(Капітальний ремонт)</t>
  </si>
  <si>
    <t>200</t>
  </si>
  <si>
    <t>Улаштування благоустрою прибудинкової території житлового будинку на вул.Карпатської Січі,4 в м.Івано-Франківськ(Капітальний ремонт)</t>
  </si>
  <si>
    <t>201</t>
  </si>
  <si>
    <t>Улаштування благоустрою прибудинкової території житлового будинку на вул.Волошина,6 в м.Івано-Франківськ(Капітальний ремонт)</t>
  </si>
  <si>
    <t>202</t>
  </si>
  <si>
    <t>Капітальний ремонт прибудинкової території житлового будинку на вул.Петлюри,1 в м.Івано-Франківськ</t>
  </si>
  <si>
    <t>203</t>
  </si>
  <si>
    <t>Заміна вхідних дверей  в житловому будинку на вул.Чорновола,115(6-й під'їзд) в м.Івано-Франківськ(Капітальний ремонт)</t>
  </si>
  <si>
    <t>204</t>
  </si>
  <si>
    <t>Заміна вхідних дверей та вікон на сходових клітках в житловому будинку на вул.Сорохтея,9(6-й під'їзд) в м.Івано-Франківськ(Капітальний ремонт)</t>
  </si>
  <si>
    <t>205</t>
  </si>
  <si>
    <t>206</t>
  </si>
  <si>
    <t>Заміна вхідних дверей в житловому будинку на вул.Гвардійська,5(2-й під'їзд) в м.Івано-Франківськ(Капітальний ремонт)</t>
  </si>
  <si>
    <t>207</t>
  </si>
  <si>
    <t>Заміна вхідних дверей в житловому будинку на вул.Чорновола,153 в м.Івано-Франківськ(Капітальний ремонт)</t>
  </si>
  <si>
    <t>208</t>
  </si>
  <si>
    <t>Заміна вхідних дверей в житловому будинку на вул.Чорновола,125 в м.Івано-Франківськ(Капітальний ремонт)</t>
  </si>
  <si>
    <t>209</t>
  </si>
  <si>
    <t>Заміна вхідних дверей в житловому будинку на вул.Софії Галечко,3 в м.Івано-Франківськ(Капітальний ремонт)</t>
  </si>
  <si>
    <t>210</t>
  </si>
  <si>
    <t>Капітальний ремонт тротуару на вул.Снігуровича (ПВР+роботи)</t>
  </si>
  <si>
    <t>211</t>
  </si>
  <si>
    <t>Заміна вікон на сходових клітках в житловому будинку на вул.Чорновола,115(6-й під"ізд) в м.Івано-Франківськ(Капітальний ремонт)</t>
  </si>
  <si>
    <t>212</t>
  </si>
  <si>
    <t>Будівництво Північного бульвару на ділянці від вул.Бельведерськоі до вул.Панаса Мирного (ПВР+роботи)</t>
  </si>
  <si>
    <t>213</t>
  </si>
  <si>
    <t>Виконання інвестиційних проектів в рамках здійснення заходів щодо соціально-економічного розвитку окремих територій</t>
  </si>
  <si>
    <t>214</t>
  </si>
  <si>
    <t>м. Коломия</t>
  </si>
  <si>
    <t>Будівництво типової будівлі басейну “Н2О-CLASSIC” по вул. Богдана Хмельницького, 67 в м. Коломия</t>
  </si>
  <si>
    <t>215</t>
  </si>
  <si>
    <t>ОТГ с.Білоберізка</t>
  </si>
  <si>
    <t>Виготовлення проектно-кошторисноі документаціі  по будівництву"Реконструкція будівлі ЗОШ 1-11 ст.з добудовою навчального корпусу в с.Устеріки</t>
  </si>
  <si>
    <t>216</t>
  </si>
  <si>
    <t>Нове будівництво адмінбудівлі з центром надання адміністративних послуг на вул.Центральній в с.Устеріки Білоберізькоі с\р ОТГ</t>
  </si>
  <si>
    <t>217</t>
  </si>
  <si>
    <t>ОТГ с.Більшівці</t>
  </si>
  <si>
    <t>Капітальний ремонт Народного дому в смт Більшівці Більшівцівської селищної ради об’єднаної територіальної громади Галицького району Івано-Франківської області</t>
  </si>
  <si>
    <t>218</t>
  </si>
  <si>
    <t>Капітальний ремонт музичної школи всмт.Більшівці Більшівецікої селищної ради обєднаної територіальної громади Галицького р-ну</t>
  </si>
  <si>
    <t>219</t>
  </si>
  <si>
    <t>ОТГ смт. Брошнів-Осада</t>
  </si>
  <si>
    <t>Придбання дитячого ігрового майданчика с. Креховичі, Брошнів-Осадської селищної ради об’єднаної територіальної громади Івано-Франківської області</t>
  </si>
  <si>
    <t>220</t>
  </si>
  <si>
    <t>Придбання дитячого ігрового майданчика с. Брошнів, Брошнів-Осадської селищної ради об’єднаної територіальної громади Івано-Франківської області</t>
  </si>
  <si>
    <t>221</t>
  </si>
  <si>
    <t>ОТГ с. Витвиця</t>
  </si>
  <si>
    <t>Спорудження пам’ятника священнику о. Йосафату-Іллі Лесіву у с. Церківна</t>
  </si>
  <si>
    <t>222</t>
  </si>
  <si>
    <t>ОТГ с.Дзвиняч</t>
  </si>
  <si>
    <t>Придбання дитячого ігрового майданчика с. Дзвиняч</t>
  </si>
  <si>
    <t>223</t>
  </si>
  <si>
    <t>ОТГ смт. Заболотів</t>
  </si>
  <si>
    <t>Капітальний ремонт вуличного освітлення вул.Б.Хмельницького, Богданова, Набережна, Нова Джерельна смт.Заболотів</t>
  </si>
  <si>
    <t>224</t>
  </si>
  <si>
    <t>Придбання телевізора для Заболотівського ліцею Заболотівської селищної ради ОТГ</t>
  </si>
  <si>
    <t>225</t>
  </si>
  <si>
    <t>Будівництво спортивного майданчика зі штучним покриттям в тому числі виготовлення проектно-кошторисної документації с.Іллінці Заболотівської ОТГ</t>
  </si>
  <si>
    <t>226</t>
  </si>
  <si>
    <t>Придбання альтанки для ДНЗ "Берізка" Заболотівської селищної ради ОТГ</t>
  </si>
  <si>
    <t>227</t>
  </si>
  <si>
    <t>Придбання акустичних колонок, мікрофонів для ДНЗ "Берізка" та клубу с.Рожневі Поля Заболотівської селищної ради ОТГ</t>
  </si>
  <si>
    <t>228</t>
  </si>
  <si>
    <t>Капітальний ремонт вуличного освітлення с.Рудники Заболотівської ОТГ</t>
  </si>
  <si>
    <t>229</t>
  </si>
  <si>
    <t>Придбання металопластикової перестінки для Рудниківського ДНЗ Заболотівської селищної ради ОТГ</t>
  </si>
  <si>
    <t>230</t>
  </si>
  <si>
    <t>Придбання меблів для Троєцького ліцею Заболотівської селищної ради ОТГ</t>
  </si>
  <si>
    <t>231</t>
  </si>
  <si>
    <t>Придбання дитячого майданчика  с.Рожневі Поля Заболотівської ОТГ</t>
  </si>
  <si>
    <t>232</t>
  </si>
  <si>
    <t>Капітальний ремонт кабінету КНП "Заболотівська районна лікарня"</t>
  </si>
  <si>
    <t>233</t>
  </si>
  <si>
    <t>ОТГ с.Загвіздя</t>
  </si>
  <si>
    <t>234</t>
  </si>
  <si>
    <t>ОТГс. Космач</t>
  </si>
  <si>
    <t>Капітальний ремонт амбулаторії загальної практики сімейної медицини в с. Брустурів, Космацької сільської ради, об’єднаної територіальної громади Косівського р-ну Івано-Франківської області</t>
  </si>
  <si>
    <t>235</t>
  </si>
  <si>
    <t>Капітальний ремонт приміщень 1-го поверху дошкільного навчального закладу(ясла-садочок)"Гуцулочка"в с.Космач,Космацькоі ОТГ,Косівського району,Івано-Франківськоі області</t>
  </si>
  <si>
    <t>236</t>
  </si>
  <si>
    <t>ОТГ с. Олеша</t>
  </si>
  <si>
    <t>Будівництво-прибудова спортивного залу школи в с. Олеша Тлумацького району Івано-Франківської області</t>
  </si>
  <si>
    <t>237</t>
  </si>
  <si>
    <t>ОТГ с.Рожнів</t>
  </si>
  <si>
    <t>Капітальний ремонт мережі вуличного освітлення на територіі Рожнівськоі ОТГ</t>
  </si>
  <si>
    <t>238</t>
  </si>
  <si>
    <t>ОТГ м.Тлумач</t>
  </si>
  <si>
    <t xml:space="preserve">Капітальний ремонт  (заміна вікон та дверей ) ДЮСШ Тлумацької міської ради ОТГ </t>
  </si>
  <si>
    <t>239</t>
  </si>
  <si>
    <t xml:space="preserve">Капітальний ремонт Тлумацької ЗОШ I-III ст. Тлумацької міської ради ОТГ </t>
  </si>
  <si>
    <t>240</t>
  </si>
  <si>
    <t xml:space="preserve">Капітальний ремонт системи опалення, водопостачання та каналізації нежитлового приміщення по вул. Плебанія в м.Тлумач Тлумацької міської ради ОТГ </t>
  </si>
  <si>
    <t>241</t>
  </si>
  <si>
    <t>Капітальний ремонт приміщення (в тому числі заміна вікон та дверей) будинку школяра м. Тлумач)   Тлумацької міської ради ОТГ</t>
  </si>
  <si>
    <t>242</t>
  </si>
  <si>
    <t>Зміцнення матеріально-технічної бази відділу освіти молоді та спорту Тлумацької ОТГ</t>
  </si>
  <si>
    <t>243</t>
  </si>
  <si>
    <t>Зміцнення матеріально-технічної бази Центру надання соціальних послуг Тлумацької ОТГ</t>
  </si>
  <si>
    <t>244</t>
  </si>
  <si>
    <t>Капітального ремонту дорожнього покриття в с.Бортники Тлумацької ОТГ Івано-Франківської області</t>
  </si>
  <si>
    <t>245</t>
  </si>
  <si>
    <t>ОТГ с.Угринів</t>
  </si>
  <si>
    <t>Придбання дитячих ігрових майданчиків: в с. Угринів — 150 тис. грн., с. Клузів — 90 тис. грн.</t>
  </si>
  <si>
    <t>246</t>
  </si>
  <si>
    <t>ОТГ с.Яблунів</t>
  </si>
  <si>
    <t>Капітальний ремонт моста через р. Уторопець присілок Колодіївка в с. Уторопи, Яблунівської ОТГ, Івано-Франківської області</t>
  </si>
  <si>
    <t>247</t>
  </si>
  <si>
    <t>Капітальний ремонт будинку культури в с. Люча, Яблунівської ОТГ, Івано-Франківської області</t>
  </si>
  <si>
    <t>248</t>
  </si>
  <si>
    <t>Капітальний ремонт підвісної кладки через р. Лючка в с. Стопчатів, Яблунівської ОТГ, Косівського р-ну,Івано-Франківської області</t>
  </si>
  <si>
    <t>249</t>
  </si>
  <si>
    <t>ОТГ с. Ямниця</t>
  </si>
  <si>
    <t>Капітальний ремонт дорожнього покриття на вул. Шевченка від буд. № 44 до буд. № 150 в с. Павлівка Ямницької сільської ради об’єднаної територіальної громади Тисменицького району Івано-Франківської області</t>
  </si>
  <si>
    <t>250</t>
  </si>
  <si>
    <t>Придбання медичного обладнання для комунального некомерційного підприємства "Обласний клінічний онкологічний центр Кіровоградської обласної ради" за адресою вул. Ялтинська, 1, м. Кропивницький</t>
  </si>
  <si>
    <t>Придбання комп'ютерного обладнання та програмного забезпечення PACS для зберігання, вебперегляду та опису медичних зображень для  комунального некомерційного підприємства "Обласний клінічний онкологічний центр Кіровоградської обласної ради" за адресою вул. Ялтинська, 1, м. Кропивницький</t>
  </si>
  <si>
    <t>Придбання санітарних автомобілів для комунального некомерційного підприємства "Автогосподарство санітарного транспорту Кіровоградської обласної ради" за адресою вул. Адама Міцкевича, 21, м. Кропивницький</t>
  </si>
  <si>
    <t>Капітальний ремонт (заміна віконних та дверних блоків на металопластикові з енергозберігаючими склопакетами) будівель  комунального некомерційного підприємства "Кіровоградський обласний спеціалізований будинок дитини нового типу Кіровоградської обласної ради" за адресою вул. Глинки, 46, м. Кропивницький (з виготовленням проектно-кошторисної документації)</t>
  </si>
  <si>
    <t>Для комунального закладу "Кіровоградський обласний центр туризму, краєзнавства та екскурсій учнівської молоді" по вул. Соколовській, 2 у м. Кропивницькому на придбання спортивно-туристичного обладнання</t>
  </si>
  <si>
    <t>Для комунального закладу "Кіровоградський обласний центр туризму, краєзнавства та екскурсій учнівської молоді" по вул. Соколовській, 2 у м. Кропивницькому на придбання комп'ютерної техніки (обладнання) та оргтехніки</t>
  </si>
  <si>
    <t>Реставрація будівлі комунального закладу “Кіровоградська обласна спеціалізована дитячо-юнацька спортивна школа олімпійського резерву "Надія" розташована за адресою: вул. Велика Пермська, 1, в м. Кропивницькому  (з  виготовленням проектно-кошторисної документації)</t>
  </si>
  <si>
    <t>Для комунального некомерційного підприємства "Обласний клінічний госпіталь ветеранів війни Кіровоградської обласної ради" по вул. Короленка, 58, в м. Кропивницькому на закупівлю обладнання для фізіотерапевтичних кабінетів</t>
  </si>
  <si>
    <t>Для Кіровоградського академічного обласного українського музично-драматичного театру ім. М. Л. Кропивницького на придбання роялю</t>
  </si>
  <si>
    <t>Олександрійський міський будинок культури по вул. 6-го грудня, 2, у м. Олександрії — реставрація будівлі</t>
  </si>
  <si>
    <t>Придбання сміттєвозу (із боковим завантаженням на шасі МАЗ) з снігоочисним відвалом та колісного трактору МТЗ 82 з причепом та навісним обладнанням</t>
  </si>
  <si>
    <t>Міський бюджет м.Кропивницького</t>
  </si>
  <si>
    <t>Капітальний ремонт прорізів (заміна віконних блоків) у багатоповерхових житлових будинках м. Кропивницький, у тому числі виготовлення проектно-кошторисної документації</t>
  </si>
  <si>
    <t>Капітальний ремонт - заміна віконних блоків на металопластикові з енергозберігаючими склопакетами в закладах освіти м. Кропивницький, у тому числі виготовлення проектно-кошторисної документації</t>
  </si>
  <si>
    <t>Капітальний ремонт провулку Середнього від вул. Генерала Родимцева до вул. Кримської (з виготовленням проектно-кошторисної документації)</t>
  </si>
  <si>
    <t>Капітальний ремонт вул. Габдрахманова від вул. Вокзальної до вул. Юрія Бутусова з виготовленням проектно-кошторисної документації</t>
  </si>
  <si>
    <t>Капітальний ремонт вул. Шкільної (від вул. Микитенка, вул. Архітектора Достоєвського до вул. Ксенії Ерделі) з виготовленням проектно-кошторисної документації</t>
  </si>
  <si>
    <t>Капітальний ремонт мереж зовнішнього освітлення вул. Суворова у м. Кропивницькому</t>
  </si>
  <si>
    <t>Для КЗ "Центральна міська лікарня м. Кіровограда" на придбання та встановлення рентгенапарату</t>
  </si>
  <si>
    <t>Закупівля обладнання для загальноосвітніх шкіл м. Кропивницький</t>
  </si>
  <si>
    <t>Капітальний ремонт мереж зовнішнього освітлення вул. Петра Тодоровського у м. Кропивницькому</t>
  </si>
  <si>
    <t>Капітальний ремонт мереж зовнішнього освітлення вул. Якуба Коласа у м. Кропивницькому</t>
  </si>
  <si>
    <t>Капітальний ремонт мереж зовнішнього освітлення пров. Шахового у м. Кропивницькому</t>
  </si>
  <si>
    <t>Капітальний ремонт мереж зовнішнього освітлення вул. Верхньої Прирічної у м. Кропивницькому</t>
  </si>
  <si>
    <t>Капітальний ремонт мереж зовнішнього освітлення пров. Микитенка у м. Кропивницькому</t>
  </si>
  <si>
    <t>Капітальний ремонт мереж зовнішнього освітлення вул. Криворізької у м. Кропивницькому</t>
  </si>
  <si>
    <t>Капітальний ремонт мереж зовнішнього освітлення пров. Кар'єрного у м. Кропивницькому з виготовленням проектно-кошторисної документації</t>
  </si>
  <si>
    <t>Капітальний ремонт мереж зовнішнього освітлення вул. Української у м. Кропивницькому</t>
  </si>
  <si>
    <t>Капітальний ремонт мереж зовнішнього освітлення пров. Ольги Кобилянської у м. Кропивницькому з виготовленням проектно-кошторисної документації</t>
  </si>
  <si>
    <t>Капітальний ремонт мереж зовнішнього освітлення вул. Чернігівської у м. Кропивницькому</t>
  </si>
  <si>
    <t>Капітальний ремонт дороги по вул. Кропивницького (від вул. Полтавської до вул. Шевченка) у м. Кропивницькому</t>
  </si>
  <si>
    <t>Капітальний ремонт мереж зовнішнього освітлення вул. Панаса Михалевича у м. Кропивницькому</t>
  </si>
  <si>
    <t>Капітальний ремонт мереж зовнішнього освітлення вул. Олімпійської у м. Кропивницькому з виготовленням проектно-кошторисної документації</t>
  </si>
  <si>
    <t>Капітальний ремонт мереж зовнішнього освітлення пров. Кільцевого у м. Кропивницькому з виготовленням проектно-кошторисної документації</t>
  </si>
  <si>
    <t>Капітальний ремонт мереж зовнішнього освітлення вул. Нікопольської у м. Кропивницькому</t>
  </si>
  <si>
    <t>Капітальний ремонт та благоустрій території комунального закладу "Дошкільний навчальний заклад (ясла-садок) N 62 "Супутник" комбінованого типу Кіровоградської міської ради, за адресою: вул. Пацаєва, 11-а, м. Кропивницький</t>
  </si>
  <si>
    <t>Капітальний ремонт та благоустрій території дошкільного навчального закладу (ясла-садок) N 68 "Золота рибка" комбінованого типу за адресою: вул. Юрія Коваленка, 15 а, м. Кропивницький</t>
  </si>
  <si>
    <t>Капітальний ремонт мереж зовнішнього освітлення вул. Дунайської у м. Кропивницькому з виготовленням проектно-кошторисної документації</t>
  </si>
  <si>
    <t>Реконструкція греблі р. Сугоклея, м. Кропивницький з виготовленням проектно-кошторисної документації</t>
  </si>
  <si>
    <t>Гайворонський районний бюджет</t>
  </si>
  <si>
    <t>Капітальний ремонт із застосуванням енергозберігаючих технологій Комунального закладу "Хащуватський ліцей", пров. Солгутовського, буд. 1 с. Хащувате Гайворонського району Кіровоградської області</t>
  </si>
  <si>
    <t>Придбання дитячих майданчиків</t>
  </si>
  <si>
    <t>Голованівський районний бюджет</t>
  </si>
  <si>
    <t>Капітальний ремонт терапевтичного відділення Голованівської ЦРЛ, вул. Неалежності буд. 2, смт Голованівськ Голованівського району Кіровоградської області</t>
  </si>
  <si>
    <t>Маловисківський районний бюджет</t>
  </si>
  <si>
    <t>Будівництво спортивного майданчику багатофункціонального зі штучним покриттям у Оникіївській ЗШ I - III ступенів, вул. Центральна, 20, с. Оникієве, Маловисківського району Кіровоградської області</t>
  </si>
  <si>
    <t>Новоархангельський районний бюджет</t>
  </si>
  <si>
    <t>Новомиргородський районний бюджет</t>
  </si>
  <si>
    <t>Капітальний ремонт частини приміщень відділення хірургії та травматології будівлі РТМО "Новомиргородське" по провулку Ірини Омельчук, 3А в м. Новомиргород Кіровоградської області</t>
  </si>
  <si>
    <t>Благовіщенський районний бюджет</t>
  </si>
  <si>
    <t xml:space="preserve"> бюджет Володарського району</t>
  </si>
  <si>
    <t>Придбання медичного обладнання та оргтехніки для комунального некомерційного підприємства Володарської районної ради "Володарський районний центр первинної медико-санітарної допомоги", вул. Коцюбинського, 25, смт Володарка Володарського району Київської області</t>
  </si>
  <si>
    <t>Придбання медичного обладнання та оргтехніки для Володарської центральної районної лікарні, вул. Коцюбинського, 25, смт Володарка Володарського району Київської області</t>
  </si>
  <si>
    <t>Придбання комп'ютерного обладнання для комунального закладу "Володарська загальноосвітня школа I - III ступенів N 1" Володарської районної ради, вул. Коцюбинського, 44, смт Володарка Володарського району Київської області</t>
  </si>
  <si>
    <t>Придбання комп'ютерного обладнання для комунального закладу "Володарська загальноосвітня школа I - III ступенів N 2 імені В. П. Мельника" Володарської районної ради, вул. Кооперативна, 25, смт Володарка, Володарського району Київської області</t>
  </si>
  <si>
    <t>Придбання комп'ютерного обладнання для ДНЗ "Пізнайко", вул. Кооперативна, 15, смт Володарка Володарського району Київської області</t>
  </si>
  <si>
    <t>Придбання музичних інструментів та оргтехніки для Володарської школи мистецтв, вул. Кооперативна, 3, смт Володарка Володарського району Київської області</t>
  </si>
  <si>
    <t>Придбання освітлювальної апаратури та обладнання для сцени Володарського районного будинку культури, смт Володарка, вул. Кооперативна, 20</t>
  </si>
  <si>
    <t>бюджет Ставищенського району</t>
  </si>
  <si>
    <t>Придбання медичного обладнання для комунального закладу "Ставищенська центральна районна лікарня" Ставищенської районної ради, вул. Цимбала Сергія, 15/4 смт Ставище Ставищенського району Київської області</t>
  </si>
  <si>
    <t>Придбання аналізаторів сечі для комунального некомерційного підприємства "Ставищенський районний центр первинної медико-санітарної допомоги" Ставищенської районної ради Київської області, смт Ставище, вул. Цимбала Сергія, 1</t>
  </si>
  <si>
    <t>Придбання аналізаторів крові для комунального некомерційного підприємства "Ставищенський районний центр первинної медико-санітарної допомоги" Ставищенської районної ради Київської області, смт Ставище, вул. Цимбала Сергія, 1</t>
  </si>
  <si>
    <t>Придбання мультимедійного обладнання для Ставищенського навчально-виховного комплексу "Загальноосвітня школа I - III ступенів-педагогічний ліцей" N 1 Ставищенської районної ради Київської області, смт Ставище, вул. Цимбала Сергія, 31</t>
  </si>
  <si>
    <t>Придбання мультимедійного обладнання для Ставищенського навчально-виховного комплексу "Загальноосвітня школа I - III ступенів - юридичний ліцей" N 2 ім. О. С. Паланського Ставищенської районної ради Київської області, смт Ставище, вул. Цимбала Сергія, 53/2</t>
  </si>
  <si>
    <t>Придбання мультимедійного обладнання та оргтехніки для комунального закладу Ставищенської селищної ради "Ставищенський дошкільний навчальний заклад N 3 "Сонечко" ясла-садок, смт Ставище, вул. Петра Шила, 4</t>
  </si>
  <si>
    <t>Придбання мультимедійного обладнання та оргтехніки для комунального закладу Ставищенської селищної ради "Ставищенський дошкільний навчальний заклад N 2 "Золота рибка" ясла-садок, смт Ставище, вул. Першотравнева, 25/2</t>
  </si>
  <si>
    <t>Придбання обладнання та оргтехніки для комунального закладу "Заклад дошкільної освіти (ясла-садок) "Світлячок" Розкішнянської сільської ради Ставищенського району Київської області", вул. Галянта В., 11, с. Розкішна, Ставищенського району Київської області</t>
  </si>
  <si>
    <t>Фурсівської сільської об'єднаної територіальної громади</t>
  </si>
  <si>
    <t>Придбання комп'ютерного обладнання для комунального опорного навчального закладу "Трушківський заклад середньої освіти I - III ступенів Фурсівської сільської ради", площа Центральна, 2 с. Трушки Білоцерківського району Київської області</t>
  </si>
  <si>
    <t>Придбання комп'ютерного обладнання для "Пищиківського закладу загальної середньої освіти I - III ступенів Фурсівської сільської ради", вул. Миру, 122, с. Пищики Сквирського району Київської області</t>
  </si>
  <si>
    <t>Придбання комп'ютерного обладнання для "Матюшівського закладу загальної середньої освіти I - III ступенів Фурсівської сільської ради", вул. Ярослава Мудрого, 3 с. Матюші Білоцерківського району Київської області</t>
  </si>
  <si>
    <t>Придбання комп'ютерного обладнання для "Фурсівського закладу загальної середньої освіти I - III ступенів Фурсівської сільської ради", вул. Шкільна, 26 с. Фурси Білоцерківського району Київської області</t>
  </si>
  <si>
    <t>Придбання меблів для ДНЗ "Сніжинка", пров. Сонячний, 2, с. Фурси Білоцерківського району Київської області</t>
  </si>
  <si>
    <t>Бюджет м. Василькова</t>
  </si>
  <si>
    <t>Будівництво Васильківської ЗОШ I - III ступенів N 6, розташованої по вул. Гетьмана Сагайдачного, 34 міста Васильків Київської області</t>
  </si>
  <si>
    <t>Придбання та встановлення системи "Безпечна та розумна школа" на базі Васильківської загальноосвітньої школи I - III ступенів N 2 за адресою: м. Васильків, вул. Покровська, 2 з виготовленням проектно-кошторисної документації</t>
  </si>
  <si>
    <t>Придбання та встановлення системи "Безпечна та розумна школа" на базі Васильківського академічного ліцею "Успіх" за адресою: м. Васильків, вул. Шевченка, 46 з виготовленням проектно-кошторисної документації</t>
  </si>
  <si>
    <t>Придбання та встановлення системи "Безпечна та розумна школа" на базі Васильківської загальноосвітньої школи I - III ступенів N 7 Васильківської міської ради Київської області за адресою: м. Васильків, вул. Першого травня, 25 з виготовленням проектно-кошторисної документації</t>
  </si>
  <si>
    <t>Придбання та встановлення системи "Безпечна та розумна школа" на базі Васильківської загальноосвітньої школи I - III ступенів N 9 Васильківської міської ради Київської області за адресою: м. Васильків, вул. Декабристів, 135 з виготовленням проектно-кошторисної документації</t>
  </si>
  <si>
    <t>Будівництво мережі водовідведення по вулицях Козацькій, Патріотичній, Матросова, О. Лістрового в м. Васильків Київської області</t>
  </si>
  <si>
    <t>Капітальний ремонт даху будівлі ДНЗ N 1 "Журавлик" по вул. Черняхівського, 15 у м. Васильків Київської області</t>
  </si>
  <si>
    <t>Ремонт під'їздів житлових будинків по вулицях Володимирська, Грушевського, Гетьмана Сагайдачного в м. Васильків</t>
  </si>
  <si>
    <t>Капітальний ремонт вуличного освітлення по вулиці Республіканська м. Васильків Київської області</t>
  </si>
  <si>
    <t>Капітальний ремонт вуличного освітлення по вулиці Маяковського м. Васильків Київської області</t>
  </si>
  <si>
    <t>Капітальний ремонт вуличного освітлення по вулиці Космонавтів м. Васильків Київської області</t>
  </si>
  <si>
    <t>Капітальний ремонт вуличного освітлення по вулиці Саносвіти м. Васильків Київської області</t>
  </si>
  <si>
    <t>Капітальний ремонт вуличного освітлення по вулиці Княгині Ольги м. Васильків Київської області</t>
  </si>
  <si>
    <t>Капітальний ремонт вуличного освітлення по провулку Саносвіти м. Васильків Київської області</t>
  </si>
  <si>
    <t>Капітальний ремонт вуличного освітлення по провулку Дачний м. Васильків Київської області</t>
  </si>
  <si>
    <t>Капітальний ремонт вуличного освітлення по провулку Зарічний м. Васильків Київської області</t>
  </si>
  <si>
    <t>бюджет Обухівського району</t>
  </si>
  <si>
    <t>Придбання та встановлення системи "Безпечна та розумна школа" на базі Української спеціалізованої загальноосвітньої школи I - III ступенів N 1 з поглибленим вивченням окремих предметів Обухівської районної ради Київської області за адресою: Обухівський район, м. Українка, вул. Юності, 7 з виготовленням проектно-кошторисної документації</t>
  </si>
  <si>
    <t>Придбання та встановлення системи "Безпечна та розумна школа" на базі Трипільської загальноосвітньої школи I - III ступенів Обухівської районної ради Київської області за адресою: Обухівський район, с. Трипілля, вул. Шевченка, 102 з виготовленням проектно-кошторисної документації</t>
  </si>
  <si>
    <t>Придбання та встановлення системи "Безпечна та розумна школа" на базі Григорівської загальноосвітньої школи I - III ступенів Обухівської районної ради Київської області за адресою: Обухівський район, с. Григорівка, вул. Героїв Майдану, 31 з виготовленням проектно-кошторисної документації</t>
  </si>
  <si>
    <t>Капітальний ремонт приміщення фельдшерського пункту села Перегонівка Обухівського району Київської області</t>
  </si>
  <si>
    <t>Капітальний ремонт вуличного освітлення по провулку Стрижневому та вулиці Древньокиївська села Застугна Копачівської сільсьскої ради Обухівського району Київської області</t>
  </si>
  <si>
    <t>Капітальний ремонт вуличного освітлення по вулиці Зарічна села Перегонівка Перегонівської сільсьської ради Обухівського району Київської області</t>
  </si>
  <si>
    <t>Капітальний ремонт вуличного освітлення по вулиці Дорошенка села Кулі Семенівської сільсьської ради Обухівського району Київської області</t>
  </si>
  <si>
    <t>Капітальний ремонт вуличного освітлення по провулку Окружний села Халеп'я Халеп'янської сільсьської ради Обухівського району Київської області</t>
  </si>
  <si>
    <t>Капітальний ремонт дитячого майданчика по вулиці Будівельників будинок 11 міста Українка Київської області</t>
  </si>
  <si>
    <t>Придбання та встановлення дитячого інклюзивного майданчика міста Українка Київської області</t>
  </si>
  <si>
    <t>Виготовлення плану зонування території села Перегонівка Обухівського району Київської області</t>
  </si>
  <si>
    <t>Реконструкція вуличного освітлення села Перегонівка Обухівського району Київської області</t>
  </si>
  <si>
    <t>Капітальний ремонт вуличного освітлення села Копачів Обухівського району Київської області</t>
  </si>
  <si>
    <t>Реконструкція навісу Обухівського районного центру культури і дозвілля</t>
  </si>
  <si>
    <t>Придбання та укладання покриття для майданчика з вуличними тренажерами по вулиці Будівельників будинок 11 м. Українка Київської області</t>
  </si>
  <si>
    <t>Капітальний ремонт вуличного освітлення села Великі Дмитровичі Обухівського району Київської області</t>
  </si>
  <si>
    <t>Капітальний ремонт вуличного освітлення села Долина Обухівського району Київської області</t>
  </si>
  <si>
    <t>Капітальний ремонт вуличного освітлення села Витачів Обухівського району Київської області</t>
  </si>
  <si>
    <t>Капітальний ремонт вуличного освітлення села Деремезна Обухівського району Київської області</t>
  </si>
  <si>
    <t>Капітальний ремонт вуличного освітлення села Григорівка Обухівського району Київської області</t>
  </si>
  <si>
    <t>Капітальний ремонт вуличного освітлення села Халепя Обухівського району Київської області</t>
  </si>
  <si>
    <t>Капітальний ремонт вуличного освітлення села Мала Вільшанка Обухівського району Київської області</t>
  </si>
  <si>
    <t>Капітальний ремонт вуличного освітлення села Перегонівка Обухівського району Київської області</t>
  </si>
  <si>
    <t>Капітальний ремонт вуличного освітлення села  Семенівка Обухівського району Київської області</t>
  </si>
  <si>
    <t>Капітальний ремонт вуличного освітлення села Підгірці Обухівського району Київської області</t>
  </si>
  <si>
    <t>Капітальний ремонт вуличного освітлення села Красне1 Обухівського району Київської області</t>
  </si>
  <si>
    <t>Капітальний ремонт вуличного освітлення села Трипілля Обухівського району Київської області</t>
  </si>
  <si>
    <t>Капітальний ремонт вуличного освітлення села Старі Безрадичі Обухівського району Київської області</t>
  </si>
  <si>
    <t>Капітальний ремонт вуличного освітлення селища Козин Обухівського району Київської області</t>
  </si>
  <si>
    <t>Капітальний ремонт вуличного освітлення села Красна слобідкаОбухівського району Київської області</t>
  </si>
  <si>
    <t>м. Обухова</t>
  </si>
  <si>
    <t>Придбання та встановлення системи "Безпечна та розумна школа" на базі навчально-виховного комплексу "Гімназія - загальноосвітній навчальний заклад I ступеня м. Обухова імені Володимира Мельника" за адресою: Київська область, м. Обухів, вул. 8-го листопада, 42 з виготовленням проектно-кошторисної документації</t>
  </si>
  <si>
    <t>Капітальний ремонт під'їздів багатоквартирних житлових будинків по вулицях Київська і Каштанова м. Обухів Київської області</t>
  </si>
  <si>
    <t>Капітальний ремонт ліфта житлового будинку по вул. Каштанова, 7б в м. Обухів Київської області</t>
  </si>
  <si>
    <t>Капітальний ремонт системи вентиляції приміщень басейну навчально-виховного комплексу "Спеціалізована загальноосвітня школа I - III ступенів N 5 з поглибленим вивченням іноземних мов - загальноосвітня школа I - III ступенів N 5" по вулиці Лермонтова, 24 в м. Обухові Київської області</t>
  </si>
  <si>
    <t>Придбання мультимедійного комп'ютерного обладнання для кабінету біології для навчально-виховного комплексу "Спеціалізована загальноосвітня школа I - III ступеня N 1 з поглибленим вивченням української мови та літератури - загальноосвітня школа I - III ступеня N 1 А. с. Малишка Обухівської міської ради Київської області", м. Обухів, вул. Київська, 18</t>
  </si>
  <si>
    <t>Придбання мультимедійного комп'ютерного обладнання для кабінету біології для загальноосвітньої школи I - III ступенів N 2 Обухівської міської ради Киїіської області", м. Обухів, вул. Козацький шлях, 1</t>
  </si>
  <si>
    <t>Придбання мультимедійного комп'ютерного обладнання для кабінету хімії для навчально-виховного об'єднання "Загальноосвітня школа I - III ступенів N 4 - Центр військово-патріотичного виховання та допризовної підготовки" Обухівської міської ради Київської області, м. Обухів, вул. Осипенко, 26</t>
  </si>
  <si>
    <t>Придбання комп'ютерного класу для навчально-виховного комплексу "Гімназія - загальноосвітній навчальний заклад I ступеня міста Обухова імені Володимира Мельника", м. Обухів, вул. 8 Листопада, 42</t>
  </si>
  <si>
    <t>Придбання комп'ютерного класу для навчально-виховного комплексу "Спеціалізована загальноосвітня школа I - III ступеня N 1 з поглибленим вивченням української мови та літератури - загальноосвітня школа I - III ступеня N 1 А. С. Малишка Обухівської міської ради Київської області", м. Обухів, вул. Київська, 18</t>
  </si>
  <si>
    <t>Придбання комп'ютерного класу для загальноосвітньої школи I - III ступенів N 2 Обухівської міської ради Київської області, м. Обухів, вул. Козацький шлях, 1</t>
  </si>
  <si>
    <t>Придбання комп'ютерного класу для навчально-виховного комплексу "Загальноосвітня школа I - III ступеня N 3 - ліцей" Обухівської міської ради Київської області", м. Обухів, вул. Миру, 12</t>
  </si>
  <si>
    <t>Придбання комп'ютерного класу для навчально-виховного об'єднання "Загальноосвітня школа I - III ступенів N 4 - Центр військово-патріотичного виховання та допризовної підготовки" Обухівської міської ради Київської області, м. Обухів, вул. Осипенко, 26</t>
  </si>
  <si>
    <t>Придбання комп'ютерного класу для навчально-виховного комплексу "Спеціалізована загальноосвітня школа I - III ступенів N 5 з поглибленим вивченням іноземних мов - загальноосвітня школа I - III ступенів N 5" Обухівської міської ради Київської області, м. Обухів, вул. Лермонтова, 24</t>
  </si>
  <si>
    <t>Придбання мультимедійного комп'ютерного обладнання для кабінету історії, правознавства для навчально-виховного комплексу "Загальноосвітня школа I - III ступеня N 3 - ліцей" Обухівської міської ради Київської області, м. Обухів, вул. Миру, 12</t>
  </si>
  <si>
    <t>Придбання та встановлення системи "Безпечна та розумна школа" на базі Навчально-виховного комплексу "Спеціалізована загальноосвітня школа I - III ступенів N 1 з поглибленим вивченням української мови та літератури - загальноосвітня школа I - III ступенів N 1 імені А. с. Малишка Обухівської міської ради Київської області за адресою: Київська область, м. Обухів, вул. Київська, 18 з виготовленням проектно-кошторисної документації</t>
  </si>
  <si>
    <t>Придбання та встановлення системи "Безпечна та розумна школа" на базі загальноосвітньої школи I - III ступенів N 2 Обухівської міської ради Київської області за адресою: Київська область, м. Обухів, вул. Козацький Шлях, 1 з виготовленням проектно-кошторисної документації</t>
  </si>
  <si>
    <t>Придбання та встановлення системи "Безпечна та розумна школа" на базі навчально-виховного комплексу "Загальноосвітня школа I - III ступенів N 3 - ліцей" Обухівської міської ради Київської області за адресою: Київська область, м. Обухів, вул. Миру, 12 з виготовленням проектно-кошторисної документації</t>
  </si>
  <si>
    <t>Придбання та встановлення системи "Безпечна та розумна школа" на базі навчально-виховного об'єднання "Загальноосвітня школа I - III ступенів N 4 - Центр військово-патріотичного виховання та допризовної підготовки" Обухівської міської ради Київської області за адресою: Київська область, м. Обухів, вул. П. Осипенко, 26 з виготовленням проектно-кошторисної документації</t>
  </si>
  <si>
    <t>Придбання та встановлення системи "Безпечна та розумна школа" на базі навчально-виховного комплексу "Спеціалізована загальноосвітня школа I - III ступенів N 5 з поглибленим вивченням іноземних мов - загальноосвітня школа I - III ступенів N 5" Обухівської міської ради Київської області за адресою: Київська область, м. Обухів, вул. Лермонтова, 24 з виготовленням проектно-кошторисної документації</t>
  </si>
  <si>
    <t>Придбання та встановлення дитячого майданчика по вул. Каштанова будинок 30 м. Обухів Київської області</t>
  </si>
  <si>
    <t>Придбання меблів для рекреаційних зон та зон відпочинку "Загальноосвітньої школи I - III ступенів N 3 - ліцей" Обухівської міської ради Київської області</t>
  </si>
  <si>
    <t>бюджет Білоцерківського району</t>
  </si>
  <si>
    <t>Придбання промислового кухонного обладнання для Піщанського навчально-виховного об'єднання "Загальноосвітня школа I - III ступенів - дитячий садок", Білоцерківський район, с. Піщана, вул. Окружна, 1</t>
  </si>
  <si>
    <t>Придбання комплектів шкільних меблів для Острійківської загальноосвітньої школи I - III ступенів, Білоцерківський район с. Острійки, вул. Миру, 38</t>
  </si>
  <si>
    <t>Придбання мультимедійного обладнання для Макіївського навчально-виховного об'єднання "Загальноосвітня школа I - III ступенів - дитячий садок", Білоцерківський район, с. Макіївка, вул. Центральна, 1</t>
  </si>
  <si>
    <t>Придбання комп'ютерної техніки для Озернянської загальноосвітньої школи I - II ступенів N 1, Білоцерківський район, с. Озерна, вул. Зоряна, 2</t>
  </si>
  <si>
    <t>Придбання біохімічного аналізатора напівавтомат для Білоцерківської центральної районної лікарні, м. Біла Церква, вул. Тімірязєва, 6</t>
  </si>
  <si>
    <t>Придбання біполярного електрода для Білоцерківської центральної районної лікарні, м. Біла Церква, вул. Тімірязєва, 6</t>
  </si>
  <si>
    <t>Придбання аналізаторів сечі для комунального некомерційного підприємства "Центр первинної медико-санітарної допомоги Білоцерківського району" Білоцерківської районної ради Київської області, м. Біла Церква, вул. Тімірязєва, 6</t>
  </si>
  <si>
    <t>Придбання музичного обладнання для Будинку культури с. Поправка, вул. Прозорівська, 6, Білоцерківський район</t>
  </si>
  <si>
    <t>Придбання оргтехніки для Будинку культури с. Потіївка, вул. Центральна, 7, Білоцерківський район</t>
  </si>
  <si>
    <t>Придбання баяну для Будинку культури с. Дрозди, вул. Польова, 1г, Білоцерківський район</t>
  </si>
  <si>
    <t>Придбання музичних інструментів та обладнання для народного фольклорного ансамблю "Терниця" районного Будинку культури, вул. Тімірязєва, 2а, м. Біла Церква</t>
  </si>
  <si>
    <t>Придбання музичних інструментів для народного концертного оркестру районного Будинку культури, вул. Тімірязєва, 2а, м. Біла Церква</t>
  </si>
  <si>
    <t>бюджет Сквирського району</t>
  </si>
  <si>
    <t>Придбання музичної апаратури для Шамраївського сільського Будинку культури, с. Шамраївка, вул. Центральна, 27, Сквирського району Київської області</t>
  </si>
  <si>
    <t>Придбання мультимедійного обладнання для Шамраївського НВК "ЗОШ I - III ступенів - НЗ", с. Шамраївка, вул. Шкільна, 4, Сквирського району Київської області</t>
  </si>
  <si>
    <t>Придбання меблів для Сквирської ЗОШ I - III ступенів N 2, м. Сквира, пр. Каштановий, 2</t>
  </si>
  <si>
    <t>Придбання меблів для Сквирської ЗОШ I - III ступенів N 3, м. Сквира, вул. Шевченка, 43</t>
  </si>
  <si>
    <t>Придбання меблів для НВО "Сквирський ліцей - ЗОШ I - II ступенів", м. Сквира, вул. Незалежності, 63</t>
  </si>
  <si>
    <t>Придбання меблів для Сквирського ДНЗ N 2 "Малятко", м. Сквира, вул. м. Рильського, 39</t>
  </si>
  <si>
    <t>Капітальний ремонт із заміною вікон на енергозберігаючі для Сквирського ДНЗ N 5 "Калинка", м. Сквира, вул. Шевченка, 89</t>
  </si>
  <si>
    <t>Придбання мультимедійного обладнання для Сквирського ДНЗ N 1 "Світанок", м. Сквира, вул. м. Рильського, 51</t>
  </si>
  <si>
    <t>Капітальний ремонт із заміною вікон на енергозберігаючі для Сквирського ДНЗ N 3 "Берізка", м. Сквира, вул. Стаханова, 22</t>
  </si>
  <si>
    <t>Придбання мультимедійного обладнання для Сквирського ДНЗ N 6 "Ромашка", м. Сквира, вул. Незалежності, 80</t>
  </si>
  <si>
    <t>Капітальний ремонт із заміною вікон на енергозберігаючі для Оріховецького НВК "ЗОШ I - III ступенів - ДНЗ", с. Оріховець, вул. Центральна, 14, Сквирського району Київської області</t>
  </si>
  <si>
    <t>Придбання оргтехніки для Шапіївського НВК I - II ступенів - ДНЗ, с. Шапіївка, вул. Ювілейна, 1, Сквирського району Київської області</t>
  </si>
  <si>
    <t>Придбання оргтехніки для Тхорівського НВК I - II ступенів - ДНЗ, с. Тхорівка вул. Шевченка, 1, Сквирського району Київської області</t>
  </si>
  <si>
    <t>Капітальний ремонт із заміною вікон на енергозберігаючі для Кам'яногребельського НВК "ЗОШ I - II ступенів - ДНЗ", с. Кам'яна Гребля, вул. Шкільна, 13, Сквирського району Київської області</t>
  </si>
  <si>
    <t>Капітальний ремонт із заміною вікон на енергозберігаючі для Антонівського НВО "ЗОШ I - II ступенів - ДНЗ", с. Антонів вул. Ювілейна, 1, Сквирського району Київської області</t>
  </si>
  <si>
    <t>Придбання оргтехніки для Сквирського районного центру дитячої та юнацької творчості, м. Сквира, вул. Богачевського, 55</t>
  </si>
  <si>
    <t>Капітальний ремонт із заміною вікон на енергозберігаючі для Сквирської центральної районної лікарні, м. Сквира, вул. Київська, 12</t>
  </si>
  <si>
    <t>Придбання медичного обладнання для комунального некомерційного підприємства Сквирської районної ради "Сквирський районний центр первинної медико-санітарної допомоги", м. Сквира, вул. Київська, 12</t>
  </si>
  <si>
    <t>Придбання обладнання та предметів довгострокового користування (комплект звукової апаратури, комп'ютерна техніка) для Рогізнянського сільського будинку культури, с. Рогізна, вул. Центральна, 17</t>
  </si>
  <si>
    <t>Придбання обладнання та предметів довгострокового користування (комплект звукової апаратури, комп'ютерна техніка) для Кривошиїнського сільського будинку культури, с. Кривошиїнці, вул. Сквирська, 87</t>
  </si>
  <si>
    <t>Придбання обладнання та предметів довгострокового користування (комплект звукової апаратури, комп'ютерна техніка) для Селезенівського сільського будинку культури, с. Селезенівка, вул. Соборна, 32</t>
  </si>
  <si>
    <t>Придбання обладнання та предметів довгострокового користування (комплект звукової апаратури, комп'ютерна техніка) Таборівського сільського клубу, с. Таборів, вул. Балишова, 1/а</t>
  </si>
  <si>
    <t>Придбання обладнання та предметів довгострокового користування (комплект звукової апаратури, комп'ютерна техніка) для Миньковецького сільського клубу, с. Миньківці, вул. Перемоги, 11а</t>
  </si>
  <si>
    <t>Придбання обладнання та предметів довгострокового користування (комплект звукової апаратури, комп'ютерна техніки) для Великополовецького сільського будинку культури, с. Великополовецьке, вул. Центральна, 34/а</t>
  </si>
  <si>
    <t>Придбання обладнання та предметів довгострокового користування (комплект звукової апаратури, комп'ютерна техніка) для Цапіївського сільського клубу, с. Цапіївка, вул. Березнева, 76а</t>
  </si>
  <si>
    <t>Придбання обладнання та предметів довгострокового користування (музичний інструмент) для Чубинецького сільського будинку культури, с. Чубинці, вул. Стаханова, 1/а</t>
  </si>
  <si>
    <t>Придбання сценічних жіночих костюмів для Великоєрчиківського сільського будинку культури, с. Великі Єрчики, вул. Коноплястого, 1</t>
  </si>
  <si>
    <t>Придбання обладнання та предметів довгострокового користування (комплект звукової апаратури) для Красноліського сільського клубу, с. Красноліси вул. Шевченка, 15</t>
  </si>
  <si>
    <t>Придбання обладнання та предметів довгострокового користування (комплект звукової апаратури) для Малолисовецького сільського будинку культури, с. Малі Лисовці, вул. Центральна, 2</t>
  </si>
  <si>
    <t>Придбання обладнання та предметів довгострокового користування (комплект звукової апаратури) для Малоєрчиківського сільського будинку культури, с. Малі Єрчики, вул. Центральна, 6</t>
  </si>
  <si>
    <t>Придбання обладнання та предметів довгострокового користування (комп'ютерна техніка та принтер) для Рудянської бібліотеки-філії, с. Руда вул. І. Франка, 68</t>
  </si>
  <si>
    <t>Придбання обладнання та предметів довгострокового користування (комп'ютерна техніка та принтер) для Великоєрчиківської бібліотеки-філії, с. Великі Єрчики, вул. Молодіжна, 1а</t>
  </si>
  <si>
    <t>Придбання обладнання та предметів довгострокового користування (комп'ютерна техніка та принтер) для Великополовецької бібліотеки-філії, с. Великополовецьке, вул. Центральна, 34</t>
  </si>
  <si>
    <t>Придбання обладнання та предметів довгострокового користування (комп'ютерна техніка та принтер) для Буківської бібліотеки-філії с. Буки вул. Першотравнева, 13</t>
  </si>
  <si>
    <t>Придбання обладнання та предметів довгострокового користування (комп'ютерна техніка та принтер) для Кривошиїнської бібліотеки-філії с. Кривошиїнці, вул. Сквирська, 87б</t>
  </si>
  <si>
    <t>Придбання обладнання та предметів довгострокового користування (комп'ютерна техніка та принтер) для Малоєрчиківської бібліотеки-філія с. Малі Єрчики, вул. Центральна, 6</t>
  </si>
  <si>
    <t>Придбання обладнання та предметів довгострокового користування (електрична плита, ноутбуки, телевізори, комплект матів) для Буківського навчально-виховного комплексу "Загальноосвітня школа I - III ступенів - дитячий садок", вул. Першотравнева, 4, с. Буки Сквирського району Київської області</t>
  </si>
  <si>
    <t>Придбання обладнання та предметів довгострокового користування (електричні плити, телевізори, ноутбуки, комп'ютери з моніторами, кольоровий принтер, комплект столів, стінки для дитячого садка, шведська стінка для спортивного залу) для Великополовецького навчально-виховного комплексу "Загальноосвітня школа I - III ступенів - дитячий садок" Сквирського району Київської області, вул. Центральна, 65, с. Великополовецьке Сквирського району Київської області</t>
  </si>
  <si>
    <t>Придбання обладнання та предметів довгострокового користування (електричні плити, комп'ютери з моніторами) для Дулицького навчально-виховного об'єднання "Загальноосвітня школа I - III ступенів - дошкільний навчальний заклад", вул. Шкільна, 1, с. Дулицьке Сквирського району Київської області</t>
  </si>
  <si>
    <t>Придбання обладнання та предметів довгострокового користування (електричні плити, телевізори, ноутбуки, комплект кухонного обладнання, музичний центр, комплект матів) для Кривошиїнського навчально-виховного об'єднання "Загальноосвітня школа I - III ступенів - дошкільний навчальний заклад", вул. Шкільна, 1, с. Кривошиїнці Сквирського району Київської області</t>
  </si>
  <si>
    <t>Придбання обладнання та предметів довгострокового користування (електрична плита, проектор, мультимедійна дошка, телевізор, холодильник) для Малолисовецького навчально-виховного комплексу "Загальноосвітня школа I - II ступенів - дитячий садок", вул. Центральна, 7, с. Малі Лисовці Сквирського району Київської області</t>
  </si>
  <si>
    <t>Придбання обладнання та предметів довгострокового користування (електрична плита, холодильник, ноутбуки, музичний центр, проектор) для Рогізнянського навчально-виховного комплексу "Загальноосвітня школа I - II ступенів - дитячий садок", вул. Центральна, 17, с. Рогізна Сквирського району Київської області</t>
  </si>
  <si>
    <t>Придбання обладнання та предметів довгострокового користування (телевізор, комп'ютер з монітором, ноутбук, кольоровий принтер, електрична плита, електром'ясорубка, витяжка, морозильна камера) для Рудянської філії Шамраївського навчально-вихованого комплексу "Загальноосвітня школа I - III ступенів - дошкільний навчальний заклад", вул. І. Франка, 68, с. Руда Сквирського району Київської області</t>
  </si>
  <si>
    <t>Придбання обладнання та предметів довгострокового користування (холодильник, двері вхідні броньовані утеплені) для Рудянського дошкільного навчального закладу, вул. Заводська, 23 с. Руда Сквирського району Київської області</t>
  </si>
  <si>
    <t>Придбання обладнання та предметів довгострокового користування (меблеві стінки для початкової школи, комплект меблів для хімічного кабінету, телевізор, ноутбук) для Самгородоцької загальноосвітньої школи I - III ступенів, вул. Центральна, 8 с. Самгородок Сквирського району Київської області</t>
  </si>
  <si>
    <t>Придбання обладнання та предметів довгострокового користування (комплект меблів для ігрової кімнати, ноутбук) для Самгородоцького дошкільного навчального закладу, вул. Петровського, 2 с. Самгородок Сквирського району Київської області</t>
  </si>
  <si>
    <t>Придбання обладнання та предметів довгострокового користування (холодильник, телевізор, комплект обладнання для кухні, електрична плита) для Чубинецького навчально-виховного комплексу "Загальноосвітня школа I - II ступенів - дитячий садок", вул. Шкільна, 1 с. Чубинці Сквирського району Київської області</t>
  </si>
  <si>
    <t>Придбання обладнання та предметів довгострокового користування (ліжка з матрацами, телевізор) для Сквирського дитячого будинку "Надія", вул. Шкільна, 1А. с. Кривошиїнці Сквирського району Київської області</t>
  </si>
  <si>
    <t>Придбання мультимедійного обладнання для загальноосвітніх навчальних закладів району</t>
  </si>
  <si>
    <t>Придбання медичного обладнання (аналізатор гемоглобіну та гематокриту) для Великополовецької амбулаторії загальної практики сімейної медицини, вул. Молодіжна, 13-А с. Великополовецьке Сквирського району Київської області</t>
  </si>
  <si>
    <t>Придбання медичного обладнання (аналізатор гемоглобіну та гематокриту) для Кривошиїнської амбулаторії загальної практики сімейної медицини, вул. Сквирська, 89-а с. Кривошиїнці Сквирського району Київської області</t>
  </si>
  <si>
    <t>Придбання медичного обладнання (гемоаналізатор) для Чубинецької амбулаторії загальної практики сімейної медицини, вул. Діхтяренка, 1 с. Чубинці Сквирського району Київської області</t>
  </si>
  <si>
    <t>Придбання медичного обладнання (аналізатор гемоглобіну та гематокриту) для Самгородоцької амбулаторії загальної практики сімейної медицини, вул. Шкільна, 56-а с. Самгородок Сквирського району Київської області</t>
  </si>
  <si>
    <t>бюджет Таращанського району</t>
  </si>
  <si>
    <t>Придбання автоклава для комунального закладу Таращанської районної ради "Таращанська ЦРЛ" м. Тараща, вул. Шевченка, 66</t>
  </si>
  <si>
    <t>Придбання дистилізатора для комунального закладу Таращанської районної ради "Таращанська центральна районна лікарня" м. Тараща, вул. Шевченка, 66</t>
  </si>
  <si>
    <t>Придбання електрокардіографа Юкард-100 з телеметричним комплексом Unet для комунального закладу Таращанської районної ради "Таращанська центральна районна лікарня" м. Тараща, вул. Шевченка, 66</t>
  </si>
  <si>
    <t>Придбання стола операційного електричного для комунального закладу Таращанської районної ради "Таращанська центральна районна лікарня" м. Тараща, вул. Шевченка, 66</t>
  </si>
  <si>
    <t>Придбання електрокардіографів Юкард 100 з телеметричним комплексом Unet для комунального некомерційного підприємства Таращанської районної ради "Таращанський центр первинної медичної (медико-санітарної) допомоги" м. Тараща, вул. Шевченка, 66</t>
  </si>
  <si>
    <t>Придбання стерилізатора повітряного ГП-80 для комунального некомерційного підприємства Таращанської районної ради "Таращанський центр первинної медичної (медико-санітарної) допомоги" м. Тараща, вул. Шевченка, 66</t>
  </si>
  <si>
    <t>Придбання мультимедійного комплексу для Таращанської загальнооствітньої школи I - III ступенів N 2 Таращанської районної ради Київської області, м. Тараща вул. Володимира Великого, 32а</t>
  </si>
  <si>
    <t>Придбання мультимедійного комплексу та меблів для Таращанського навчально-виховного комплексу "Гімназія "Ерудит" - загальноосвітня школа I ступеня" Таращанської районної ради Київської області, м. Тараща, вул. Шевченка, 39</t>
  </si>
  <si>
    <t>Придбання комп'ютерного класу для Таращанської загальноосвітньої школи I - II ступенів N 3 Таращанської районної ради Київської області, м. Тараща, вул. Зарічна, 20</t>
  </si>
  <si>
    <t>Придбання мультимедійного обладнання та оргтехніки для Косяківського закладу загальної середньої освіти I - II ступенів Таращанської районної ради Київської області, с. Косяківка, вул. Шкільна, 1</t>
  </si>
  <si>
    <t>Придбання телевізорів для Великоберезянської загальноосвітньої школи I - III ступенів Таращанської районної ради Київської області, с. В. Березянка, вул. Михайлівська, 2</t>
  </si>
  <si>
    <t>Тетіївської міської об'єднаної територіальної громади</t>
  </si>
  <si>
    <t>Придбання телевізора для Скибинецької філії комунального закладу Кашперівського НВО "ЗОШ I - III ступенів - дитячий садок", Тетіївський район, с. Скибинці, вул. Покровська, 2а</t>
  </si>
  <si>
    <t>Придбання меблів для комунального закладу "Тетіївський заклад загальної середньої освіти I - III ступенів N 1" Тетіївської міської ради Київської області, м. Тетіїв, вул. Центральна, 107</t>
  </si>
  <si>
    <t>Придбання обладнання для кабінету фізики комунального закладу "Тетіївський навчально-виховний комплекс "Загальноосвітня школа I - III ступенів - природничо-математичний ліцей" Тетіївської міської ради Київської області, м. Тетіїв, вул. Соборна, 32</t>
  </si>
  <si>
    <t>Придбання мультимедійних засобів навчання та оргтехніки для комунального закладу "Тетіївський заклад загальної середньої освіти I - III ступенів N 3" Тетіївської міської ради Київської області, м. Тетіїв, вул. Байраківського, 49</t>
  </si>
  <si>
    <t>Придбання меблів для комунального закладу "Тетіївський навчально-виховний комплекс "Гімназія - загальноосвітня школа I - III ступенів" Тетіївської міської ради Київської області, м. Тетіїв, вул. Володимирська, 1</t>
  </si>
  <si>
    <t>Придбання комп'ютерної техніки для комунального закладу "Дібрівський аграрний ліцей" Тетіївської міської ради Київської області, с. Дібрівка, вул. Степова, 2</t>
  </si>
  <si>
    <t>Придбання комп'ютерної та оргтехніки (ноутбук, принтер) для комунального закладу "Голодьківський заклад загальної середньої освіти I - III ступенів" Тетіївської міської ради Київської області, с. Голодьки, вул. Шкільна, 3</t>
  </si>
  <si>
    <t>Придбання комп'ютерної та оргтехніки (ноутбук, принтер) для комунального закладу "Росішківський заклад загальної середньої освіти I - II ступенів Тетіївської міської ради Київської області", с. Росішки, вул. Центральна, 42</t>
  </si>
  <si>
    <t>Придбання комп'ютерної техніки (ноутбук) для дошкільного навчального закладу (ясла-садок) "Калинка" виконавчого комітету Тетіївської міської ради Київської області, м. Тетіїв, вул. Коцюбинського, 7</t>
  </si>
  <si>
    <t>Бюджет Узинської міської об'єднаної територіальної громади</t>
  </si>
  <si>
    <t>Капітальний ремонт мереж вуличного освітлення по вул. Шевченка в с. Іванівка Білоцерківського району Київської області</t>
  </si>
  <si>
    <t>Капітальний ремонт мереж вуличного освітлення по вул. Центральна в с. Іванівка Білоцерківського району Київської області</t>
  </si>
  <si>
    <t>Капітальний ремонт дорожнього покриття по вул. Перемоги в с. Іванівка Білоцерківського району Київської області</t>
  </si>
  <si>
    <t>Капітальний ремонт мереж вуличного освітлення від КТП - 51 по вул. Гагаріна в с. Михайлівка Білоцерківського району Київської області</t>
  </si>
  <si>
    <t>Капітальний ремонт мереж вуличного освітлення по вул. Франка в с. Мала Антонівка Білоцерківського району Київської області</t>
  </si>
  <si>
    <t>Капітальний ремонт мереж вуличного освітлення по вул. Набережна в с. Олійникова Слобода Білоцерківського району Київської області</t>
  </si>
  <si>
    <t>Придбання меблів, мультимедійного обладнання та оргтехніки для Іванівського НВК "Загальноосвітня школа I - III ступенів - заклад дошкільної освіти", вул. Центральна, 54, с. Іванівка Білоцерківського району Київської області</t>
  </si>
  <si>
    <t>Придбання мультимедійного обладнання, комп'ютерної та оргтехніки для Опорного закладу загальної середньої освіти Узинська загальноосвітня школа I - III ступенів N 1 Узинської міської ради Київської області, м. Узин, вул. Ярослава Мудрого, 11а</t>
  </si>
  <si>
    <t>Придбання мультимедійного обладнання, комп'ютерної та оргтехніки для Узинської загальноосвітньої школи I - III ступенів N 2 Узинської міської ради Київської області, м. Узин, вул. Лесі Українки, 64а</t>
  </si>
  <si>
    <t>Придбання мультимедійного обладнання, комп'ютерної та оргтехніки для Навчально-виховного комплексу "Узинська гімназія" Узинської міської ради Київської області, м. Узин, вул. Незалежності, 29</t>
  </si>
  <si>
    <t>Придбання мультимедійного обладнання, комп'ютерної та оргтехніки для Узинської загальноосвітньої школи I - II ступенів N 5 Узинської міської ради Київської області, м. Узин, вул. Висока, 8</t>
  </si>
  <si>
    <t>Придбання медичного обладнання та оргтехніки для Узинської районної лікарні, м. Узин, вул. Івана Богуна, 57 А</t>
  </si>
  <si>
    <t>Придбання музичних інструментів, оргтехніки для комунального закладу освіти "Дитяча школа мистецтв" Узинської міської ради, м. Узин, вул. Івана Богуна, 1</t>
  </si>
  <si>
    <t>Капітальний ремонт дорожнього покриття по вул. Набережна в с. Чепиліївка Білоцерківського району Київської області</t>
  </si>
  <si>
    <t>Капітальний ремонт дорожнього покриття по вул. Вокзальна в с. Сухоліси Білоцерківського району Київської області</t>
  </si>
  <si>
    <t>бюджет Тетіївського району</t>
  </si>
  <si>
    <t>Придбання навчального комп'ютерного обладнання для Височанського НВО ЗОШ I - III ступенів - дитячий садок, с. Високе, вул. Дружби, 8</t>
  </si>
  <si>
    <t>Придбання мультимедійного обладнання для Галайківського НВО ЗОШ I - III ступенів - дитячий садок, с. Галайки, вул. Центральна, 13</t>
  </si>
  <si>
    <t>Придбання оргтехніки та холодильника для Денихівського НВО ЗОШ I - III ступенів - дитячий садок, с. Денихівка, вул. Шевченка, 91</t>
  </si>
  <si>
    <t>Придбання морозильної камери та меблів для дитячого навчального закладу "Віночок", с. Денихівка, вул. Робітнича, 7</t>
  </si>
  <si>
    <t>Придбання меблів для дитячого навчального закладу "Світанок", с. Денихівка вул. Л. Українки, 7</t>
  </si>
  <si>
    <t>Придбання мультимедійного обладнання, шафи для зберігання та підзарядки ноутбуків, спортінвентаря та форми для КЗ Кашперівського НВО "ЗОШ I - III ступенів - дитячий садок", с. Кашперівка, вул. Київська, 9</t>
  </si>
  <si>
    <t>Придбання холодильника та меблів для дитячого навчального закладу "Ромашка", с. Кашперівка, вул. Б. Хмельницького, 28</t>
  </si>
  <si>
    <t>Придбання пральної машини та меблів для дитячого навчального закладу "Ластівка", с. Кашперівк, вул. Київська, 77</t>
  </si>
  <si>
    <t>Придбання холодильника для Кошівської ЗОШ I - II ступенів, с. Кошів, вул. Шкільна, 1</t>
  </si>
  <si>
    <t>Придбання пральної машини, оргтехніки, меблів для дитячого навчального закладу "Оберіг", с. Кошів, вул. Шкільна, 24</t>
  </si>
  <si>
    <t>Придбання комп'ютерної техніки для Клюківської ЗОШ I - II ступенів, с. Клюки вул. Миру, 3/2</t>
  </si>
  <si>
    <t>Придбання інтерактивного комплексу для П'ятигірської ЗОШ I - III ступенів, с. П'ятигори, вул. Київська, 4</t>
  </si>
  <si>
    <t>Придбання меблів для дитячого навчального закладу "Горобинонька", с. П'ятигори, вул. Квіткова, 1</t>
  </si>
  <si>
    <t>Придбання мультимедійного обладнання для Теліжинецького НВО ЗОШ I - III ступенів - дитячий садок, с. Теліжинці, вул. Перемоги, 16</t>
  </si>
  <si>
    <t>бюджет Фастівського району</t>
  </si>
  <si>
    <t>Капітальний ремонт покрівлі Кожанського ЗСО I - II ступенів Фастівської районної ради Київської області по вул. Шкільна, 1 смт Кожанка Фастівського району Київської області</t>
  </si>
  <si>
    <t>Придбання обладнання і предметів довгострокового користування для КНП ФРР "Фастівська центральна районна лікарня" (придбання інфузійних насосів)</t>
  </si>
  <si>
    <t>Придбання обладнання і предметів довгострокового користування для КНП ФРР "Фастівська центральна районна лікарня" (телевізійне і аудівізуальне обладнання)</t>
  </si>
  <si>
    <t>Придбання обладнання і предметів довгострокового користування для КНП ФРР "Фастівська центральна районна лікарня" (системи реєстрації медичної інформації та дослідне обладнання)</t>
  </si>
  <si>
    <t>Придбання обладнання і предметів довгострокового користування для КНП ФРР "Фастівська центральна районна лікарня" (стерилізатори)</t>
  </si>
  <si>
    <t>Придбання обладнання і предметів довгострокового користування для КНП ФРР "Фастівська центральна районна лікарня" (устаткування для операційних блоків)</t>
  </si>
  <si>
    <t>Придбання обладнання і предметів довгострокового користування для КНП ФРР "Фастівська центральна районна лікарня" (придбання комп'ютерної та іншої оргтехніки)</t>
  </si>
  <si>
    <t>Придбання обладнання і предметів довгострокового користування для КНП ФРР "Фастівський центр первинної медико-санітарної допомоги" (придбання медичного та іншого обладнання)</t>
  </si>
  <si>
    <t>Придбання обладнання і предметів довгострокового користування для КНП ФРР "Фастівська центральна районна лікарня" (медичне обладнання та вироби медичного призначення різні)</t>
  </si>
  <si>
    <t>Придбання обладнання для стоматологічного поліклінічного відділення КНП ФРР "Фастівська центральна районна лікарня"</t>
  </si>
  <si>
    <t>Придбання обладнання і предметів довгострокового користування для Фастівського районного територіального центру соціального обслуговування (надання соціальних послуг)</t>
  </si>
  <si>
    <t>Придбання обладнання і предметів довгострокового користування для КНП ФРР "Фастівський центр первинної медико-санітарної допомоги" (придбання комп'ютерної та іншої оргтехніки)</t>
  </si>
  <si>
    <t>Придбання обладнання і предметів довгострокового користування для КНП ФРР "Фастівський центр первинної медико-санітарної допомоги" (придбання меблів для АЗПМС)</t>
  </si>
  <si>
    <t>Придбання обладнання і предметів довгострокового користування для КНП ФРР "Фастівська центральна районна лікарня" (придбання системи моніторингу стану пацієнта)</t>
  </si>
  <si>
    <t>Придбання комп'ютерної та оргтехніки для закладів загальної середньої освіти Фастівського району</t>
  </si>
  <si>
    <t>Придбання обладнання для їдальнь закладів загальної середньої освіти та закладів дошкільної освіти Фастівського району</t>
  </si>
  <si>
    <t>Придбання радіо- та телевізійних приймачів, апаратури для запису та відтворення аудіо та відео матеріалу для закладів загальної середньої освіти Фастівського району</t>
  </si>
  <si>
    <t>Придбання обладнання і предметів довгострокового користування для Волицької сільської ради, с. Волиця Фастівського району Київської області</t>
  </si>
  <si>
    <t>Придбання обладнання і предметів довгострокового користування для Скригалівської сільської ради, с. Скригалівка Фастівського району Київської області</t>
  </si>
  <si>
    <t>Придбання посуду та кухонного приладдя для їдальнь закладів загальної середньої освіти та закладів дошкільної освіти Фастівського району</t>
  </si>
  <si>
    <t>Придбання шкільних дошок для закладів загальної середньої освіти Фастівського району</t>
  </si>
  <si>
    <t>бюджет Баришівського району</t>
  </si>
  <si>
    <t>Поліпшення матеріально-технічної бази медичних закладів первинної та вторинної ланки Баришівського району Київської області</t>
  </si>
  <si>
    <t>Поліпшення матеріально-технічної бази закладів освіти та культури Баришівського району Київської області</t>
  </si>
  <si>
    <t>бюджет Броварського району</t>
  </si>
  <si>
    <t>Придбання дитячого розважально-спортивного майданчика для с. Зазим'я Броварського району Київської області</t>
  </si>
  <si>
    <t>Придбання дитячого розважально-спортивного майданчика для с. Кулажинці Броварського району Київської області</t>
  </si>
  <si>
    <t>Придбання дитячого розважально-спортивного майданчика для с. Плоске Броварського району Київської області</t>
  </si>
  <si>
    <t>Придбання дитячого розважально-спортивного майданчика для с. Погреби Броварського району Київської області</t>
  </si>
  <si>
    <t>Придбання дитячого розважально-спортивного майданчика для с. Світильня Броварського району Київської області</t>
  </si>
  <si>
    <t>Придбання спортивного майданчика для с. Рожівка Броварського району Київської області</t>
  </si>
  <si>
    <t>Придбання системи очистки води для Літківської ЗОШ I - III ступенів, вул. Шевченка, 67, с. Літки Броварського району Київської області</t>
  </si>
  <si>
    <t>Придбання системи очистки води для Русанівського НВК, вул. Київська, 105, с. Русанів Броварського району Київської області</t>
  </si>
  <si>
    <t>Реконструкція освітлення Пухівської ЗОШ I - III ступенів, вул. Поштова, 14, с. Пухівка Броварського району Київської області</t>
  </si>
  <si>
    <t>Придбання велосипедів для первинної медичної допомоги по населеним пунктам Броварського району Київської області: с. Гоголів, с. Зоря, с. Красилівка, с. Богданівка, с. Зазим'я, с. Світильня, с. Літки, с. Плоске, смт Калинівка</t>
  </si>
  <si>
    <t>Придбання планшетів для КНП "Первинна медико-санітарна допомога" по населеним пунктам Броварського району Київської області</t>
  </si>
  <si>
    <t>Придбання аналізаторів сечі для КНП "Первинна медико-санітарна допомога" по населеним пунктам Броварського району Київської області</t>
  </si>
  <si>
    <t>Придбання електрокардіографів для КНП "Первинна медико-санітарна допомога" по населеним пунктам Броварського району Київської області</t>
  </si>
  <si>
    <t>Придбання комп'ютерної техніки для КНП "Броварська багатопрофільна клінічна лікарня" Броварської районної ради Київської області та Броварської міської ради Київської області, вул. Шевченка, 14, м. Бровари Київської області</t>
  </si>
  <si>
    <t>Придбання інфузійного насосу (інфузомат) для КНП "Броварська багатопрофільна клінічна лікарня" Броварської районної ради Київської області та Броварської міської ради Київської області, вул. Шевченка, 14, м. Бровари Київської області</t>
  </si>
  <si>
    <t>Капітальний ремонт зовнішнього освітлення частини дороги Київ-Суми-Юнакіївка, вул, Л. Українки, вул. Дяченка, вул. Басова, вул. Київська, вул. Джерельна с. Красилівка Броварського району Київської області</t>
  </si>
  <si>
    <t>Калитянської селищної об'єднаної територіальної громади</t>
  </si>
  <si>
    <t>Капітальний ремонт мереж зовнішнього освітлення території військового містечка в/ч 0415 в с. Семиполки Броварського району Київської області</t>
  </si>
  <si>
    <t>Придбання аналізаторів сечі для первинної медичної допомоги Калитянської селищної об'єднаної територіальної громади Броварського району Київської області</t>
  </si>
  <si>
    <t>Придбання ноутбуків для первинної медичної допомоги Калитянської селищної об'єднаної територіальної громади Броварського району Київської області</t>
  </si>
  <si>
    <t>Придбання навчально-комп'ютерних комплексів для загальноосвітніх навчальних закладів Калитянської селищної об'єднаної територіальної громади Броварського району Київської області (смт Калита, с. Семиполки, с. Заворичі, с. Мокрець)</t>
  </si>
  <si>
    <t>Придбання сценічного одягу для сцени Семиполківського будинку культури Калитянської селищної об'єднаної територіальної громади Броварського району Київської області</t>
  </si>
  <si>
    <t>Придбання електрокардіографів для первинної медичної допомоги Калитянської селищної об'єднаної територіальної громади Броварського району Київської області</t>
  </si>
  <si>
    <t>Бюджет Великодимерської селищної об'єднаної територіальної громади</t>
  </si>
  <si>
    <t>Придбання дитячих майданчиків для населених пунктів: смт Велика Димерка, с. Михайлівка</t>
  </si>
  <si>
    <t>Капітальний ремонт вуличного освітлення вул. Козацька, Петровського, Кооперативна, Заворицька, Набережна, Лісова та пров. Козацький с. Бобрик Броварського району Київської області</t>
  </si>
  <si>
    <t>Придбання велосипедів для первинної медичної допомоги по населеним пунктам Великодимерської селищної об'єднаної територіальної громади Броварського району Київської області: с. Бобрик, с. Тарасівка, смт Велика Димерка</t>
  </si>
  <si>
    <t>Придбання планшетів для первинної медичної допомоги по населеним пунктам Великодимерської селищної об'єднаної територіальної громади Броварського району Київської області</t>
  </si>
  <si>
    <t>Придбання аналізаторів сечі для первинної медичної допомоги по населеним пунктам Великодимерської селищної об'єднаної територіальної громади Броварського району Київської області</t>
  </si>
  <si>
    <t>Придбання електрокардіографів для первинної медичної допомоги по населеним пунктам Великодимерської селищної об'єднаної територіальної громади Броварського району Київської області</t>
  </si>
  <si>
    <t>Придбання комп'ютерного обладнання для комунального закладу "Центр культури, дозвілля та спорту" Великодимерської селищної об'єднаної територіальної громади Броварського району Київської області</t>
  </si>
  <si>
    <t>Придбання навчально-комп'ютерних комплексів для загальноосвітніх навчальних закладів Великодимерської селищної об'єднаної територіальної громади Броварського району Київської області (смт Велика Димерка, с. Рудня, с. Тарасівка, с. Шевченкове, с. Бобрик)</t>
  </si>
  <si>
    <t>Реконструкція вхідної групи амбулаторії смт Велика Димерка Великодимерської селищної об'єднаної територіальної громади Броварського району Київської області</t>
  </si>
  <si>
    <t>бюджет Києво-Святошинського району</t>
  </si>
  <si>
    <t>Придбання та встановлення перил з нержавіючої сталі (пандус, балкон, сходовий марш) для будинку культури в с. Музичі Києво-Святошинського району Київської області</t>
  </si>
  <si>
    <t>Придбання комп'ютерної техніки для сільської ради с. Тарасівка Києво-Святошинського району Київської області</t>
  </si>
  <si>
    <t>Капітальний ремонт мережі вуличного освітлення в с. Петрушки Києво-Святошинського району Київської області</t>
  </si>
  <si>
    <t>Придбання сценічно-постановочних засобів (декорації для сцени та стільці) для будинку культури с. Личанка Києво-Святошинського району Київської області</t>
  </si>
  <si>
    <t>Придбання мінітрактора для Віто-Поштової сільської ради, с. Віта-Поштова Києво-Святошинського району Київської області</t>
  </si>
  <si>
    <t>Придбання комп'ютерної техніки для Бобрицької сільської ради, с. Бобриця Києво-Святошинського району Київської області</t>
  </si>
  <si>
    <t>Придбання комп'ютерної техніки для Бузівської сільської ради Києво-Святошинського району Київської області</t>
  </si>
  <si>
    <t>Придбання дитячого майданчика для с. Шпитьки Шпитьківської сільської ради Києво-Святошинського району Київської області</t>
  </si>
  <si>
    <t>Придбання предметів довгострокового користування для Княжицької сільської ради, с. Княжичі Києво-Святошинського району Київської області</t>
  </si>
  <si>
    <t>Придбання предметів довгострокового користування для Хотівської сільської ради, с. Хотів Києво-Святошинського району Київської області</t>
  </si>
  <si>
    <t>Придбання та монтаж вуличних тренажерів для Малютянської сільської ради, с. Малютянка Києво-Святошинського району Київської області</t>
  </si>
  <si>
    <t>Придбання предметів довгострокового користування для Забірської сільської ради, с. Забір'я Києво-Святошинського району Київської області</t>
  </si>
  <si>
    <t>Придбання предметів довгострокового користування для Гатненської сільської ради, с. Гатне Києво-Святошинського району Київської області</t>
  </si>
  <si>
    <t>Капітальний ремонт тротуару по вул. Грушевського-Вокзальна у м. Боярка Києво-Святошинського району Київської області</t>
  </si>
  <si>
    <t>Капітальний ремонт дороги по вул. Б. Хмельницького від будинку N 30 до будинку N 46 в с. Святопетрівське Києво-Святошинського району Київської області</t>
  </si>
  <si>
    <t>бюджет Макарівського району</t>
  </si>
  <si>
    <t>Придбання комплекту звуко-підсилювальної апаратури для гурту "Козацькі джерела" Макарівського районного будинку культури, смт Макарів Макарівського району Київської області</t>
  </si>
  <si>
    <t>Реконструкція приміщення Макарівського районного будинку культури, смт Макарів Макарівського району Київської області</t>
  </si>
  <si>
    <t>Придбання медичного обладнання для Макарівської центральної районної лікарні, смт Макарів Макарівського району Київської області</t>
  </si>
  <si>
    <t>Придбання комп'ютерної техніки, принтера-сканера та БФП для Макарівської центральної районної лікарні, смт Макарів Макарівського району Київської області</t>
  </si>
  <si>
    <t>Придбання меблів для Макарівської центральної районної лікарні, смт Макарів Макарівського району Київської області</t>
  </si>
  <si>
    <t>Придбання комп'ютерів в комплекті, ноутбуків та БФП для комунального некомерційного підприємства "Макарівський центр первинної медико-санітарної допомоги" Макарівської районної ради, смт Макарів Макарівського району Київської області</t>
  </si>
  <si>
    <t>Придбання обладнання і предметів довгострокового користування для комунального некомерційного підприємства "Макарівський центр первинної медико-санітарної допомоги" Макарівської районної ради, смт Макарів Макарівського району Київської області</t>
  </si>
  <si>
    <t>Придбання медичного обладнання для комунального некомерційного підприємства "Макарівський центр первинної медико-санітарної допомоги" Макарівської районної ради, смт Макарів Макарівського району Київської області</t>
  </si>
  <si>
    <t>Придбання обладнання і предметів довгострокового користування для комунального закладу "Макарівський районний центр соціальної підтримки дітей та сімей "Промінь надії", смт Макарів Макарівського району Київської області</t>
  </si>
  <si>
    <t>бюджет Васильківського району</t>
  </si>
  <si>
    <t>Капітальний ремонт вуличного освітлення по вулиці Центральна села Данилівка Данилівської сільської ради Васильківського району Київської області</t>
  </si>
  <si>
    <t>Капітальний ремонт вуличного освітлення по вулиці Нова села Данилівка Данилівської сільської ради Васильківського району Київської області</t>
  </si>
  <si>
    <t>Капітальний ремонт вуличного освітлення по вулиці Шевченка села Кожухівка Данилівської сільської ради Васильківського району Київської області</t>
  </si>
  <si>
    <t>Капітальний ремонт вуличного освітлення по провулку Пушкіна села Погреби Васильківського району Київської області</t>
  </si>
  <si>
    <t>Капітальний ремонт вуличного освітлення по вулиці Першотравнева села Погреби Васильківського району Київської області</t>
  </si>
  <si>
    <t>Капітальний ремонт вуличного освітлення по вулиці Головачова села Погреби Васильківського району Київської області</t>
  </si>
  <si>
    <t>Капітальний ремонт вуличного освітлення по вулиці Шевченка села Рославичі Васильківського району Київської області</t>
  </si>
  <si>
    <t>Капітальний ремонт вуличного освітлення по вулиці Жовтнева села Рославичі Васильківського району Київської області</t>
  </si>
  <si>
    <t>Капітальний ремонт вуличного освітлення по провулку Жовтневий села Рославичі Васильківського району Київської області</t>
  </si>
  <si>
    <t>Капітальний ремонт вуличного освітлення по вулиці Кірова села Рославичі Васильківського району Київської області</t>
  </si>
  <si>
    <t>Капітальний ремонт вуличного освітлення по вулиці Лугова села Рославичі Васильківського району Київської області</t>
  </si>
  <si>
    <t>Капітальний ремонт вуличного освітлення по вулиці Івана Франка села Тростинська Новоселиця Васильківського району Київської області</t>
  </si>
  <si>
    <t>Капітальний ремонт вуличного освітлення по вулиці Лесі Українки село Червоне Васильківського району Київської області</t>
  </si>
  <si>
    <t>Капітальний ремонт вуличного освітлення по вулиці Сонячна село Барахти Васильківського району Київської області</t>
  </si>
  <si>
    <t>Капітальний ремонт вуличного освітлення по вулиці Шевченка село Барахти Васильківського району Київської області</t>
  </si>
  <si>
    <t>Капітальний ремонт вуличного освітлення по вулиці Михайлівська село Барахти Васильківського району Київської області</t>
  </si>
  <si>
    <t>Капітальний ремонт вуличного освітлення по вулиці Київська село Тростинка Васильківського району Київської області</t>
  </si>
  <si>
    <t>Капітальний ремонт вуличного освітлення по вулиці Першого травня село Тростинка Васильківського району Київської області</t>
  </si>
  <si>
    <t>Капітальний ремонт приміщення Іванковичівського навчально-виховного комплексу"загальноосвітня школа 1-111 ступенів -дошкільний навчальний заклад" з виготовленням проектно- кошторисної документації.</t>
  </si>
  <si>
    <t>Капітальний ремонт приміщення Погребівської філії навчально-виховного комплексу"гімназія-загальноосвітня школа 1-111 ступенів -дошкільний навчальний заклад" з виготовленням проектно- кошторисної документації.</t>
  </si>
  <si>
    <t>Капітальний ремонт приміщення Дослідницької загальноосвітньої школи 1-111 ступенів з виготовленням проектно- кошторисної документації.</t>
  </si>
  <si>
    <t xml:space="preserve">Реконструкція  приміщення Калинівського навчально-виховного комплексу"загальноосвітня школа 1-111 ступенів -дошкільний навчальний заклад№1" </t>
  </si>
  <si>
    <t>Капітальний ремонт приміщення Калинівської загальноосвітньої школи 1-111 ступенів №2 з виготовленням проектно-кошторисної документації</t>
  </si>
  <si>
    <t>Капітальний ремонт приміщення Яцьківського навчально-виховного комплексу"загальноосвітня школа 1-111 ступенів -дошкільний навчальний заклад" з виготовленням проектно- кошторисної документації.</t>
  </si>
  <si>
    <t>Капітальний ремонт приміщення дошкільного навчального закладу(ясла-садок)"Золотий півник"с.Кожухівка з виготовленням проектно- кошторисної документації.</t>
  </si>
  <si>
    <t>Капітальний ремонт приміщення Плесецької загальноосвітньої школа 1-111 ступенів  з виготовленням проектно- кошторисної документації.</t>
  </si>
  <si>
    <t>Капітальний ремонт приміщення Глевахівської загальноосвітньої школи 1-111 ступенів з виготовленням проектно- кошторисної документації.</t>
  </si>
  <si>
    <t>Капітальний ремонт приміщення Великобугаївського навчально-виховного комплексу"загальноосвітня школа 1-111 ступенів -дошкільний навчальний заклад" з виготовленням проектно- кошторисної документації.</t>
  </si>
  <si>
    <t>Капітальний ремонт приміщення опорного навчального закладу -Гребінківського навчально-виховного комплексу "загальноосвітня школа 1-111 ступенів -дошкільний навчальний заклад" з виготовленням проектно- кошторисної документації.</t>
  </si>
  <si>
    <t>Капітальний ремонт приміщення Ксаверівської загальноосвітньої школи 1-111 ступенів з виготовленням проектно- кошторисної документації.</t>
  </si>
  <si>
    <t>Капітальний ремонт приміщення Малосолтанівської загальноосвітньої школи 1-111 ступенів з виготовленням проектно- кошторисної документації.</t>
  </si>
  <si>
    <t>Капітальний ремонт паркової зони Путрівського НВК із встановленням елементів інклюзії і безбар"ерного простору з виготовленням проектно-кошторисної документації</t>
  </si>
  <si>
    <t>Капітальний ремонт Ксаверівської амбулаторії загальної практики сімейної медицини з виготовленням проектно-кошторисної документації</t>
  </si>
  <si>
    <t>Капітальний ремонт Гребінківської амбулаторії загальної практики сімейної медицини з виготовленням проектно-кошторисної документації</t>
  </si>
  <si>
    <t>Капітальний ремонт водонасосної станції №2 у військовому містечку,21 с. Данилівки</t>
  </si>
  <si>
    <t>Благоустрій центральної частини села Варовичі</t>
  </si>
  <si>
    <t>Капітальний ремонт паркової зони по вул.Спасо-Преображенській в с. Рославичі.</t>
  </si>
  <si>
    <t>Бюджет м. Ірпеня</t>
  </si>
  <si>
    <t>Будівництво та облаштування нової вулиці в районі округу Баланівки біля мосту р. Рокач до земельних ділянок по вул. Приозерній в сел. Гостомелі Київської області</t>
  </si>
  <si>
    <t>Медвинської сільської об'єднаної територіальної громади</t>
  </si>
  <si>
    <t>Капітальний ремонт частини дороги по вул. Богуславська в с. Медвин Богуславського району Київської області</t>
  </si>
  <si>
    <t>Районний бюджет Богуславського району</t>
  </si>
  <si>
    <t>Капітальний ремонт тротуарів по вул. Корсунська м. Богуслав Київська обл.</t>
  </si>
  <si>
    <t>Капітальний ремонт дорожнього покриття по вул. Ярська від перехрестя з вул. Весела до житлового будинку N 65 по вул. Ярська в с. Ісайки Богуславського району Київської обл.</t>
  </si>
  <si>
    <t>бюджет Миронівського району</t>
  </si>
  <si>
    <t>Капітальний ремонт спортивного майданчика з штучним покриттям по вул. Пироженка в м. Миронівка Київської обл.</t>
  </si>
  <si>
    <t>Бюджет м. Білої Церкви</t>
  </si>
  <si>
    <t>Капітальний ремонт покриття прибудинкової території по вулиці Леваневського, 47/1 в м. Біла Церква Київської області</t>
  </si>
  <si>
    <t>Капітальний ремонт покриття прибудинкової території по вулиці Леваневського, 55, 57 в м. Біла Церква Київської області</t>
  </si>
  <si>
    <t>бюджет Згурівського району</t>
  </si>
  <si>
    <t>дод 2 розпор 39-р "Капітальний ремонт інших об'єктів", "капітальний ремонт нежитлової будівлі Згурівської загальноосвітньої школи I-III ступенів" Відділ освіти Згурівської РДА Київська область Згурівський район смт Згурівка вул.Українська 61</t>
  </si>
  <si>
    <t>Обласний бюджет Одеської області</t>
  </si>
  <si>
    <t>Капітальний ремонт (заміна вікон та дверей) комунального закладу "Загнітківська загальноосвітня школа I - III ступенів" Кодимської районної ради Одеської області за адресою: Одеська область, Кодимський район, с. Загнітків, вул. Партизанська, 22</t>
  </si>
  <si>
    <t>Капітальний ремонт (заміна вікон та дверей) комунального закладу "Центр дитячої та юнацької творчості" Кодимської районної ради Одеської області за адресою: Одеська область, Кодимський район, м. Кодима, вул. Єлисеєва, 55</t>
  </si>
  <si>
    <t>Капітальний ремонт (заміна вікон та дверей) Івашківської НВК "ЗОШ I - II ступенів - ДНЗ "Кодимського НВК "ЗОШ I - III ступенів - ДНЗ" за адресою: Одеська область, Кодимський район, с. Івашків, вул. Шевченка, 20</t>
  </si>
  <si>
    <t>Капітальний ремонт (заміна вікон та дверей) комунального закладу "Опорний заклад "Слобідська ЗОШ I - III ступенів" Кодимської районної ради Одеської області за адресою: Одеська область, Кодимський район, смт Слобідка, вул. Незалежності, 2-О</t>
  </si>
  <si>
    <t>Капітальний ремонт будівлі комунального закладу "Одеська обласна школа вищої спортивної майстерності "Олімпієць", м. Одеса, проспект Шевченка, 31А</t>
  </si>
  <si>
    <t>Обласний бюджет  Одеської області ( Додаток №2)</t>
  </si>
  <si>
    <t>м. Одеса</t>
  </si>
  <si>
    <t>Капітальний ремонт: заміна віконних блоків в парадних житлового будинку за адресою: м. Одеса, вул. Героїв Крут, 38</t>
  </si>
  <si>
    <t>Капітальний ремонт: заміна віконних блоків в парадних житлового будинку за адресою: м. Одеса, вул. Скісна, 78</t>
  </si>
  <si>
    <t>Капітальний ремонт: заміна віконних блоків в парадних житлового будинку за адресою: м. Одеса, вул. Генерала Петрова, 47</t>
  </si>
  <si>
    <t>Капітальний ремонт: заміна віконних блоків в парадних житлового будинку за адресою: м. Одеса, вул. Генерала Петрова, 28</t>
  </si>
  <si>
    <t>Капітальний ремонт: заміна віконних блоків в парадних житлового будинку за адресою: м. Одеса, вул. Радісна, 1</t>
  </si>
  <si>
    <t>Капітальний ремонт: заміна віконних блоків в парадних житлового будинку за адресою: м. Одеса, вул. Лип Івана та Юрія, 48</t>
  </si>
  <si>
    <t>Капітальний ремонт: заміна віконних блоків в парадних житлового будинку за адресою: м. Одеса, вул. Генерала Петрова, 37/43</t>
  </si>
  <si>
    <t>Капітальний ремонт: заміна віконних блоків в парадних житлового будинку за адресою: м. Одеса, вул. Головківська, 2</t>
  </si>
  <si>
    <t>Капітальний ремонт: заміна віконних блоків в парадних житлового будинку за адресою: м. Одеса, вул. Кропивницького, 18/22</t>
  </si>
  <si>
    <t>Капітальний ремонт: заміна віконних блоків в парадних житлового будинку за адресою: м. Одеса, вул. Запорізька, 10</t>
  </si>
  <si>
    <t>Капітальний ремонт: заміна віконних блоків в парадних житлового будинку за адресою: м. Одеса, вул. Генерала Швигіна, 34а</t>
  </si>
  <si>
    <t>Капітальний ремонт: заміна віконних блоків в парадних житлового будинку за адресою: м. Одеса, вул. Генерала Швигіна, 34в</t>
  </si>
  <si>
    <t>Капітальний ремонт: заміна віконних блоків в парадних житлового будинку за адресою: м. Одеса, проспект Адміральський, 36</t>
  </si>
  <si>
    <t>Капітальний ремонт: заміна віконних блоків в парадних житлового будинку за адресою: м. Одеса, проспект Адміральський, 34г</t>
  </si>
  <si>
    <t>Капітальний ремон: заміна віконних блоків в парадних житлового будинку за адресою: м. Одеса, проспект Адміральський, 34</t>
  </si>
  <si>
    <t>Капітальний ремон: заміна віконних блоків в парадних житлового будинку за адресою: м. Одеса, вул. Космонавтів, 64</t>
  </si>
  <si>
    <t>Капітальний ремонт: заміна віконних блоків в парадних житлового будинку за адресою: м. Одеса, вул. Космонавтів, 27/1</t>
  </si>
  <si>
    <t>Капітальний ремон: заміна віконних блоків в парадних житлового будинку за адресою: м. Одеса, вул. Лип Івана та Юрія, 29</t>
  </si>
  <si>
    <t>Капітальний ремонт: заміна віконних блоків в парадних житлового будинку за адресою: м. Одеса, вул. Лип Івана та Юрія, 32</t>
  </si>
  <si>
    <t>Капітальний ремонт : заміна віконних блоків в парадних житлового будинку за адресою: м. Одеса, вул. Лип Івана та Юрія, 40</t>
  </si>
  <si>
    <t>Капітальний ремонт: заміна віконних блоків в парадних житлового будинку за адресою: м. Одеса, вул. Генерала Петрова, 61</t>
  </si>
  <si>
    <t>Капітальний ремонт: заміна віконних блоків в парадних житлового будинку за адресою: м. Одеса, вул. Іцхака Рабіна, 53</t>
  </si>
  <si>
    <t>Капітальний ремонт: заміна віконних блоків в парадних житлового будинку за адресою: м. Одеса, провулок Генерала Вишневського, 17</t>
  </si>
  <si>
    <t>2.24</t>
  </si>
  <si>
    <t>Капітальний ремонт: заміна віконних блоків в парадних житлового будинку за адресою: м. Одеса, вул. Маршала Малиновського, 69</t>
  </si>
  <si>
    <t>2.25</t>
  </si>
  <si>
    <t>Капітальний ремонт: заміна віконних блоків в парадних житлового будинку за адресою: м. Одеса, вул. Генерала Петрова, 36</t>
  </si>
  <si>
    <t>2.26</t>
  </si>
  <si>
    <t>Капітальний ремонт: заміна віконних блоків в парадних житлового будинку за адресою: м. Одеса, вул. Генерала Петрова, 40</t>
  </si>
  <si>
    <t>2.27</t>
  </si>
  <si>
    <t>Капітальний ремонт : заміна віконних блоків в парадних житлового будинку за адресою: м. Одеса, вул. Іцхака Рабіна, 23</t>
  </si>
  <si>
    <t>2.28</t>
  </si>
  <si>
    <t>Капітальний ремонт: заміна віконних блоків в парадних житлового будинку за адресою: м. Одеса, вул. Генерала Петрова, 42</t>
  </si>
  <si>
    <t>2.29</t>
  </si>
  <si>
    <t>Капітальний ремонт: заміна віконних блоків в парадних житлового будинку за адресою: м. Одеса, вул. Іцхака Рабіна, 25</t>
  </si>
  <si>
    <t>2.30</t>
  </si>
  <si>
    <t>Капітальний ремонт інженерних мереж житлового будинку за адресою: м. Одеса, вул. Академіка Філатова, 48</t>
  </si>
  <si>
    <t>2.31</t>
  </si>
  <si>
    <t>Капітальний ремонт інженерних мереж житлового будинку за адресою: м. Одеса, вул. Маршала Малиновського, 5</t>
  </si>
  <si>
    <t>2.32</t>
  </si>
  <si>
    <t>Капітальний ремонт інженерних мереж житлового будинку за адресою: м. Одеса, вул. Космонавтів, 14</t>
  </si>
  <si>
    <t>2.33</t>
  </si>
  <si>
    <t>Капітальний ремонт інженерних мереж житлового будинку за адресою: м. Одеса, вул. Іцхака Рабіна, 18</t>
  </si>
  <si>
    <t>2.34</t>
  </si>
  <si>
    <t>Капітальний ремонт інженерних мереж житлового будинку за адресою: м. Одеса, вул. Іцхака Рабіна, 2</t>
  </si>
  <si>
    <t>2.35</t>
  </si>
  <si>
    <t>Капітальний ремонт інженерних мереж житлового будинку за адресою: м. Одеса, вул. Космонавтів, 19/2</t>
  </si>
  <si>
    <t>2.36</t>
  </si>
  <si>
    <t>Капітальний ремонт інженерних мереж житлового будинку за адресою: м. Одеса, вул. Космонавтів, 25/3</t>
  </si>
  <si>
    <t>2.37</t>
  </si>
  <si>
    <t>Капітальний ремонт: заміна дверей входів в парадні житлового будинку за адресою: м. Одеса, вул. Космонавтів, 27/2</t>
  </si>
  <si>
    <t>2.38</t>
  </si>
  <si>
    <t>Капітальний ремонт: заміна дверей входів в парадні житлового будинку за адресою: м. Одеса, вул. Космонавтів, 27/4</t>
  </si>
  <si>
    <t>2.39</t>
  </si>
  <si>
    <t>Капітальний ремонт: заміна дверей входів в парадні житлового будинку за адресою: м. Одеса, вул. Космонавтів, 31/4</t>
  </si>
  <si>
    <t>2.40</t>
  </si>
  <si>
    <t>Капітальний ремонт: парадних житлового будинку за адресою: м. Одеса, вул. Героїв Крут, 32</t>
  </si>
  <si>
    <t>2.41</t>
  </si>
  <si>
    <t>Капітальний ремонт: парадних житлового будинку за адресою: м. Одеса, вул. Академіка Філатова, 58/2</t>
  </si>
  <si>
    <t>2.42</t>
  </si>
  <si>
    <t>м.Одеса (додаток 2)
Капітальний ремонт Одеського навчально-виховного комплексу «Гімназія № 7 – спеціалізована школа І ступеня з поглибленим вивченням англійської мови» Одеської міської ради Одеської області за адресою: м. Одеса, вул. Ростовська, 4А</t>
  </si>
  <si>
    <t>2.43</t>
  </si>
  <si>
    <t>м.Одеса (додаток 2)</t>
  </si>
  <si>
    <t>м. Білгород-Дністровський</t>
  </si>
  <si>
    <t>Реконструкція фасаду ДНЗ "Білгород - Дністровський професійний будівельний ліцей", вул. Ізмаїльська 31, м. Білгород-Дністровський, Одеська область</t>
  </si>
  <si>
    <t>м. Ізмаїл</t>
  </si>
  <si>
    <t>Капітальний ремонт дороги та тротуарів по вул. Кишинівська у м. Ізмаїл Одеської області</t>
  </si>
  <si>
    <t>Березівський  район</t>
  </si>
  <si>
    <t>Капітальний ремонт водопроводу та монтаж системи доочистки питної води Березівського дошкільного навчального закладу N 1 комбінованого типу, який знаходиться за адресою: Одеська область, м. Березівка, вул. Свято-Миколаївська, 49</t>
  </si>
  <si>
    <t>Білгород-Дністровський район</t>
  </si>
  <si>
    <t>Придбання Системи Ультразвукової Діагностичної (в складі з ліцензіями та датчиками) для КЗ "Білгород-Дністровська центральна районна лікарня" Білгород-Дністровського району</t>
  </si>
  <si>
    <t>Болградський район</t>
  </si>
  <si>
    <t>Капітальний ремонт (заміна вікон) Василівської загальноосвітньої школи I - III ступенів Болградської районної ради по вул. Шкільна, 17 у с. Василівка Болградського району Одеської області</t>
  </si>
  <si>
    <t>Благоустрій паркової зони по вул. Комарова між будинками 1 та 25 у с. Табаки Болградського району Одеської області</t>
  </si>
  <si>
    <t>Капітальний ремонт приміщення Будинку культури, с. Каракурт Болградський район, Одеська область</t>
  </si>
  <si>
    <t>Іванівський район</t>
  </si>
  <si>
    <t>Ізмаїльський район</t>
  </si>
  <si>
    <t>Капітальний ремонт (заміна вікон та дверей) Старонекрасівської загальноосвітньої школи I - III ступенів Ізмаїльської районної ради Одеської області по вул. вул. Ізмаїльська, 34 у с. Стара Некрасівка Ізмаїльського району Одеської області</t>
  </si>
  <si>
    <t>Капітальний ремонт (заміна вікон та дверей) фельдшерсько-акушерського пункту КНП Ізмаїльської районної ради "Центральна районна лікарня" по вул. Октябрьська, 51 у с. Стара Некрасівка Ізмаїльського району Одеської області</t>
  </si>
  <si>
    <t>Капітальний ремонт (заміна вікон та дверей) Каланчацької загальноосвітньої школи I - III ступенів Ізмаїльської районної ради Одеської області по вул. Центральна, 3 у с. Каланчак Ізмаїльського району Одеської області</t>
  </si>
  <si>
    <t>Капітальний ремонт (заміна вікон та дверей) Суворівської загальноосвітньої школи I - III ступенів Ізмаїльської районної ради Одеської області по вул. Пушкіна, 46 у смт Суворове Ізмаїльського району Одеської області</t>
  </si>
  <si>
    <t>Капітальний ремонт (заміна вікон та дверей) Кислицької загальноосвітньої школи I - III ступенів Ізмаїльської районної ради Одеської області по вул. Шкільна, 43а у с. Кислиці Ізмаїльського району Одеської області</t>
  </si>
  <si>
    <t>Капітальний ремонт фойє та другого поверху Будинку культури по вул. Болградська 94а у с. Броска Ізмаїльського району Одеської області</t>
  </si>
  <si>
    <t>Капітальний ремонт (заміна вікон та дверей) дошкільного навчального закладу "Топольок" загального розвитку для дітей від 2 до 6 років Озернянської сільської ради, Ізмаїльського району по вул. Ізмаїльська, 46а у с. Озерне Ізмаїльського району Одеської області</t>
  </si>
  <si>
    <t>Капітальний ремонт (заміна вікон та дверей) дошкільного навчального закладу "Колосок" загального розвитку для дітей віком 2 до 6 років Суворовської селищної ради Ізмаїльського району по вул. Преображенська, 68-а у смт Суворове Ізмаїльського району Одеської області</t>
  </si>
  <si>
    <t>Капітальний ремонт (заміна вікон та дверей) інфекційного відділення КНП Ізмаїльської районної ради "Центральна районна лікарня" по вул. Тиха, 3 у м. Ізмаїл Одеської області</t>
  </si>
  <si>
    <t>Капітальний ремонт даху дошкільного навчального закладу "Гвоздичка" у с. Першотравневе Ізмаїльського району Одеської області</t>
  </si>
  <si>
    <t>Проведення робіт щодо внесення змін в проектно-кошторисну документацію "Капітальний ремонт водопроводу по вул. Суворова 144-68, с. Першотравневе Ізмаїльського району Одеської області"</t>
  </si>
  <si>
    <t>Проведення робіт щодо внесення змін в проектно-кошторисну документацію "Капітальний ремонт водопроводу по вул. Суворова 68-1, с. Першотравневе Ізмаїльського району Одеської області"</t>
  </si>
  <si>
    <t xml:space="preserve">Миколаївський район </t>
  </si>
  <si>
    <t>Експертиза проектно-кошторисної документації за об'єктом "Капітальний ремонт сільського будинку культури" за адресою: 67032 Одеська область, Миколаївський район, село Ульяновка, вул. Центральна, 14.</t>
  </si>
  <si>
    <t>Роботи з обстеження, вишукування, оцінки технічного стану та проектування за об'єктом "Капітальний ремонт сільського будинку культури" за адресою: 67032 Одеська область, Миколаївський район, село Ульяновка, вул. Центральна, 14.</t>
  </si>
  <si>
    <t>Капітальний ремонт будівлі Миколаївської дитячої музичної школи Одеської області за адресою: смт Миколаївка, Миколаївського району Одеської області</t>
  </si>
  <si>
    <t xml:space="preserve">Ренійський район </t>
  </si>
  <si>
    <t>Капітальний ремонт по заміні вікон та дверей ДНЗ "Світлячок" Орлівської сільської ради, Ренійського району, вул. Суворова, 22, с. Орлівка, Ренійський район, Одеська область</t>
  </si>
  <si>
    <t>Капітальний ремонт по заміні вікон та дверей ДНЗ "Ромашка" Долинської сільської ради, Ренійського району, вул. Інтернаціональна, 2, с. Долинське, Ренійський район, Одеська область</t>
  </si>
  <si>
    <t>Капітальний ремонт по заміні вікон та дверей Орлівської загальноосвітньої школи I - III ступенів Ренійської районної ради, вул. Мира, 55, с. Орлівка, Ренійський район, Одеська область</t>
  </si>
  <si>
    <t>Капітальний ремонт по заміні вікон та дверей Нагірненської загальноосвітньої школи I - III ступенів Ренійської районної ради, вул. Шевченка, 2, с. Нагірне, Ренійський район, Одеська область</t>
  </si>
  <si>
    <t>Капітальниий ремонт з благоустрою прилеглої території та парку Орлівського сільського будинку культури, вул. Суворова, 59, с. Орлівка, Ренійський район Одеська область</t>
  </si>
  <si>
    <t>Капітальний ремонт фасаду ДНЗ "Джерельце" Котловинської сільської ради Ренійського району, пров. Болградський, 13, с. Котловина, Ренійський район, Одеська область</t>
  </si>
  <si>
    <t>Об’єднана територіальна громада  Куяльник</t>
  </si>
  <si>
    <t>Будівництво дитячого майданчика та благоустрій території за адресою: Одеська область, Подільський район, Куяльницька ОТГ, с. Нестоїта, вул. Шевченка, 69</t>
  </si>
  <si>
    <t>Будівництво дитячого майданчика та благоустрій території за адресою: Одеська область, Подільський район, Куяльницька ОТГ, с. Борщі, вул. Польова, 1</t>
  </si>
  <si>
    <t>Будівництво дитячого майданчика та благоустрій території за адресою: Одеська область, Подільський район, Куяльницька ОТГ, с. Новоселівка, вул. Шкільна, 1</t>
  </si>
  <si>
    <t>Реконструкція приміщення спортивного залу Липецької ЗОШ I - III ступенів с. Липецьке Куяльницької ОТГ Подільського району Одеської області</t>
  </si>
  <si>
    <t>Тернопільський район</t>
  </si>
  <si>
    <t>Реконструкція спортивного залу комунального закладу Великоглибочецька ЗОШ I-III ступенів ім. Я. Стецька по вул. Грушевського, 5 в селі Великий Глибочок Тернопільського району Тернопільської області</t>
  </si>
  <si>
    <t>Всього Тернопільський район</t>
  </si>
  <si>
    <t>Заліщицький район</t>
  </si>
  <si>
    <t>Придбання обладнання для місцевої пожежної команди в с. Литячі по вул. Миру, 48 Дорогичівської ОТГ Тернопільської області</t>
  </si>
  <si>
    <t>Капітальний ремонт інклюзивно-ресурсного центру Заліщицької районної ради по вул. Шкільній, 1 м. Заліщики Тернопільської області</t>
  </si>
  <si>
    <t>Придбання ігрового майданчика для ЗДО “Сонечко” вул. Галицька, 78 с. Устечко Заліщицького району Тернопільської області</t>
  </si>
  <si>
    <t>Придбання ігрового майданчика для ЗДО “Сонечко” вул. Шевченка с. Слобідка Заліщицького району Тернопільської області</t>
  </si>
  <si>
    <t>Капітальний ремонт приміщення Заліщицького районного комунального підприємства “Заліщицький районний будинок народної творчості” по вул. с. Бандери, 66 м. Заліщики, Тернопільської області</t>
  </si>
  <si>
    <t>Всього Заліщицький район</t>
  </si>
  <si>
    <t>об’єднана територіальна громада смт Білобожниця</t>
  </si>
  <si>
    <t xml:space="preserve">Капітальний ремонт ДНЗ с. Ридодуби </t>
  </si>
  <si>
    <t>Реконструкція електричних мереж вуличного освітлення с. Ридодуби</t>
  </si>
  <si>
    <t>Придбання апаратури для клубу с. Семаківці</t>
  </si>
  <si>
    <t>Реконструкція електричних мереж вуличного освітлення с. Семаківці</t>
  </si>
  <si>
    <t xml:space="preserve">Реконструкція електричних мереж вуличного освітлення с. Білий Потік </t>
  </si>
  <si>
    <t>Капітальний ремонт приміщення ЗОШ I—III ступенів с. Білобожниця</t>
  </si>
  <si>
    <t>Всього ОТГ смт.Білобожниця</t>
  </si>
  <si>
    <t>об’єднана територіальна громада смт Колиндяни</t>
  </si>
  <si>
    <t xml:space="preserve">Капітальний ремонт клубу с. Великі Чорнокінці Чортківського району </t>
  </si>
  <si>
    <t>Придбання обладнання для Колиндянської загальноосвітньої школи I—III ст. с. Колиндяни, Чортківського району Тернопільської області</t>
  </si>
  <si>
    <t>Капітальний ремонт ЗОШ I—II ст. с. Чорнокінецька Воля</t>
  </si>
  <si>
    <t>Реконструкція будинку клубу за адресою вул. Молодіжна, 1 в с. Колиндяни Чортківського району Тернопільської області</t>
  </si>
  <si>
    <t>Всього ОТГ смт.Колиндяни</t>
  </si>
  <si>
    <t>Борщівський район</t>
  </si>
  <si>
    <t xml:space="preserve">Капітальний ремонт дитячого садочка с. Вовківці, Борщівського району, Тернопільської області </t>
  </si>
  <si>
    <t>Капітальний ремонт спортзалу ЗЗСО I—III ступенів, с. Іване-Пусте</t>
  </si>
  <si>
    <t xml:space="preserve">Капітальний ремонт ФАПу с. Вовківці,Борщівського району, Тернопільської області </t>
  </si>
  <si>
    <t xml:space="preserve">Капітальний ремонт приміщення музею ім. Л. Левицького, с. Бурдяківці, Борщівського району, Тернопільської області </t>
  </si>
  <si>
    <t xml:space="preserve">Капітальний ремонт приміщення клубу с. Тулин, Борщівського району, Тернопільської області </t>
  </si>
  <si>
    <t>Капітальний ремонт дитячого садочка с. Ланівці, Борщівського району, Тернопільської області</t>
  </si>
  <si>
    <t>Придбання інтерактивних дощок для закладів загальної середньої освіти Борщівського району</t>
  </si>
  <si>
    <t>Придбання пневмокаркасної надувної палатки для комунального закладу “Борщівська дитячо-юнацька спортивна школа” вул. Курбаса, 5А, м. Борщів Тернопільської області</t>
  </si>
  <si>
    <t>Капітальний ремонт системи опалення ЗЗСО I—III ступенів с. Гермаківка Борщівського району Тернопільської області</t>
  </si>
  <si>
    <t>Заміна вікон на енергозберігаючі в ЗЗСО I—II ступенів с. Пилипче Борщівського району Тернопільської області</t>
  </si>
  <si>
    <t>Всього Борщівський район</t>
  </si>
  <si>
    <t>Чортківський район</t>
  </si>
  <si>
    <t xml:space="preserve">Капітальний ремонт будинку культури в с. Джурин, Чортківського району Тернопільської області </t>
  </si>
  <si>
    <t>Придбання фотоапарату та відеокамери для Чортківського районного комунального будинку культури ім. К. Рубчакової</t>
  </si>
  <si>
    <t>Капітальний ремонт музею в с. Ягільниця, Чортківського району</t>
  </si>
  <si>
    <t>Капітальний ремонт Пробіжнянської районної комунальної дитячої музичної школи</t>
  </si>
  <si>
    <t>Капітальний ремонт даху ЗОШ I—II ступенів в с. Заболотівка, Чортківського району</t>
  </si>
  <si>
    <t xml:space="preserve">Придбання інтерактивних дощок для закладів загальної середньої освіти Чортківського району </t>
  </si>
  <si>
    <t>Капітальний ремонт клубу с. Залісся Чортківського району</t>
  </si>
  <si>
    <t>Капітальний ремонт ДНЗ с. Залісся Чортківського району</t>
  </si>
  <si>
    <t>Капітальний ремонт ЗОШ I—II ст. с. Стара Ягільниця Чортківського району</t>
  </si>
  <si>
    <t>Капітальний ремонт ДНЗ с. Стара Ягільниця Чортківського району</t>
  </si>
  <si>
    <t>Реконструкція електричних мереж вуличного освітлення с. Сокиринці Чорктівського району</t>
  </si>
  <si>
    <t>Капітальний ремонт покрівлі амбулаторії с. Мухавка Чортківського району</t>
  </si>
  <si>
    <t>Капітальний ремонт клубу с. Капустинці Чортківського району</t>
  </si>
  <si>
    <t xml:space="preserve">Капітальний ремонт клубу с. Базар Чортківського району </t>
  </si>
  <si>
    <t>Придбання інвертарю в ДНЗ № 5 “Теремок”, м. Чортків, вул. Маньовського, 1</t>
  </si>
  <si>
    <t>Придбання інвентаря, оргтехніки та комп’ютерної техніки для закладів загальної середньої освіти міста Чорткова</t>
  </si>
  <si>
    <t>Капітальний ремонт ЗОШ I—II ст. с. Шманьківці Чортківського району</t>
  </si>
  <si>
    <t>Капітальний ремонт Дитячого будинку сімейного типу с. Пастуше Чортківського району</t>
  </si>
  <si>
    <t>Реконструкція електричних мереж вуличного освітлення с. Швайківці Чортківського району</t>
  </si>
  <si>
    <t>Реконструкція електричних мереж вуличного освітлення с. Косів Чортківського району</t>
  </si>
  <si>
    <t>Будівництво меморіального комплексу у місті Чорткові до 100-річчя Чортківської офензиви</t>
  </si>
  <si>
    <t>Придбання мобільної сцени для Чортківського районного комунального будинку культури іменні К. Рубчкавої, м. Чортків, вул. Івана Франка, 1</t>
  </si>
  <si>
    <t>Всього Чортківський район</t>
  </si>
  <si>
    <t>об’єднана територіальна громада смт Мельниця-Подільська</t>
  </si>
  <si>
    <t>Реконструкція системи водопостачання с. Устя Борщівського району, Тернопільської області</t>
  </si>
  <si>
    <t>Придбання побутової техніки для комунальної установи “Мельнице-Подільський територіальний центр з надання соціальних послуг”</t>
  </si>
  <si>
    <t>Капітальний ремонт ЗЗСО I—III ступенів с. Горошова, Борщівського району, Тернопільської області</t>
  </si>
  <si>
    <t>Капітальний ремонт приміщення ФАПу у с. Зелена Борщівського району, Тернопільської області</t>
  </si>
  <si>
    <t>Капітальний ремонт приміщення клубу у с. Дзвенигород Борщівського району, Тернопільської області</t>
  </si>
  <si>
    <t>Капітальний ремонт приміщення ФАПу у с. Трубчин Борщівського району, Тернопільської області</t>
  </si>
  <si>
    <t>Капітальний ремонт приміщення ФАПу у с. Боришківці Борщівського району, Тернопільської області</t>
  </si>
  <si>
    <t>Капітальний ремонт приміщення клубу у с. Михалків Борщівського району, Тернопільської області</t>
  </si>
  <si>
    <t>Всього ОТГ смт.Мельниця-Подільська</t>
  </si>
  <si>
    <t>об’єднана територіальна громада смт Скала-Подільська</t>
  </si>
  <si>
    <t>Капітальний ремонт дитячого садочка с. Лосяч, Борщівського району, Тернопільської області</t>
  </si>
  <si>
    <t>Капітальний ремонт приміщення клубу у с. Вербівка Борщівського району, Тернопільської області</t>
  </si>
  <si>
    <t>Капітальний ремонт приміщення ФАПу у с. Підпилип’я Борщівського району, Тернопільської області</t>
  </si>
  <si>
    <t>Всього ОТГ смт.Скала-Подільська</t>
  </si>
  <si>
    <t>Будівництво клубу (завершення будівництва) по вул. Т.Шевченка, 45 в с. Королівка Борщівського району Тернопільської області</t>
  </si>
  <si>
    <t>Капітальний ремонт даху нежитлового приміщення з частковою заміною вікон, вул. Т.Шевченка, 19 в с. Королівка Борщівського району Тернопільської області</t>
  </si>
  <si>
    <t>Всього м.Борщів</t>
  </si>
  <si>
    <t>об’єднана територіальна громада смт Озеряни</t>
  </si>
  <si>
    <t>Капітальний ремонт приміщення ФАПу с. Констанція Борщівського району, Тернопільської області</t>
  </si>
  <si>
    <t>Капітальний ремонт приміщення клубу с. Пилатківці</t>
  </si>
  <si>
    <t>Капітальний ремонт приміщення клубу с. Жилинці</t>
  </si>
  <si>
    <t>Всього ОТГ смт.Озеряни</t>
  </si>
  <si>
    <t>об’єднана територіальна громада смт Більче Золоте</t>
  </si>
  <si>
    <t>Всього ОТГ смт.Більче-Золоте</t>
  </si>
  <si>
    <t>Гусятинський район</t>
  </si>
  <si>
    <t>Реконструкція даху комунального закладу “Дитячо-юнацька спортивна школа Гусятинської селищної ради” по вул. Шевченка, 3Б в смт Гусятин Гусятинського району Тернопільської області</t>
  </si>
  <si>
    <t>Реконструкція частини будівлі для влаштування паливної комунального закладу “Гусятинська музична школа” по просп. Незалежності, 24 в смт Гусятин</t>
  </si>
  <si>
    <t>Капітальний ремонт – розчистка ложа ставу (з метою покращення санітарного стану і підтримання сприятливого гідрологічного режиму р. Нічлава) в м. Копичинці Тернопільської області</t>
  </si>
  <si>
    <t>Всього Гусятинський район</t>
  </si>
  <si>
    <t>Бучацький район</t>
  </si>
  <si>
    <t>Капітальний ремонт фасадів та покрівлі даху Бучацької дитячої медичної консультації по вул. Шкільна, 1 в м. Бучач Бучацького району Тернопільської області</t>
  </si>
  <si>
    <t>Капітальний ремонт по впровадженню енергозберігаючих технологій із заміною віконних та дверних блоків Озерянської ЗОШ I—III ступенів в с. Озеряни, вул. Шевченка, 36 Бучацького районуТернопільської області</t>
  </si>
  <si>
    <t>Будівництво типової автобусної зупинки громадського користування у с. Космирин Бучацького району Тернопільської області</t>
  </si>
  <si>
    <t>Всього Бучацький район</t>
  </si>
  <si>
    <t>Монастириський район</t>
  </si>
  <si>
    <t>Капітальний ремонт, заміна покрівлі даху Горожанської ЗОШ I—III ступенів в селі Горожанка Монастириського району Тернопільської області.</t>
  </si>
  <si>
    <t>Капітальний ремонт, заміна покрівлі даху Висоцької ЗОШ I—III ступенів в селі Високе Монастириського району Тернопільської області</t>
  </si>
  <si>
    <t>Капітальний ремонт системи опалення з гідрохімічною очисткою Коропецького дитячого ясла-садка, вул. Незалежності, 10 смт Коропець Монастириського району Тернопільської області</t>
  </si>
  <si>
    <t>Всього Монастириський район</t>
  </si>
  <si>
    <t>м.Тернопіль</t>
  </si>
  <si>
    <t>Капітальний ремонт асфальтованого покриття території Тернопільської ЗОШ I—III ступенів № 16 імені Володимира Левицького Тернопільської міської ради Тернопільської області, Тернопільська область, м. Тернопіль, вул. Винниченка, 2</t>
  </si>
  <si>
    <t>Всього м.Тернопіль</t>
  </si>
  <si>
    <t>об’єднана територіальна громада смт Микулинці</t>
  </si>
  <si>
    <t>Капітальний ремонт частини приміщень з влаштуванням опалення та електроосвітлення Микулинецького будинку культури по вул. 22 Січня 8 в смт Микулинці Теребовлянського району Тернопільської області</t>
  </si>
  <si>
    <t>Всього ОТГ смт.Микулинці</t>
  </si>
  <si>
    <t>м.Теребовля</t>
  </si>
  <si>
    <t>Капітальний ремонт спортзалу із заміною підлоги та влаштування гідроізоляції Теребовлянського ЦФЗН “Спорт для всіх” м. Теребовля, вул. 22 Січня, 17,Теребовлянського району</t>
  </si>
  <si>
    <t>Всього м.Теребовля</t>
  </si>
  <si>
    <t>об’єднана територіальна громада смт Золотники</t>
  </si>
  <si>
    <t>Капітальний ремонт із застосуванням енергозберігаючих технологій в Вишнівчицькій ЗОШ I—III ступенів (утеплення фасадів) по вул. Шкільна, 10 с. Вишнівчик Теребовлянського району Тернопільської області</t>
  </si>
  <si>
    <t>Всього ОТГ смт.Золотники</t>
  </si>
  <si>
    <t>Козівський район</t>
  </si>
  <si>
    <t>Капітальний ремонт даху Конюхівської ЗОШ I—III ступенів (з утепленням горищного перекриття, встановленням дверного блоку та влаштуванням відмостки) в селі Конюхи, вул. Центральна, 87 Козівського району Тернопільської області</t>
  </si>
  <si>
    <t>Заміна віконних та дверних блоків в частині приміщень корпусу початкових класів КозівськоїЗОШ I—III ступенів № 2</t>
  </si>
  <si>
    <t>Капітальний ремонт тротуару по вул. Мічуріна в с. Теофіпілка Козівського району Тернопільської області</t>
  </si>
  <si>
    <t>Всього Козівський район</t>
  </si>
  <si>
    <t>об’єднана територіальна громада смт Козлів</t>
  </si>
  <si>
    <t>Капітальний ремонт приміщень спортзалу Козлівської ЗОШ I—III ступенів по вул.Галицькій, 14 в смт Козлів Козівського району Тернопільської області</t>
  </si>
  <si>
    <t>Придбання обладнання “спортивні вуличні тренажери”</t>
  </si>
  <si>
    <t>Всього ОТГ смт.Козлів</t>
  </si>
  <si>
    <t>Підгаєцький район</t>
  </si>
  <si>
    <t>Капітальний ремонт даху спортивного залу опорного закладу “Підгаєцька ЗОШ I—III ступенів Підгаєцької районної ради Тернопільської області” за адресою:вул. В.Стуса, 1 м. Підгайці Тернопільської області</t>
  </si>
  <si>
    <t>Капітальний ремонт-заміна вікон і дверей Новосілківського дитячого садочку “Казка” за адресою: с.Новосілка Підгаєцького району</t>
  </si>
  <si>
    <t>Капітальний ремонт системи опалення Підгаєцького дитячого ясла-садочку “Журавлик” за адресою: вул. Боднарська, 8А м. Підгайці Тернопільської області</t>
  </si>
  <si>
    <t>Капітальний ремонт-заміна вікон і дверей Підгаєцької ЦРКЛ по вул. Шевченка, 19 в м. Підгайці Підгаєцького району Тернопільської області</t>
  </si>
  <si>
    <t>Всього Підгаєцький район</t>
  </si>
  <si>
    <t>м.Бережани</t>
  </si>
  <si>
    <t>Заміна вікон Бережанській ЗОШ I—III ступенів № 3 Бережанського району Тернопільської області</t>
  </si>
  <si>
    <t>Всього м.Бережани</t>
  </si>
  <si>
    <t>Бережанський район</t>
  </si>
  <si>
    <t>Заміна вікон і дверей у Надрічнянській ЗОШ I—II ступенів по вул. Золочівська, 76 в с. Надрічне Бережанського району Тернопільської області</t>
  </si>
  <si>
    <t>Придбання медичного обладнання для Бережанської центральної районної комунальної лікарні Тернопільської області</t>
  </si>
  <si>
    <t>Всього Бережанський район</t>
  </si>
  <si>
    <t>Зборівський район</t>
  </si>
  <si>
    <t>Придбання обладнання для Зборівської районної центральної лікарні</t>
  </si>
  <si>
    <t xml:space="preserve">Придбання комп’ютерів для ЗОШ I—III ступенів села Загір’я Зборівського району </t>
  </si>
  <si>
    <t>Заміна вікон і дверей в Нестерівській ЗОШ I—II ступенів с. Нестерівці Зборівського району Тернопільської області.</t>
  </si>
  <si>
    <t>Придбання мультимедійного комплексу для ЗОШ  I—III ступенів села Мильного Зборівського району</t>
  </si>
  <si>
    <t>Придбання обладнання “дитячий майданчик”</t>
  </si>
  <si>
    <t>Капітальний ремонт ЗОШ I—II ступеня с. Заруддя</t>
  </si>
  <si>
    <t>Всього Зборівський  район</t>
  </si>
  <si>
    <t>Реконструкція системи опалення зі встановленням газової модульної котельні в ЗОШ I—II ступенів с. Жабиня Зборівського району Тернопільської області</t>
  </si>
  <si>
    <t>Капітальний ремонт-заміна вікон і дверей будинку культури села Розгадів</t>
  </si>
  <si>
    <t>Капітальний ремонт-заміна вікон і дверей клубу села Годів</t>
  </si>
  <si>
    <t>Капітальний ремонт їдальні ЗОШ I—II ступенів с. Кального Зборівського району Тернопільської області</t>
  </si>
  <si>
    <t>Капітальний ремонт-заміна вікон їдальні ЗОШ I—II ступенів с. Кабарівці Зборівського району Тернопільської області</t>
  </si>
  <si>
    <t>Капітальний ремонт приміщення Зборівської дитячої музичної школи (корпус №2) до вул. Б. Хмельницької, 21 в м. Зборів Тернопільської області</t>
  </si>
  <si>
    <t>Всього м.Зборів</t>
  </si>
  <si>
    <t>об’єднана територіальна громада смт Саранчуки</t>
  </si>
  <si>
    <t>Енергоефективний проект розвитку: капітальний ремонт сільського клубу по вул. Бережанськ, 1а в с. Вільховець Бережанського району (заміна покриття даху з утепленням горищного перекриття та фасаду, заміна вікон)</t>
  </si>
  <si>
    <t>Всього ОТГ смт.Саранчуки</t>
  </si>
  <si>
    <t>об’єднана територіальна громада смт Байківці</t>
  </si>
  <si>
    <t>Виготовлення проектно-кошторисної документації на проект: будівництво каналізаційної очисної споруди в с. Байківці Тернопільського району</t>
  </si>
  <si>
    <t>Капітальний ремонт ділянки вул. Корольова (влаштування тротуару) довжиною 316 м в с. Байківці Тернопільського району</t>
  </si>
  <si>
    <t xml:space="preserve">Реконструкція котельні по вул. Січових Стрільців, 41 у с.Байкіці Тернопільського району </t>
  </si>
  <si>
    <t>Реконструкція адмінбудинку Байковецької сільської ради по вул. Шевченка, 49 в с Курники Тернопільського району Тернопільської області</t>
  </si>
  <si>
    <t>Всього ОТГ смт.Байківці</t>
  </si>
  <si>
    <t>об’єднана територіальна громада смт Залізці</t>
  </si>
  <si>
    <t>Всього ОТГ смт.Залізці</t>
  </si>
  <si>
    <t>м.Кременець</t>
  </si>
  <si>
    <t>Благоустрій площі майдан “Волі” в м. Кременець Тернопільської області</t>
  </si>
  <si>
    <t>Всього м.Кременець</t>
  </si>
  <si>
    <t>об’єднана територіальна громада смт Гримайлів</t>
  </si>
  <si>
    <t>Капітального ремонту будівлі сільського клубу по вул. Лесі Українки, 105 в с. Лежанівка Гусятинського району Тернопільської області</t>
  </si>
  <si>
    <t>Всього ОТГ смт.Гримайлів</t>
  </si>
  <si>
    <t>об’єднана територіальна громада смт Копичинці</t>
  </si>
  <si>
    <t>Заміна вікон спортивної зали Загальноосвітньої школи I—III ступенів № 2 м. Копичинець, вул. Лесі Українки, 7</t>
  </si>
  <si>
    <t>Всього ОТГ смт.Копичинці</t>
  </si>
  <si>
    <t>м.Хмельницький</t>
  </si>
  <si>
    <t>Субвенція з державного бюджету, в т.ч.:</t>
  </si>
  <si>
    <t>Будівництво другої черги водогону від с. Чернелівка Красилівського району до м. Хмельницького</t>
  </si>
  <si>
    <t>м. Кам'янець-Подільський</t>
  </si>
  <si>
    <t>Капітальний ремонт системи опалення, водопостачання та каналізації в ДНЗ №7 по вул.Каліська, 20 в м.Кам'янці-Подільському Хмельницької області</t>
  </si>
  <si>
    <t>Капітальний ремонт фасаду з утепленням та системи водовідведення ЗОШ №11 по вул.Злагоди, 27-б в м.Кам'янці-Подільському Хмельницької обл., в т.ч.виготовлення ПКД</t>
  </si>
  <si>
    <t>Придбання обладнання для облаштування гардеробу міського Будинку культури</t>
  </si>
  <si>
    <t>Будівництво дитячого майданчика, в т.ч.виготовлення ПКД</t>
  </si>
  <si>
    <t>Капітальний ремонт внутрішньодворових проїздів в м.Кам'янець-Подільський Хмельницької області, у т.ч.виготовлення ПКД (вул.Молодіжна, 15, 17; ву.Гагаріна, 46; вул.Князя Володимира, 1а; вул.Гунська, 11; вул.Вокзальна, 77, 77в)</t>
  </si>
  <si>
    <t>Капітальний ремонт (з протиаварійними заходами робіт по укріпленню кутів південно-західного та південно-східного фасадів) в житловому будинку по вулиці Пушкінська, 51 в м.Кам'янець-Подільський Хмельницької області, в т.ч.виготовлення ПКД</t>
  </si>
  <si>
    <t>Капітальний ремонт тротуарів в м.Кам'янець-Подільський Хмельницької області, в т.ч.виготовлення ПКД (вул.Шевченка, вул.Героїв Небесної Сотні)</t>
  </si>
  <si>
    <t>м. Нетішин</t>
  </si>
  <si>
    <t>м. Шепетівка</t>
  </si>
  <si>
    <t>Будівництво модульної котельні Шепетівської спеціалізованої школи-інтернат I-III ст. З поглибленим вивченням окремих предметів, Хмельницької області м.Шепетівка, пр.Миру,27</t>
  </si>
  <si>
    <t>Білогірський район</t>
  </si>
  <si>
    <t>Придбання комп'ютерної техніки та обладнання для Ямпільського ліцею та спеціального комп'ютерного обладнання для осіб з інклюзивною формою навчання, вул. Центральна, 59, смт Ямпіль Білогірського району</t>
  </si>
  <si>
    <t>Придбання музичної апаратури для сільського клубу с. Варивідки Білогірського району</t>
  </si>
  <si>
    <t>Придбання інтерактивної дошки та комп'ютерної техніки для Юровецького ліцею, вул. Подільська, 3 с. Юрівка, Білогірський район</t>
  </si>
  <si>
    <t>Придбання комп'ютерного обладнання та приладдя і телевізорів для Білогірського ліцею ім. І. О. Ткачука, вул. Шевченка, 89 Білогірського району</t>
  </si>
  <si>
    <t>Придбання комп’ютерної техніки та обладнання для Залузького ліцею с.Залужжя Білогірського району</t>
  </si>
  <si>
    <t>Ізяславський район</t>
  </si>
  <si>
    <t>Придбання мультимедійного обладнання, комп'ютерної техніки та принтера для Ріпківського НВК "ЗОШ I - III ступенів - дитячий садок", с. Ріпки Ізяславського району Хмельницької області</t>
  </si>
  <si>
    <t>Придбання мультимедійного обладнання, комп'ютерної техніки та принтера для Сахновецької ЗОШ I - III ступенів, с. Сахнівці Ізяславського району Хмельницької області</t>
  </si>
  <si>
    <t>Модернізація системи опалення (встановлення електричних конвекторів) Поліської ЗОШ I - II ступенів, с. Поліське Ізяславського району Хмельницької області</t>
  </si>
  <si>
    <t>6.4</t>
  </si>
  <si>
    <t>Зміцнення матеріально-технічної бази місцевої пожежної команди "Пожежник" Білогородської сільської ради, вул. Крупської, 2 А с. Білогородка Ізяславського району Хмельницької області</t>
  </si>
  <si>
    <t>6.5</t>
  </si>
  <si>
    <t>Капітальний ремонт (заміна вікон) Шекеринецького НВК "ЗОШ I - III ступенів - дитячий садок" с. Шекеринці Ізяславського району Хмельницької області</t>
  </si>
  <si>
    <t>6.6</t>
  </si>
  <si>
    <t>Придбання мультимедійного обладнання, комп'ютерної техніки та принтера для Білівського НВК "ЗОШ I - III ступенів - дитячий садок", с. Білеве Ізяславського району Хмельницької області</t>
  </si>
  <si>
    <t>6.7</t>
  </si>
  <si>
    <t>Придбання мультимедійного обладнання, комп'ютерної техніки та принтера для Ізяславського НВК "ЗОШ I ступеня - дитячий ясла-садок N 3" Ізяславської міської ради Ізяславського району Хмельницької області</t>
  </si>
  <si>
    <t>Кам'янець-Подільський район</t>
  </si>
  <si>
    <t>Капітальний ремонт спортивної зали Слобідсько-Рихтівської ЗОШ I-III ст., Кам'янець-Подільського району, Хмельницької області, в т.ч. виготовлення ПКД</t>
  </si>
  <si>
    <t>Капітальний ремонт фасада Чорнокозинецького НВК "ЗОШ I-III ступенів, ДНЗ" в с.Чорнокозинці, Кам'янець-Подільського р-ну, Хмельницької області, в т.ч. виготовлення ПКД</t>
  </si>
  <si>
    <t>Капітальний ремонт фасаду (оздоблення) корпусу №1 Довжоцького НВК "ЗОШ I-III ступенів, колегіуму " по вул.Шкільна,2 с.Довжок  Кам'янець-Подільського р-ну, Хмельницької області, в т.ч. виготовлення ПКД</t>
  </si>
  <si>
    <t>Капітальний ремонт вхідної групи корпусу №1 Довжоцького НВК "ЗОШ I-III ступенів, колегіуму " по вул.Шкільна,2 с.Довжок  Кам'янець-Подільського р-ну, Хмельницької області, в т.ч. виготовлення ПКД</t>
  </si>
  <si>
    <t>Капітальний ремонт покрівлі Кадиєвецької ЗОШ  I-III ступенів по вул.Кірова,1 в с.Кадиївці, Кам'янець-Подільського р-ну, Хмельницької області, (корегування) (залишок робіт), в т.ч. виготовлення ПКД</t>
  </si>
  <si>
    <t>Красилівський район</t>
  </si>
  <si>
    <t>Придбання меблів для потреб ФАП в с. Печеське Красилівського району Хмельницької області</t>
  </si>
  <si>
    <t>Придбання медичного обладнання для потреб ФП в с. Росолівці Красилівського району Хмельницької області</t>
  </si>
  <si>
    <t>Будівництво мереж водопостачання вул. Молодіжної в с. Кошелівка Красилівського району Хмельницької області</t>
  </si>
  <si>
    <t>Новоушицький район</t>
  </si>
  <si>
    <t>Капітальний ремонт харчоблоку Новоушицької ЦРЛ в смт. Нова Ушиця вул.Гагаріна, 36 Новоушицького району Хмельницької області</t>
  </si>
  <si>
    <t>Славутський район</t>
  </si>
  <si>
    <t>Придбання комп"ютерної техніки, медичного обладнання, виготовлення проектної документації на облаштування Інтернет-мережі та облаштування Інтернет-мережі для Славутської центральної районної лікарні</t>
  </si>
  <si>
    <t>Теофіпольський район</t>
  </si>
  <si>
    <t>Будівництво будинку культури на 500 місць в смт Теофіполь (Завершення будівництва із зменшенням місць до 493, вул. Небесної Сотні, 9) (коригування)</t>
  </si>
  <si>
    <t>Придбання дитячого майданчика для Святецького дошкільного навчального закладу "Орлятко" Теофіпольського району Хмельницької області</t>
  </si>
  <si>
    <t>Придбання меблів для Ординецького дошкільного навчального закладу "Калинка" Теофіпольського району Хмельницького області</t>
  </si>
  <si>
    <t>Капітальний ремонт (заміна вікон) Ординецької загальноосвітньої школи I - III ступенів Теофіпольської районної ради Хмельницької області</t>
  </si>
  <si>
    <t>11.5</t>
  </si>
  <si>
    <t>Придбання комп'ютерної техніки для Новоставецької загальноосвітньої школи I - III ступенів Теофіпольської районної ради Хмельницької області</t>
  </si>
  <si>
    <t>11.6</t>
  </si>
  <si>
    <t>Придбання обладнання та предметів довгострокового користування для Човгузівської загальноосвітньої школи I - II ступенів Теофіпольської районної ради Хмельницької області</t>
  </si>
  <si>
    <t>11.7</t>
  </si>
  <si>
    <t>Придбання основних засобів для неврологічного відділення Теофіпольскої центральної районної лікарні Теофіпольского району Хмельницької області</t>
  </si>
  <si>
    <t>11.8</t>
  </si>
  <si>
    <t>Придбання обладнання та предметів довгострокового користування для Човгузівського дошкільного навчального закладу "Лісова казка" Теофіпольського району Хмельницької області</t>
  </si>
  <si>
    <t>11.9</t>
  </si>
  <si>
    <t>Придбання дитячого майданчика для Колісецького дошкільного навчального закладу "Зіронька" Теофіпольського району Хмельницької області</t>
  </si>
  <si>
    <t>11.10</t>
  </si>
  <si>
    <t>Придбання апарату штучного дихання для Теофіпольської центральної районної лікарні Теофіпольського району Хмельницької області</t>
  </si>
  <si>
    <t>11.11</t>
  </si>
  <si>
    <t>Капітальний ремонт (заміна вікон) Шибенської амбулаторії загальної практики сімейної медицини Теофіпольського району Хмельницької області</t>
  </si>
  <si>
    <t>Придбання ноутбука для Шибенського дошкільного навчального закладу "Сонечко" Теофіпольського району Хмельницької області</t>
  </si>
  <si>
    <t>Капітальний ремонт системи опалення приміщень бібліотек смт Базалія Теофіпольського району Хмельницької області</t>
  </si>
  <si>
    <t>Капітальний ремонт (заміна вікон) Базалійської загальноосвітньої школи I - III ступенів Теофіпольської районної ради Хмельницької області</t>
  </si>
  <si>
    <t>Придбання обладнання та предметів довгострокового користування (ноутбуки та тенісний стіл) для Михиринецької загальноосвітньої школи I - II ступенів Теофіпольської районної ради Хмельницької області</t>
  </si>
  <si>
    <t>Капітальний ремонт (заміна вікон) Михиринецької загальноосвітньої школи I - II ступенів Теофіпольської районної ради Хмельницької області</t>
  </si>
  <si>
    <t>Придбання обладнання та предметів довгострокового користування для Михиринецького дошкільного навчального закладу "Світанок" Теофіпольського району Хмельницької області</t>
  </si>
  <si>
    <t>Капітальний ремонт даху Гаврилівського дошкільного навчального закладу "Берізка" Теофіпольського району Хмельницької області</t>
  </si>
  <si>
    <t>Капітальний ремонт харчоблоку Теофіпольської загальноосвітньої школи I - III ступенів N 1 Теофіпольської районної ради Хмельницької області</t>
  </si>
  <si>
    <t>Придбання комп'ютерної техніки для Волиця-Полівської сільської бібліотеки с. Волиця-Польова Теофіпольського району Хельницької області</t>
  </si>
  <si>
    <t>Придбання обладнання та предметів довгострокового користування (ноутбук та жарова шафа) для Михнівського дошкільного навчального закладу Теофіпольського району Хмельницької області</t>
  </si>
  <si>
    <t>Придбання друкувального пристрою для Лисогірської загальноосвітньої школи I - II ступенів Теофіпольської районної ради Хмельницької області</t>
  </si>
  <si>
    <t xml:space="preserve">Шепетівський район </t>
  </si>
  <si>
    <t>нерозподілений залишок*</t>
  </si>
  <si>
    <t>отг с. Берездів</t>
  </si>
  <si>
    <t>отг с. Ганнопіль</t>
  </si>
  <si>
    <t>Придбання дитячих ігрових майданчиків для жителів Ганнопільської сільської ради Славутського району Хмельницької області</t>
  </si>
  <si>
    <t>Придбання огорожі для кладовищ сіл Ганнопільської сільської ради Славутського району Хмельницької області</t>
  </si>
  <si>
    <t>отг с. Гуменці</t>
  </si>
  <si>
    <t>Будівництво водонапірної вежі  по вул.Зелена в с.Гуменці</t>
  </si>
  <si>
    <t>отг с. Китайгород</t>
  </si>
  <si>
    <t>Капітальний ремонт стадіону по вул.Центральній, в с.Вихватнівці, Кам'янець-Подільського району Хмельницької області</t>
  </si>
  <si>
    <t>Капітальний ремонт частини приміщення Вихватнівецького дошкільного навчального закладу "Ранок" в с.Вихватнівці, Кам'янець-Подільського району Хмельницької області</t>
  </si>
  <si>
    <t>Капітальний ремонт покрівлі Вихватновецького дошкільного  закладу "Ранок"  Кам'янець-Подільського району Хмельницької області</t>
  </si>
  <si>
    <t>отг с. Колибаївка</t>
  </si>
  <si>
    <t>Капітальний ремонт вул.Кубачівська (від пам'ятника воїнам Другої світової війни до домоволодіння №15) в с.Смотрич Кам'янець-Подільського району, Хмельницької області</t>
  </si>
  <si>
    <t>Капітальний ремонт вул.Центральна (домоволодіння №66 до домоволодіння №106) в с.Колибаївка Кам'янець-Подільського району, Хмельницької області</t>
  </si>
  <si>
    <t>отг смт Нова Ушиця</t>
  </si>
  <si>
    <t>Капітальний ремонт частини нежитлового приміщення (з підвалом) по вул.Ушинського буд.10 прим.3 в с.Пилипи-Хребтіївські, Новоушицького району Хмельницької області</t>
  </si>
  <si>
    <t>Капітальний ремонт будівлі Песецької загальноосвітньої школи І-ІІ ступенів (заміна вікон та дверей на металопластикові) по вул.В.Бойчука, 2 в с.Песець Новоушицького району Хмельницької області</t>
  </si>
  <si>
    <t>Капітальний ремонт будівлі Шебутинецького сільського клубу на вул.Б.Хмельницького, 34 в с.Шебутинці Новоушицького району, Хмельницької області</t>
  </si>
  <si>
    <t>отг м. Полонне</t>
  </si>
  <si>
    <t>отг смт Понінка</t>
  </si>
  <si>
    <t>Технічне переоснащення вуличного освітлення по вул.І.Франка смт.Понінка Полонського району Хмельницької області</t>
  </si>
  <si>
    <t>Технічне переоснащення вуличного освітлення по вул.Лермонтова смт.Понінка Полонського району Хмельницької області</t>
  </si>
  <si>
    <t>Технічне переоснащення вуличного освітлення по вул. Шевченка та вул Гоголя с.Залісся  Полонського району Хмельницької області</t>
  </si>
  <si>
    <t>отг с. Ленківці</t>
  </si>
  <si>
    <t>отг с. Судилків</t>
  </si>
  <si>
    <t>отг с. Слобідка-Кульчієвецька</t>
  </si>
  <si>
    <t>Капітальний ремонт закладу дошкільної освіти "Сонечко" по вулиці Піонерській, 2А в селі Велика Слобідка Кам'янець-Подільського району Хмельницької області</t>
  </si>
  <si>
    <t>отг смт Антоніни</t>
  </si>
  <si>
    <t>Капітальний ремонт (заміна вікон) в Терешківському ліцеї с.Терешки Антонінської селищної ради Красилівського району Хмельницької області</t>
  </si>
  <si>
    <t>Придбання меблів для потреб ФАП в с. Терешки Красилівського району Хмельницької області</t>
  </si>
  <si>
    <t>Виготовлення проектно-кошторисної документації капітального ремонту Антонінського ліцею Антонінської селищної ради Красилівського району Хмельницької області, смт Антоніни, площа Графська, 16</t>
  </si>
  <si>
    <t>Виготовлення проектно-кошторисної документації капітального ремонту покрівлі Антонінського ліцею Антонінської селищної ради Красилівського району Хмельницької області, смт Антоніни, площа Графська, 16</t>
  </si>
  <si>
    <t>отг м. Красилів</t>
  </si>
  <si>
    <t>Придбання музичної апаратури для потреб Заставківської ЗОШ I - II ступенів, с. Заставки Красилівського району Хмельницької області</t>
  </si>
  <si>
    <t>Придбання меблів для потреб ДНЗ в с. Заставки Красилівського району Хмельницької області</t>
  </si>
  <si>
    <t>Капітальний ремонт приміщення ФАП в с. Дружне Красилівського району Хмельницької області</t>
  </si>
  <si>
    <t>Капітальний ремонт (заміна даху) ДНЗ в с. Кульчинки Красилівського району Хмельницької області</t>
  </si>
  <si>
    <t>Виготовлення проектно-кошторисної документації будівництва зовнішніх мереж водопроводу в с. Заставки Красилівського району Хмельницької області</t>
  </si>
  <si>
    <t>Капітальний ремонт заміни даху Волицької ЗОШ I - III ступенів Красилівського району Хмельницької області</t>
  </si>
  <si>
    <t>Виготовлення проектно-кошторисної документації капітального ремонту (утеплення фасаду) Заставківської ЗОШ I - II ступенів, с. Заставки Красилівського району Хмельницької області</t>
  </si>
  <si>
    <t>отг с. Жванець</t>
  </si>
  <si>
    <t>Придбання меблевого обладнання для закладів дошкільної освіти Жванецької сільської ради Кам'янець-Подільського району Хмельницької області (комплект ліжок з матрацами, комплект стільців дитячих, комплект гардеробний)</t>
  </si>
  <si>
    <t>Придбання меблевого обладнання для кухні закладів дошкільної освіти Жванецької сільської ради Кам'янець-Подільського району Хмельницької області (комплект шаф, тумб та столів)</t>
  </si>
  <si>
    <t>26.3</t>
  </si>
  <si>
    <t>Придбання меблевого обладнання для закладів загальної середньої освіти Жванецької сільської ради Кам'янець-Подільського району Хмельницької області (комплект парт учнівських зі стільцями, комплект шкільних дошок)</t>
  </si>
  <si>
    <t>26.4</t>
  </si>
  <si>
    <t>Придбання меблевого обладнання для кухні закладів загальної середньої освіти Жванецької сільської ради Кам'янець-Подільського району Хмельницької області (комплект шаф, тумб та столів)</t>
  </si>
  <si>
    <t>отг смт Стара Ушиця</t>
  </si>
  <si>
    <t>Капітальний ремонт вул.Гоголя (від домоволодіння вул.Гоголя, 40 до домоволодіння вул.Гоголя, 53) с.Крушанівка Кам'янець-Подільського району Хмельницької області</t>
  </si>
  <si>
    <t>Капітальний ремонт вул.Ольги Кобилянської (від закінчення земельної ділянки кадастровий номер 6822455800:00:005:0017 по вул.Українська до ДНЗ "Подолянчик" вул.Ольги Кобилянської, 2) смт Стара Ушиця Кам'янець-Подільського району Хмельницької області</t>
  </si>
  <si>
    <t>27.3</t>
  </si>
  <si>
    <t>Капітальний ремонт приміщень актової зали Староушицького ліцею по вул.Соборній, 9 в смт Стара Ушиця Кам'янець-Подільського району Хмельницької області</t>
  </si>
  <si>
    <t xml:space="preserve">отг с. Крупець </t>
  </si>
  <si>
    <t>Придбання дитячих майданчиків на шкільні подвір'я Крупецького ліцею та Полянської гімназії Крупецької сільської ради Славутського району Хмельницької області</t>
  </si>
  <si>
    <t>1.</t>
  </si>
  <si>
    <t>обласний бюджет Чернівецької області</t>
  </si>
  <si>
    <t>всього:</t>
  </si>
  <si>
    <t>1.1.</t>
  </si>
  <si>
    <t>Будівництво загальноосвітньої школи I—III ступенів на 240 учнівських місць навчання по вул. Центральній в с. Усть-Путила Путильського району Чернівецької області</t>
  </si>
  <si>
    <t>1.2.</t>
  </si>
  <si>
    <t>Придбання медичного обладнання для “Чернівецького обласного медичного діагностичного центру”, м. Чернівці, вул. Небесної Сотні, 5-А</t>
  </si>
  <si>
    <t>1.3.</t>
  </si>
  <si>
    <t>Придбання ультразвукової діагностичної системи експертного класу з набором датчиків для обласної комунальної установи “Лікарня швидкої медичної допомоги”, м. Чернівці, вул. Фастівська, 2</t>
  </si>
  <si>
    <t>2.</t>
  </si>
  <si>
    <t>м.Чернівці</t>
  </si>
  <si>
    <t>2.1.</t>
  </si>
  <si>
    <t>Придбання лапароскопічної стійки з комплектуючими для потреб міської комунальної медичної установи “Клінічний пологовий будинок № 2”, м. Чернівці, вул. Рівненська, 8</t>
  </si>
  <si>
    <t>2.2.</t>
  </si>
  <si>
    <t>Придбання апарату УЗД для потреб комунального некомерційного підприємства “Міська дитяча поліклініка” Чернівецької міської ради, м. Чернівці, проспект Незалежності, 109</t>
  </si>
  <si>
    <t>2.3.</t>
  </si>
  <si>
    <t>Придбання ігрового комплексу для дошкільного навчального закладу № 8, м. Чернівці, вул. Стеф’юка, 6</t>
  </si>
  <si>
    <t>2.4.</t>
  </si>
  <si>
    <t>Придбання ігрового комплексу для дошкільного навчального закладу “Центр розвитку дитини “Джерело” № 24, м. Чернівці, вул. Мусоргського, 13</t>
  </si>
  <si>
    <t>2.5.</t>
  </si>
  <si>
    <t>Придбання ігрового комплексу для дошкільного навчального закладу № 21 комбінованого типу, вул. Небесної сотні, 9а</t>
  </si>
  <si>
    <t>2.6.</t>
  </si>
  <si>
    <t>Облаштування дитячого ігрового майданчика по вул. Хотинській, 49а м. Чернівці</t>
  </si>
  <si>
    <t>2.7.</t>
  </si>
  <si>
    <t>Придбання предметів довгострокового використання для потреб комунальної медичної установи Чернівецької міської ради “Центр первинної медико-санітарної допомоги “Садгора”</t>
  </si>
  <si>
    <t>2.8.</t>
  </si>
  <si>
    <t>Придбання медичного обладнання для КНП “Міська дитяча поліклініка”, м. Чернівці , пр. Незалежності, 109</t>
  </si>
  <si>
    <t>2.9.</t>
  </si>
  <si>
    <t>Придбання медичного обладнання для КНП “Міська поліклініка № 2”, м.Чернівці , вул. Л. Українки,11</t>
  </si>
  <si>
    <t>2.10.</t>
  </si>
  <si>
    <t>Придбання медичного обладнання для МКМУ “Клінічний пологовий будинок № 2”, м. Чернівці, вул. Рівненська, 8</t>
  </si>
  <si>
    <t>3.</t>
  </si>
  <si>
    <t>Вижницький район</t>
  </si>
  <si>
    <t>3.1.</t>
  </si>
  <si>
    <t>Придбання меблів для Вижницького будинку культури Вижницької районної ради, м. Вижниця Вижницького району</t>
  </si>
  <si>
    <t>3.2.</t>
  </si>
  <si>
    <t>Капітальний ремонт приміщення Банилівського ДНЗ, с. Банилів Вижницького району</t>
  </si>
  <si>
    <t>3.3.</t>
  </si>
  <si>
    <t>Капітальний ремонт (заміна вікон і дверей) приміщення Берегометської школи мистецтв, смт Берегомет Вижницького району</t>
  </si>
  <si>
    <t>3.4.</t>
  </si>
  <si>
    <t>Капітальний ремонт внутрішніх приміщень реанімації та гінекологічного і денного стаціонару комунальної установи “Вижницька центральна районна лікарня”, вул. Й. Бурги, 5, м. Вижниця Вижницького району</t>
  </si>
  <si>
    <t>3.5.</t>
  </si>
  <si>
    <t>Капітальний ремонт дорожнього покриття по вул. Берегометській с. Мигове Вижницького району</t>
  </si>
  <si>
    <t>3.6.</t>
  </si>
  <si>
    <t>Капітальний ремонт покрівлі будівлі Долішньошепітського НВК I—III ступенів, с. Долішній Шепіт Вижницького району</t>
  </si>
  <si>
    <t>3.7.</t>
  </si>
  <si>
    <t>Виготовлення проектно-кошторисної документації розвідувально-експлуатаційної свердловини II групи з метою водопостачання Бережонського НВК I—II ступенів питною водою, с. Бережонка Вижницького району</t>
  </si>
  <si>
    <t>3.8.</t>
  </si>
  <si>
    <t>Буріння розвідувально-експлуатаційної свердловини II групи з метою водогосподарського постачання питною водою Бережонського НВК I—II ступенів в с. Бережонка Вижницького району</t>
  </si>
  <si>
    <t>3.9.</t>
  </si>
  <si>
    <t>Придбання медичного обладнання для комунальної установи “Вижницька центральна районна лікарня”, вул. Й. Бурги, 5 м. Вижниця Вижницького району</t>
  </si>
  <si>
    <t>3.10.</t>
  </si>
  <si>
    <t>3.11.</t>
  </si>
  <si>
    <t>Капітальний ремонт (заміна вікон) Берегометського ЗДО № 4 “Веселка”, смт Берегомет Вижницького району</t>
  </si>
  <si>
    <t>3.12.</t>
  </si>
  <si>
    <t>Капітальний ремонт приміщення Берегометського ДНЗ № 2 “Росинка”, смт Берегомет Вижницького району</t>
  </si>
  <si>
    <t>3.13.</t>
  </si>
  <si>
    <t>Капітальний ремонт вуличного освітлення з встановленням енергоефективних ліхтарів в смт Берегомет Вижницького району</t>
  </si>
  <si>
    <t>3.14.</t>
  </si>
  <si>
    <t>Капітальний ремонт вуличного освітлення з встановленням енергоефективних ліхтарів в с. Слобода-Банилів Вижницького району</t>
  </si>
  <si>
    <t>3.15.</t>
  </si>
  <si>
    <t xml:space="preserve">Капітальний ремонт приміщення Банилівського ДНЗ, с. Банилів Вижницького району </t>
  </si>
  <si>
    <t>3.16.</t>
  </si>
  <si>
    <t>Капітальний ремонт вуличного освітлення з встановленням енергоефективних ліхтарів в с. Банилів Вижницького району</t>
  </si>
  <si>
    <t>3.17.</t>
  </si>
  <si>
    <t>Придбання мультимедійного обладнання для кабінету фізики Лукавецької ЗОШ I—III ступенів, с. Лукавці Вижницького району</t>
  </si>
  <si>
    <t>4.</t>
  </si>
  <si>
    <t>отг м.Вижниця</t>
  </si>
  <si>
    <t>4.1.</t>
  </si>
  <si>
    <t>отг. м.Вижниця</t>
  </si>
  <si>
    <t>Придбання паркових ліхтарів для встановлення в м. Вижниця Вижницького району</t>
  </si>
  <si>
    <t>4.2.</t>
  </si>
  <si>
    <t>Розробка проектної документації на будівництво спортивного басейну в м. Вижниця Вижницького району</t>
  </si>
  <si>
    <t>4.3.</t>
  </si>
  <si>
    <t>Капітальний ремонт тротуарів по вул. Івасюка в м. Вижниця Вижницького району</t>
  </si>
  <si>
    <t>4.4.</t>
  </si>
  <si>
    <t>Капітальний ремонт тротуарів по вул. Черемоша в м. Вижниця Вижницького району</t>
  </si>
  <si>
    <t>4.5.</t>
  </si>
  <si>
    <t>Капітальний ремонт тротуарів по вул. Грушевського в м. Вижниця Вижницького району</t>
  </si>
  <si>
    <t>4.6.</t>
  </si>
  <si>
    <t>Капітальний ремонт тротуарів по вул. Буковинська в м. Вижниця Вижницького району</t>
  </si>
  <si>
    <t>4.7.</t>
  </si>
  <si>
    <t>Капітальний ремонт тротуарів по вул. Шухевича в м. Вижниця Вижницького району</t>
  </si>
  <si>
    <t>4.8.</t>
  </si>
  <si>
    <t>4.9.</t>
  </si>
  <si>
    <t>4.10.</t>
  </si>
  <si>
    <t>Капітальний ремонт даху Міліївської ЗОШ I—II ступенів, с. Мілієве Вижницького району</t>
  </si>
  <si>
    <t>4.11.</t>
  </si>
  <si>
    <t>Придбання пожежного автомобіля для села Іспас Вижницького району</t>
  </si>
  <si>
    <t>4.12.</t>
  </si>
  <si>
    <t>4.13.</t>
  </si>
  <si>
    <t>Капітальний ремонт тротуарів по вул. Чорновола в м. Вижниця Вижницького району</t>
  </si>
  <si>
    <t>4.14.</t>
  </si>
  <si>
    <t>Капітальний ремонт тротуарів по вул. Кутська в м. Вижниця Вижницького району</t>
  </si>
  <si>
    <t>4.15.</t>
  </si>
  <si>
    <t>Придбання крісел для кінотеатру ім. Т. Шевченка по вул. Грушевського, 35 в м. Вижниця Вижницького району</t>
  </si>
  <si>
    <t>4.16.</t>
  </si>
  <si>
    <t>Капітальний ремонт вуличного освітлення з встановленням енергоефективних ліхтарів в с. Іспас Вижницького району</t>
  </si>
  <si>
    <t>4.17.</t>
  </si>
  <si>
    <t>Капітальний ремонт (заміна вікон і дверей) Міліївського ДНЗ, с. Мілієве Вижницького району</t>
  </si>
  <si>
    <t>5.</t>
  </si>
  <si>
    <t>отг м.Вашківці</t>
  </si>
  <si>
    <t>5.1.</t>
  </si>
  <si>
    <t>Капітальний ремонт (у тому числі заміна вікон і дверей) приміщення Замостянського сільського будинку народної творчості та дозвілля, с. Замостя Вижницького району</t>
  </si>
  <si>
    <t>5.2.</t>
  </si>
  <si>
    <t>Капітальний ремонт (заміна покрівлі, вікон і дверей) приміщення сільського клубу с. Вали Вижницького району</t>
  </si>
  <si>
    <t>5.3.</t>
  </si>
  <si>
    <t xml:space="preserve">Капітальний ремонт приміщення сільського клубу, 
с. Бабине Вижницького району </t>
  </si>
  <si>
    <t>6.</t>
  </si>
  <si>
    <t>Герцаївський район</t>
  </si>
  <si>
    <t>6.1.</t>
  </si>
  <si>
    <t>Придбання комп’ютерної техніки для потреб комунального закладу “Герцаївський районний центр первинної медико-санітарної допомоги” Герцаївського району Чернівецької області, м. Герца, Центральна, 25</t>
  </si>
  <si>
    <t>6.2.</t>
  </si>
  <si>
    <t>Придбання спеціального санітарного легкового автомобіля для потреб комунального закладу Герцаївської районної ради “Герцаївська районна лікарня” Герцаївського району Чернівецької області</t>
  </si>
  <si>
    <t>6.3.</t>
  </si>
  <si>
    <t>Придбання обладнання та предметів довгострокового користування для потреб освітніх закладів Герцаївського району Чернівецької області</t>
  </si>
  <si>
    <t>6.4.</t>
  </si>
  <si>
    <t>Капітальний ремонт будинку культури в с. Тернавка з використанням енергозберігаючих технологій (заміна вікон) Герцаївського району Чернівецької області</t>
  </si>
  <si>
    <t>6.5.</t>
  </si>
  <si>
    <t>Капітальний ремонт приміщень Герцаївської ЗОШ 
I—III ступенів по вул. Г. Асакі, 14 в м. Герца Герцаївської міської ради Герцаївського району Чернівецької області</t>
  </si>
  <si>
    <t>6.6.</t>
  </si>
  <si>
    <t xml:space="preserve">Реконструкція вуличного освітлення із заміною світильників на основі ламп розжарювання на світильники на основі LED технологій у с. Могилівка Герцаївської міської ради Герцаївського району Чернівецької області </t>
  </si>
  <si>
    <t>6.7.</t>
  </si>
  <si>
    <t>Придбання обладнання та предметів довгострокового користування для потреб ДНЗ “Теремок” Герцаївської міської ради Герцаївського району Чернівецької області</t>
  </si>
  <si>
    <t>6.8.</t>
  </si>
  <si>
    <t>Капітальний ремонт приміщень Комунального закладу Герцаївської районної ради “Герцаївська районна лікарня” з використанням енергозберігаючих технологій (заміна вікон та дверей</t>
  </si>
  <si>
    <t>7.</t>
  </si>
  <si>
    <t>отг с.Остриця</t>
  </si>
  <si>
    <t>7.1.</t>
  </si>
  <si>
    <t>Придбання обладнання та предметів довгострокового користування для потреб закладів освіти Острицької сільської ради Герцаївського району Чернівецької області</t>
  </si>
  <si>
    <t>7.2.</t>
  </si>
  <si>
    <t>Будівництво спортивного майданчика із штучним покриттям в с. Остриця Острицької сільської ради Герцаївського району Чернівецької області</t>
  </si>
  <si>
    <t>7.3.</t>
  </si>
  <si>
    <t>Капітальний ремонт класних приміщень Годинівського НВК з використанням енергозберігаючих технологій (заміна вікон) в с. Годинівка Острицької сільської ради Герцаївського району Чернівецької області</t>
  </si>
  <si>
    <t>8.</t>
  </si>
  <si>
    <t>Глибоцький район</t>
  </si>
  <si>
    <t>8.1.</t>
  </si>
  <si>
    <t>Придбання обладнання та предметів довгострокового користування для потреб закладів освіти Глибоцького району Чернівецької області</t>
  </si>
  <si>
    <t>8.2.</t>
  </si>
  <si>
    <t>Придбання комп’ютерної техніки для потреб закладів освіти Стерченської сільської ради Глибоцького району Чернівецької області</t>
  </si>
  <si>
    <t>8.3.</t>
  </si>
  <si>
    <t>Придбання медичного обладнання та апаратури для потреб комунального закладу “Глибоцький районний центр первинної медико-санітарної допомоги” Глибоцького району Чернівецької області</t>
  </si>
  <si>
    <t>8.4.</t>
  </si>
  <si>
    <t>Придбання медичного обладнання та апаратури для потреб комунального некомерційного підприємства Глибоцької районної ради “Глибоцька центральна районна лікарня” Глибоцького району Чернівецької області</t>
  </si>
  <si>
    <t>8.5.</t>
  </si>
  <si>
    <t>Капітальний ремонт даху Сучевенської ЗОШ I—III ступенів, с. Сучевени Глибоцького району Чернівецької області</t>
  </si>
  <si>
    <t>8.6.</t>
  </si>
  <si>
    <t>Реконструкція вуличного освітлення в с. Купка Глибоцького району Чернівецької області із заміною світильників на основі ламп розжарювання на світильники на основі LED технологій</t>
  </si>
  <si>
    <t>8.7.</t>
  </si>
  <si>
    <t>Капітальний ремонт будинку культури в с. Димка Глибоцького району Чернівецької області</t>
  </si>
  <si>
    <t>8.8.</t>
  </si>
  <si>
    <t>Капітальний ремонт будівлі комунального закладу “Молодійський будинок народної творчості та дозвілля імені Є. Мандичевського” в с. Молодія Глибоцького району Чернівецької області</t>
  </si>
  <si>
    <t>8.9.</t>
  </si>
  <si>
    <t>Придбання предметів довгострокового користування для потреб бібліотеки та клубу с. Слобідка Опришенської сільської ради Глибоцького району Чернівецької області</t>
  </si>
  <si>
    <t>8.10.</t>
  </si>
  <si>
    <t xml:space="preserve">Реконструкція вуличного освітлення із заміною світильників на основі ламп розжарювання на світильники на основі LED технологій у с. Слобідка Опришенської сільської ради Глибоцького району Чернівецької області </t>
  </si>
  <si>
    <t>8.11.</t>
  </si>
  <si>
    <t>Капітальний ремонт Корчівецького дошкільного навчального закладу Корчівської сільської ради Глибоцького району Чернівецької області</t>
  </si>
  <si>
    <t>8.12.</t>
  </si>
  <si>
    <t>Капітальний ремонт сільської амбулаторії в с. Купка Купської сільської ради Глибоцького району Чернівецької області</t>
  </si>
  <si>
    <t>8.13.</t>
  </si>
  <si>
    <t>Проведення капітального ремонту доріг комунальної власності в с. Багринівка Багринівської сільської ради Глибоцького району Чернівецької області</t>
  </si>
  <si>
    <t>8.14.</t>
  </si>
  <si>
    <t>Будівництво спортивного майданчика із штучним покриттям, с. Станівці Глибоцького району Чернівецької області</t>
  </si>
  <si>
    <t>8.15.</t>
  </si>
  <si>
    <t>Капітальний ремонт будинку культури в с. Старий Вовчинець Глибоцького району Чернівецької області</t>
  </si>
  <si>
    <t>8.16.</t>
  </si>
  <si>
    <t>Придбання обладнання і предметів довгострокового користування для потреб Тарашанської сільської ради Глибоцького району Чернівецької області</t>
  </si>
  <si>
    <t>8.17.</t>
  </si>
  <si>
    <t>Закупівля предметів довгострокового користування для функціонування “Соціального офісу” структурного підрозділу Глибоцького територіального центру соціального обслуговування (надання соціальних послуг) Глибоцького району Чернівецької області</t>
  </si>
  <si>
    <t>9.</t>
  </si>
  <si>
    <t>отг смт.Глибока</t>
  </si>
  <si>
    <t>9.1.</t>
  </si>
  <si>
    <t>Будівництво підвідного газопроводу в смт Глибока</t>
  </si>
  <si>
    <t>9.2.</t>
  </si>
  <si>
    <t>Придбання обладнання та предметів довгострокового користування для потреб будинку культури в с. Черепківка Глибоцького району Чернівецької області</t>
  </si>
  <si>
    <t>10.</t>
  </si>
  <si>
    <t>отг с.Волока</t>
  </si>
  <si>
    <t>10.1.</t>
  </si>
  <si>
    <t>Придбання обладнання і предметів довгострокового користування для потреб Волоківської сільської об’єднаної територіальної громади</t>
  </si>
  <si>
    <t>11.</t>
  </si>
  <si>
    <t>отг с.Тереблече</t>
  </si>
  <si>
    <t>11.1.</t>
  </si>
  <si>
    <t>Придбання обладнання і предметів довгострокового користування для потреб Тереблечанської сільської ради Глибоцького району Чернівецької області</t>
  </si>
  <si>
    <t>12.</t>
  </si>
  <si>
    <t>Заставнівський район</t>
  </si>
  <si>
    <t>12.1.</t>
  </si>
  <si>
    <t>Капітальний ремонт даху (заміна покриття) Заставнівської ЦРЛ (адміністративний корпус) по вул. Незалежності, 111 в м. Заставна Заставнівського району Чернівецької області</t>
  </si>
  <si>
    <t>12.2.</t>
  </si>
  <si>
    <t>Капітальний ремонт даху (заміна покриття) лікарської амбулаторії загальної практики сімейної медицини по 
вул. Шевченка, 63 в с. Веренчанка Заставнівського району Чернівецької області</t>
  </si>
  <si>
    <t>12.3.</t>
  </si>
  <si>
    <t>Капітальний ремонт (заміна вікон) Яблунівського НВК по вул.Молодіжна,6 в с.Яблунівка Заставнівського району Чернівецької області</t>
  </si>
  <si>
    <t>12.4.</t>
  </si>
  <si>
    <t>Капремонт будівлі Заставнівської центральної районної лікарні, м. Заставна, вул. Незалежності, 111</t>
  </si>
  <si>
    <t>12.5.</t>
  </si>
  <si>
    <t xml:space="preserve">Капремонт будівлі Заставнівського районного палацу культури, м. Заставна, вул. Незалежності, 93 </t>
  </si>
  <si>
    <t>13.</t>
  </si>
  <si>
    <t>отг с.Вікно</t>
  </si>
  <si>
    <t>13.1.</t>
  </si>
  <si>
    <t>14.</t>
  </si>
  <si>
    <t>14.1.</t>
  </si>
  <si>
    <t>Капітальний ремонт даху (заміна покриття) Звенячинського ЗЗСО по вул.Шевченка,35 в с. Звенячин 
Заставнівського району Чернівецької області</t>
  </si>
  <si>
    <t>15.</t>
  </si>
  <si>
    <t>отг с.Юрківці</t>
  </si>
  <si>
    <t>15.1.</t>
  </si>
  <si>
    <t>Придбання комп’ютерного класу для Баламутівського ЗЗСО, вул. Шкільна, 16, с. Баламутівка Заставнівського району</t>
  </si>
  <si>
    <t>15.2.</t>
  </si>
  <si>
    <t>Придбання комп’ютерного класу для Добриновецького ЗЗСО, вул. 1 Травня, 24-А с. Добринівці Заставнівського району</t>
  </si>
  <si>
    <t>15.3.</t>
  </si>
  <si>
    <t>Придбання комп’ютерного класу для Горошовецького ЗЗСО, вул. Головна, 4 с. Горошівці Заставнівського району</t>
  </si>
  <si>
    <t>15.4.</t>
  </si>
  <si>
    <t>Придбання комп’ютерного класу для Погорілівського ЗЗСО, вул. Грушевського, 36-Б с. Погорілівка Заставнівського району</t>
  </si>
  <si>
    <t>15.5.</t>
  </si>
  <si>
    <t>Придбання комп’ютерного класу для Ржавинецького ЗЗСО, вул. О.Кобилянської, 7 с. Ржавинці Заставнівського району</t>
  </si>
  <si>
    <t>15.6.</t>
  </si>
  <si>
    <t>Придбання комп’ютерного класу для Юрковецького ЗЗСО, вул. Шкільна, 1 с. Юрківці Заставнівського району</t>
  </si>
  <si>
    <t>15.7.</t>
  </si>
  <si>
    <t>Капітальний ремонт даху (заміна покриття) Юрковецького ЗЗСО по вул.Шкільна,1 в с. Юрківці Заставнівського району Чернівецької області</t>
  </si>
  <si>
    <t>15.8.</t>
  </si>
  <si>
    <t>Капітальний ремонт (заміна вікон та дверей) ФАПу 
по вул.1 Травня,3 в с.Добринівці Заставнівського району Чернівецької області</t>
  </si>
  <si>
    <t>15.9.</t>
  </si>
  <si>
    <t>Капітальний ремонт (заміна вікон та дверей) Юрковецького ЗЗСО по вул.Шкільна,1 в с. Юрківці Заставнівського району Чернівецької області</t>
  </si>
  <si>
    <t>16.</t>
  </si>
  <si>
    <t>Кельменецький район</t>
  </si>
  <si>
    <t>16.1.</t>
  </si>
  <si>
    <t>Капітальний ремонт (заміна вікон та дверей) Грушовецького НВК по вул. Центральна, 18-В в с. Грушівці Кельменецького району Чернівецької області</t>
  </si>
  <si>
    <t>16.2.</t>
  </si>
  <si>
    <t>Капітальний ремонт (заміна вікон та дверей) 
Вовчинецького НВК по вул. Головна, 29 в с.Вовчинець 
Кельменецького району Чернівецької області</t>
  </si>
  <si>
    <t>16.3.</t>
  </si>
  <si>
    <t>Капітальний ремонт (заміна вікон та дверей) Кельменецького ліцею-опорного закладу 
на пл. Центральна, 5 в смт Кельменці 
Кельменецького району Чернівецької області</t>
  </si>
  <si>
    <t>Капітальний ремонт (заміна вікон та дверей) Івановецького МНВК по вул. Кобилянської, 10 в с. Іванівці Кельменецького району Чернівецької області</t>
  </si>
  <si>
    <t>Капітальний ремонт (заміна вікон та дверей) 
Козирянського НВК по вул. Центральна, 29 в с. Козиряни Кельменецького району Чернівецької області</t>
  </si>
  <si>
    <t>Капітальний ремонт (заміна вікон та дверей) Лівинецької ЗОШ по вул. Головна, 6 в с. Лівинці Кельменецького району Чернівецької області</t>
  </si>
  <si>
    <t>Капітальний ремонт (заміна вікон та дверей) Івановецької ЗОШ по вул. Головна, 25-А в с. Іванівці Кельменецького району Чернівецької області</t>
  </si>
  <si>
    <t>Капітальний ремонт (заміна вікон та дверей) закладу дошкільної освіти № 1 смт Кельменці по вул. Гагаріна, 1-А в смт.Кельменці Кельменецького району Чернівецької області</t>
  </si>
  <si>
    <t>Капітальний ремонт (заміна вікон та дверей) Росошанівського НВК по вул. Центральна, 39 в с. Росошани Кельменецького району Чернівецької області</t>
  </si>
  <si>
    <t>Капітальний ремонт (заміна вікон та дверей) Оселівського НВК по вул. Центральна, 22 в с. Оселівка Кельменецького району Чернівецької області</t>
  </si>
  <si>
    <t>Капітальний ремонт даху та утеплення горища Комарівського НВК по вул. Головна, 15 в с. Комарів Кельменецького району Чернівецької області</t>
  </si>
  <si>
    <t>Капітальний ремонт даху та утеплення горища Вороновицького НВК по вул. Прибережна, 61 в 
с. Вороновиця Кельменецького району Чернівецької області</t>
  </si>
  <si>
    <t>17.</t>
  </si>
  <si>
    <t>Кіцманський район</t>
  </si>
  <si>
    <t>17.1.</t>
  </si>
  <si>
    <t>17.2.</t>
  </si>
  <si>
    <t>Капітальний ремонт приміщення Будинку культури с. Глиниця Кіцманського району</t>
  </si>
  <si>
    <t>17.3.</t>
  </si>
  <si>
    <t>17.4.</t>
  </si>
  <si>
    <t>17.5.</t>
  </si>
  <si>
    <t>Капітальний ремонт Кіцманської амбулаторії загальної практики сімейної медицини по вул. Незалежності, 1, м. Кіцмань Кіцманського району</t>
  </si>
  <si>
    <t>17.6.</t>
  </si>
  <si>
    <t>17.7.</t>
  </si>
  <si>
    <t>Капітальний ремонт (у тому числі заміна вікон та дверей) приміщення Южинецького ФАПу, с. Юженець Кіцманського району</t>
  </si>
  <si>
    <t>17.8.</t>
  </si>
  <si>
    <t xml:space="preserve">Придбання комп’ютерного обладнання для Верхньостанівецького ЗНЗ I—III ступенів, с. Верхні Станівці Кіцманського району </t>
  </si>
  <si>
    <t>17.9.</t>
  </si>
  <si>
    <t>Придбання медичного обладнання для Нижньостанівецької амбулаторії загальної практики сімейної медицини, с. Нижні Станівці Кіцманського району</t>
  </si>
  <si>
    <t>17.10.</t>
  </si>
  <si>
    <t xml:space="preserve">Придбання мультимедійного обладнання для комунального закладу “Кіцманський інклюзивно-ресурсний центр”, м. Кіцмань Кіцманського району </t>
  </si>
  <si>
    <t>17.11.</t>
  </si>
  <si>
    <t>Придбання меблів для комунального закладу “Кіцманський інклюзивно-ресурсний центр”, м. Кіцмань 
Кіцманського району</t>
  </si>
  <si>
    <t>17.12.</t>
  </si>
  <si>
    <t>Капітальний ремонт входу до приміщення басейну Шипинського ЗЗСО I—III ступенів, с. Шипинці Кіцманського району</t>
  </si>
  <si>
    <t>17.13.</t>
  </si>
  <si>
    <t>Капітальний ремонт котельні (з монтажем обладнання) басейну Шипинського ЗЗСО I—III ступенів, с. Шипинці Кіцманського району</t>
  </si>
  <si>
    <t>17.14.</t>
  </si>
  <si>
    <t>Пусконалагоджувальні роботи басейну Шипинського ЗЗСО I—III ступенів, с. Шипинці Кіцманського району</t>
  </si>
  <si>
    <t>17.15.</t>
  </si>
  <si>
    <t>Придбання мультимедійного обладнання для Лашківського ЗЗСО I—III ступенів, с. Лашківка Кіцманського району</t>
  </si>
  <si>
    <t>18.</t>
  </si>
  <si>
    <t>отг м.Кіцмань</t>
  </si>
  <si>
    <t>18.1.</t>
  </si>
  <si>
    <t>Капітальний ремонт вуличного освітлення з встановленням енергоефективних ліхтарів на території Кіцманської ОТГ Чернівецької області</t>
  </si>
  <si>
    <t>18.2.</t>
  </si>
  <si>
    <t>Капітальний ремонт дорожнього покриття вул. Шкільної в с. Суховерхів Кіцманського району</t>
  </si>
  <si>
    <t>18.3.</t>
  </si>
  <si>
    <t>Придбання обладнання для облаштування дитячого ігрового майданчика на території Кіцманської ОТГ</t>
  </si>
  <si>
    <t>18.4.</t>
  </si>
  <si>
    <t>Капітальний ремонт приміщення Давидівського ЗЗСО I—II ступенів, с. Давидівці Кіцманського району</t>
  </si>
  <si>
    <t>18.5.</t>
  </si>
  <si>
    <t>Капітальний ремонт (заміна вікон і дверей) на сходових клітинах та в під’їздах будинків у м. Кіцмань за адресами: вул. Квітнева, буд. 2; вул. Космонавтів, буд. 5; вул. Незалежності, буд. 22, 28, 49</t>
  </si>
  <si>
    <t>18.6.</t>
  </si>
  <si>
    <t>18.7.</t>
  </si>
  <si>
    <t>Придбання мультимедійного обладнання для Суховерхівського ЗЗСО I—II ступенів, с. Суховерхів Кіцманського району</t>
  </si>
  <si>
    <t>18.8.</t>
  </si>
  <si>
    <t>18.9.</t>
  </si>
  <si>
    <t>Придбання комп’ютерного обладнання для Кіцманської міської ради</t>
  </si>
  <si>
    <t>18.10.</t>
  </si>
  <si>
    <t>Розробка детального плану території для внесення змін до генплану міста Кіцмань Чернівецької області в частині реконструкції кінотеатру ім. І. Миколайчука під культурно-спортивний центр по вул. І. Миколайчука, буд. 10, в м. Кіцмань Кіцманського району</t>
  </si>
  <si>
    <t>19.</t>
  </si>
  <si>
    <t>Новоселицький район</t>
  </si>
  <si>
    <t>19.1.</t>
  </si>
  <si>
    <t>Придбання обладнання та апаратури довгострокового користування для потреб комунального некомерційного підприємства “Центр первинної медико-санітарної допомоги Новоселицького району” Новоселицької районної ради Чернівецької області</t>
  </si>
  <si>
    <t>19.2.</t>
  </si>
  <si>
    <t>Придбання предметів довгострокового користування для потреб відділення стаціонарного догляду для постійного або тимчасового проживання за адресою: вул. Центральна 56, с. Стальнівці Новоселицького району Чернівецької області (Територіальний центр соціального обслуговування)</t>
  </si>
  <si>
    <t>19.3.</t>
  </si>
  <si>
    <t>Придбання газового котла та мультифункціональної техніки для потреб Новоселицької центральної бібліотеки за адресою: вул. Центральна, 55 м. Новоселиця Новоселицького району Чернівецької області</t>
  </si>
  <si>
    <t>19.4.</t>
  </si>
  <si>
    <t>Будівництво спортивного майданчика із штучним покриттям, с. Топорівка Новоселицького району Чернівецької області</t>
  </si>
  <si>
    <t>19.5.</t>
  </si>
  <si>
    <t>Будівництво спортивного майданчика із штучним покриттям, с. Тарасівці Новоселицького району 
Чернівецької області</t>
  </si>
  <si>
    <t>20.</t>
  </si>
  <si>
    <t>отг м.Новоселиця</t>
  </si>
  <si>
    <t>20.1.</t>
  </si>
  <si>
    <t>Придбання обладнання для дитячого ігрового майданчика для його розміщення у м. Новоселиця, вул. Кремльова, 18</t>
  </si>
  <si>
    <t>20.2.</t>
  </si>
  <si>
    <t>21.</t>
  </si>
  <si>
    <t>отг с.Мамалига</t>
  </si>
  <si>
    <t>21.1.</t>
  </si>
  <si>
    <t>Придбання мультимедійного обладнання для Подвірненської ЗОШ I—III ступенів за адресою: с. Подвірне, вул. Головна, 72, Новоселицький район Чернівецької області</t>
  </si>
  <si>
    <t>21.2.</t>
  </si>
  <si>
    <t>Капітальний ремонт доріг комунальної власності в с. Кошуляни Мамалигівської сільської ради 
Новоселицького району Чернівецької області</t>
  </si>
  <si>
    <t>22.</t>
  </si>
  <si>
    <t>Путильський район</t>
  </si>
  <si>
    <t>22.1.</t>
  </si>
  <si>
    <t>Придбання комп’ютерного та мультимедійного обладнання для Фошківського НВК I ступеня, с. Фошки Сергіївської сільської ради Путильського району</t>
  </si>
  <si>
    <t>22.2.</t>
  </si>
  <si>
    <t>Придбання меблів для Фошківського НВК I ступеня, с. Фошки Сергіївської сільської ради Путильського району</t>
  </si>
  <si>
    <t>Капітальний ремонт вуличного освітлення з встановленням енергоефективних ліхтарів в смт Путила Путильського району</t>
  </si>
  <si>
    <t>Придбання гематологічних аналізаторів для комунального некомерційного підприємства “Путильський районний центр первинної медико-санітарної допомоги”, смт Путила Путильського району</t>
  </si>
  <si>
    <t>Придбання електрокардіографів для комунального некомерційного підприємства “Путильський районний центр первинної медико-санітарної допомоги”, смт Путила Путильського району</t>
  </si>
  <si>
    <t>Капітальний ремонт сільського клубу с. Гробище, Киселицької сільської ради Путильського району</t>
  </si>
  <si>
    <t>Капремонт будівлі моргу КЗ “Путильська ЦРЛ” по вул. Українська, 38, смт Путила Путильського району</t>
  </si>
  <si>
    <t>23.</t>
  </si>
  <si>
    <t>отг с. Конятин</t>
  </si>
  <si>
    <t>23.1.</t>
  </si>
  <si>
    <t>Придбання меблів для Конятинського ЗЗСО I—III ступенів, с. Конятин Путильського району</t>
  </si>
  <si>
    <t>23.2.</t>
  </si>
  <si>
    <t>Придбання мультимедійного обладнання для Конятинського ЗЗСО I—III ступенів, с. Конятин Путильського району</t>
  </si>
  <si>
    <t>23.3.</t>
  </si>
  <si>
    <t>Придбання кухонного обладнання для закладів дошкільної освіти Конятинскої ОТГ</t>
  </si>
  <si>
    <t>23.4.</t>
  </si>
  <si>
    <t>Придбання комп’ютерної техніки для Довгопільського ЗЗСО I—III ступенів, с. Довгопілля Путильського району</t>
  </si>
  <si>
    <t>23.5.</t>
  </si>
  <si>
    <t>Придбання комплектів меблів для Довгопільського ЗЗСО 
I—III ступенів, с. Довгопілля Путильського району</t>
  </si>
  <si>
    <t>23.6.</t>
  </si>
  <si>
    <t>24.</t>
  </si>
  <si>
    <t>отг с. Селятин</t>
  </si>
  <si>
    <t>24.1.</t>
  </si>
  <si>
    <t>Придбання обладнання для облаштування санвузлів для Галицівського ЗЗСО I—III ступенів, с. Селятин Путильського району</t>
  </si>
  <si>
    <t>24.2.</t>
  </si>
  <si>
    <t>Придбання музичного обладнання для Селятинського будинку культури, с. Селятин Путильського району</t>
  </si>
  <si>
    <t>24.3.</t>
  </si>
  <si>
    <t xml:space="preserve">Капітальний ремонт приміщення будинку культури, с. Селятин Путильського району </t>
  </si>
  <si>
    <t>24.4.</t>
  </si>
  <si>
    <t>Капітальний ремонт приміщення будинку культури, 
с. Шепіт Путильського району</t>
  </si>
  <si>
    <t>24.5.</t>
  </si>
  <si>
    <t>24.6.</t>
  </si>
  <si>
    <t>Капітальний ремонт приміщення будинку культури, с. Плоска Путильського району</t>
  </si>
  <si>
    <t>отг с. Усть-Путила</t>
  </si>
  <si>
    <t>25.1.</t>
  </si>
  <si>
    <t>Капітальний ремонт адмінприміщення Усть-Путильської сільської ради по вул. Центральна, 50, с. Усть-Путила Путильського району</t>
  </si>
  <si>
    <t>26.</t>
  </si>
  <si>
    <t>отг м.Сокиряни</t>
  </si>
  <si>
    <t>26.1.</t>
  </si>
  <si>
    <t>Капітальний ремонт з утепленням фасаду ЗДО “Веселка” 
вул Перемоги, 6 м. Сокиряни Чернівецької області</t>
  </si>
  <si>
    <t>27.</t>
  </si>
  <si>
    <t>м.Новодністровськ</t>
  </si>
  <si>
    <t>27.1.</t>
  </si>
  <si>
    <t>Реконструкція ДНЗ “Барвінок” с. Ломачинці 
Сокирянського району Чернівецької області</t>
  </si>
  <si>
    <t>28.</t>
  </si>
  <si>
    <t>Сторожинецький район</t>
  </si>
  <si>
    <t>28.1.</t>
  </si>
  <si>
    <t>Придбання комп’ютерних класів та оргтехніки для Михальчанської ЗОШ I—III ступенів 
Сторожинецького району Чернівецької області</t>
  </si>
  <si>
    <t>Придбання обладнання і предметів довгострокового користування для облаштування ігрової кімнати для дітей з особливими потребами Кам’янської сільської ради Сторожинецького району Чернівецької області</t>
  </si>
  <si>
    <t>Придбання обладнання і предметів довгострокового користування для потреб Сторожинецької районної ради Чернівецької області</t>
  </si>
  <si>
    <t>29.</t>
  </si>
  <si>
    <t>отг с.Великий Кучурів</t>
  </si>
  <si>
    <t>29.1.</t>
  </si>
  <si>
    <t>Придбання обладнання і предметів довгострокового користування для закладів культури Великокучурівської сільської ради Сторожинецького району 
Чернівецької області</t>
  </si>
  <si>
    <t>Придбання обладнання і предметів довгострокового користування для Великокучурівської сільської ради Сторожинецького району Чернівецької області</t>
  </si>
  <si>
    <t>30.</t>
  </si>
  <si>
    <t>отг м.Сторожинець</t>
  </si>
  <si>
    <t>30.1.</t>
  </si>
  <si>
    <t>Капітальний ремонт приміщення інклюзивно-ресурсного центру по вул. Богдана Хмельницького, 7, м. Сторожинець Сторожинецького району</t>
  </si>
  <si>
    <t>30.2.</t>
  </si>
  <si>
    <t>Капітальний ремонт приміщення Банилово-Підгірнівського ЗДО “Малятко”, с. Банилів-Підгірний Сторожинецького району</t>
  </si>
  <si>
    <t>30.3.</t>
  </si>
  <si>
    <t>Капітальний ремонт (заміна вікон і дверей) інклюзивно-ресурсного центру по вул. Богдана Хмельницького, 7, м. Сторожинець Сторожинецького району</t>
  </si>
  <si>
    <t>Придбання комплектів меблів для Сторожинецької гімназії № 2 Сторожинецької міської ради Сторожинецького району Чернівецької області</t>
  </si>
  <si>
    <t>Придбання спортивного інвентарю для Сторожинецької гімназії № 2 Сторожинецької міської ради Сторожинецького району Чернівецької області</t>
  </si>
  <si>
    <t>Придбання спортивного обладнання для Сторожинецької гімназії № 2 м. Сторожинецької міської ради Сторожинецького району Чернівецької області</t>
  </si>
  <si>
    <t>Придбання обладнання для кабінетів фізики, біології, хімії та трудового навчання Сторожинецької гімназії № 2, м. Сторожинецької міської ради Сторожинецького району Чернівецької області</t>
  </si>
  <si>
    <t>Капітальний ремонт (заміна вікон) приміщення терапевтичного відділення Сторожинецької центральної районної лікарні по вул. Видинівського, 22, м. Сторожинець Сторожинецького району</t>
  </si>
  <si>
    <t>Придбання комп’ютерного та мультимедійного обладнання для навчальних закладів Сторожинецької ОТГ</t>
  </si>
  <si>
    <t>Придбання обладнання для дитячих ігрових майданчиків по вул. Соборна, вул. Б. Хмельницького, вул. Прутська в м. Сторожинець Сторожинецького району</t>
  </si>
  <si>
    <t>Капітальний ремонт приміщення (заміна вікон) Сторожинецького ДНЗ “Сонечко”, м. Сторожинець Сторожинецького району</t>
  </si>
  <si>
    <t>Капітальний ремонт (заміна вікон і дверей) приміщення Сторожинецького районного будинку національних культур, вул. Чернівецька, 9, м. Сторожинець Сторожинецького району</t>
  </si>
  <si>
    <t>Капітальний ремонт приміщення (заміна вікон) державного пожежно-рятувального поста 12-ї пожежно-рятувальної частини Управління ДСНС України у с. Бобівці Сторожинецького району</t>
  </si>
  <si>
    <t>Капітальний ремонт приміщень під шкільні майстерні та гаража для шкільного автобуса Сторожинецького районного ліцею Сторожинецької міської ради, м. Сторожинець</t>
  </si>
  <si>
    <t>31.</t>
  </si>
  <si>
    <t>Хотинський район</t>
  </si>
  <si>
    <t>31.1.</t>
  </si>
  <si>
    <t>Капітальний ремонт приміщення АЗПСМ с. Колінківці Хотинського району Чернівецької області</t>
  </si>
  <si>
    <t>31.2.</t>
  </si>
  <si>
    <t>Капітальний ремонт (заміна системи опалення та встановлення твердопаливного котла) Грозинецького НВК вул. Дружби, 1а с. Грозинці Хотинського району Чернівецької області</t>
  </si>
  <si>
    <t>31.3.</t>
  </si>
  <si>
    <t>Прибудова спортивного залу Бочковецького навчально-виховного комплексу “Загальноосвітній навчальний заклад I—II ступенів – дошкільний навчальний заклад” вул. Шкільна, 1, с. Бочківці, Хотинського району, Чернівецької області</t>
  </si>
  <si>
    <t>31.4.</t>
  </si>
  <si>
    <t>Капітальний ремонт (заміна системи опалення) Зарожанського НВК “Загальноосвітній навчальний заклад I—III ступенів - дошкільний навчальний заклад” в с. Зарожани Хотинського району Чернівецької області</t>
  </si>
  <si>
    <t>Капітальний ремонт будівлі терапевтичного корпусу Хотинської ЦРЛ вул. Б. Хмельницького, 4 м. Хотин Хотинського району Чернівецької області</t>
  </si>
  <si>
    <t>32.</t>
  </si>
  <si>
    <t>отг с.Рукшин</t>
  </si>
  <si>
    <t>32.1.</t>
  </si>
  <si>
    <t>Капітальний ремонт громадського будинку (будівлі та споруди Чепоніської ЗОШ I—II ступенів) вул. Хрестовоздвиженська, 4 с.Чепоноси 
Хотинського району Чернівецької області</t>
  </si>
  <si>
    <t>33.</t>
  </si>
  <si>
    <t>отг с.Недобоївці</t>
  </si>
  <si>
    <t>33.1.</t>
  </si>
  <si>
    <t>Придбання трактора МТЗ - 1221.2 з додатковим обладнанням для Недобоївської сільської ради</t>
  </si>
  <si>
    <t xml:space="preserve"> Обласний бюджет Чернігівської області</t>
  </si>
  <si>
    <t>Обласний бюджет Чернігівської області</t>
  </si>
  <si>
    <t>Розробка проектно-кошторисної документації по реконструкції об'єкту: "Реконструкція будівель кінотеатру та гаражу КУ "Чернігівський обласний молодіжний центр" Чернігівської обласної ради для створення хабу соціального партнерства, підприємництва та інституційного розвитку в Чернігівській області зі знесенням будівлі майстерні по вул. Магістратській, 3 в м. Чернігові з виділенням черговості"</t>
  </si>
  <si>
    <t>Закупівля мультимедійного та звукового обладнання для КВНЗ "Ніжинський коледж культури і мистецтв імені Марії Заньковецької" Чернігівської обласної ради</t>
  </si>
  <si>
    <t>Закупівля звукового обладнання, мікрофонів та гучномовців для КВНЗ "Ніжинський коледж культури і мистецтв імені Марії Заньковецької" Чернігівської обласної ради</t>
  </si>
  <si>
    <t>Придбання меблів та обладнання для комунального закладу"Сосницький навчально-реабілітаційний центр" Чернігівської обласної ради</t>
  </si>
  <si>
    <t xml:space="preserve"> м. Чернігів</t>
  </si>
  <si>
    <t>Капітальний ремонт (утеплення фасаду) житлового будинку по вул. Рокоссовського, 3 в м. Чернігів (з виготовленням проектної документації)</t>
  </si>
  <si>
    <t>Капітальний ремонт (утеплення фасаду) житлового будинку по вул. Рокоссовського, 5 в м. Чернігів (з виготовленням проектної документації)</t>
  </si>
  <si>
    <t>Придбання та встановлення вуличних тренажерів на території загальноосвітнього навчального закладу N 7 за адресою: м. Чернігів, проспект Перемоги, 197</t>
  </si>
  <si>
    <t>Придбання меблів, техніки, спеціальних комплектів для облаштування лінгафонного кабінету в загальноосвітньому навчальному закладі N 31 за адресою: м. Чернігів, вул. Доценка, 29</t>
  </si>
  <si>
    <t>Капітальний ремонт лінгафонного кабінету в загальноосвітньому навчальному закладі N 31 за адресою: м. Чернігів, вул. Доценка, 29</t>
  </si>
  <si>
    <t>Придбання меблів, техніки, спеціальних комплектів для облаштування кабінету фізики в загальноосвітньому навчальному закладі N 32 за адресою: м. Чернігів, вул. Шевчука, 11</t>
  </si>
  <si>
    <t>Капітальний ремонт кабінету фізики в загальноосвітньому навчальному закладі N 32 за адресою: м. Чернігів, вул. Шевчука, 11</t>
  </si>
  <si>
    <t>Придбання меблів, техніки, спеціальних комплектів для облаштування кабінету фізики в загальноосвітньому навчальному закладі N 33 за адресою: м. Чернігів, проспект Миру, 207-б</t>
  </si>
  <si>
    <t>Капітальний ремонт кабінету фізики в загальноосвітньому навчальному закладі N 33 за адресою: м. Чернігів, проспект Миру, 207-б</t>
  </si>
  <si>
    <t>Придбання меблів, техніки, спеціальних комплектів для облаштування лінгафонного кабінету в загальноосвітньому навчальному закладі N 22 за адресою: м. Чернігів, вул. Рокосовського, 45-б</t>
  </si>
  <si>
    <t>Капітальний ремонт лінгафонного кабінету в загальноосвітньому навчальному закладі N 22 за адресою: м. Чернігів, вул. Рокосовського, 45-б</t>
  </si>
  <si>
    <t>Придбання та встановлення системи "Безпечна та розумна школа" на базі загальноосвітнього навчального закладу N 19 за адресою: м. Чернігів, вул. Мстиславська, 76 (з виготовленням проектної документації)</t>
  </si>
  <si>
    <t>Придбання меблів, техніки, спеціальних комплектів для облаштування кабінету хімії в загальноосвітньому навчальному закладі N 30 за адресою: м. Чернігів, вул. Всіхсвятська, 14</t>
  </si>
  <si>
    <t>Капітальний ремонт кабінету хімії в загальноосвітньому навчальному закладі N 30 за адресою: м. Чернігів, вул. Всіхсвятська, 14</t>
  </si>
  <si>
    <t>Придбання меблів, техніки, спеціальних комплектів для облаштування кабінету біології в загальноосвітньому навчальному закладі N 29 за адресою: м. Чернігів, вул. Доценка, 9</t>
  </si>
  <si>
    <t>Капітальний ремонт кабінету фізики в загальноосвітньому навчальному закладі N 29 за адресою: м. Чернігів, вул. Доценка, 9.</t>
  </si>
  <si>
    <t>м.Ніжин</t>
  </si>
  <si>
    <t>Будівництво фонтану за адресою: вул. Гоголя, 4 б, м. Ніжин, Чернігівської області</t>
  </si>
  <si>
    <t>Закупівля костюмів для Ніжинського міського будинку культури</t>
  </si>
  <si>
    <t>Придбання медичного обладнання для акушерського відділення КЛПЗ "Ніжинський міський пологовий будинок"</t>
  </si>
  <si>
    <t>Будівництво спортивного майданчика по вул. Шевченка, 96 б, м. Ніжин Чернігівської області</t>
  </si>
  <si>
    <t>Закупівля комплекту обладнання для уроків плавання, розподільних доріжок, спортивного обладнання, масажного столу, комплекту медичного обладнання, комплекту меблів, телевізора, акустичної системи, водного поло для Ніжинського НВК N 16 "Престиж"</t>
  </si>
  <si>
    <t>3.6</t>
  </si>
  <si>
    <t>Закупівля обладнання, спортивного інвентаря для закладів загальної середньої освіти м. Ніжин Чернігівської області</t>
  </si>
  <si>
    <t>3.7</t>
  </si>
  <si>
    <t>Придбання музичного інструменту для Ніжинської дитячої хореографічної школи Ніжинської міської ради Чернігівської області</t>
  </si>
  <si>
    <t>3.8</t>
  </si>
  <si>
    <t>Закупівля комплектів футбольної форми</t>
  </si>
  <si>
    <t>3.9</t>
  </si>
  <si>
    <t>Придбання медичного обладнання, стола операційного для КЛПЗ "Ніжинський міський пологовий будинок"</t>
  </si>
  <si>
    <t>3.10</t>
  </si>
  <si>
    <t>3.11</t>
  </si>
  <si>
    <t>Будівництво міні-футбольного поля зі штучним покриттям по вул. Шевченка, 103 а, м. Ніжин Чернігівської області</t>
  </si>
  <si>
    <t>3.12</t>
  </si>
  <si>
    <t>Закупівля комплектів костюмів, мікрофонів для Ніжинського будинку дітей та юнацтва Ніжинської міської ради Чернігівської області</t>
  </si>
  <si>
    <t>3.13</t>
  </si>
  <si>
    <t xml:space="preserve">м. Новгород-Сіверський </t>
  </si>
  <si>
    <t>Закупівля спортивного інвентарю для боксу</t>
  </si>
  <si>
    <t>Закупівля обладнання для облаштування місць для дозвілля (дитячих та спортивних майданчиків) м.Новгород-Сіверський</t>
  </si>
  <si>
    <t>Придбання техніки та обладнання для обслуговування комунальної інфраструктури населених пунктів Новгород-Сіверської міської ради</t>
  </si>
  <si>
    <t xml:space="preserve"> Бахмацький район</t>
  </si>
  <si>
    <t>Капітальний ремонт проїзної частини автомобільної дороги по вулиці Роменській в м. Бахмач Чернігівської області</t>
  </si>
  <si>
    <t>Капітальний ремонт приміщення Бахмацького районного Будинку дитячої та юнацької творчості по вул. Соборності, 55 в м. Бахмач Чернігівської області</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</si>
  <si>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Бахмацького району Чернігівської області</t>
  </si>
  <si>
    <t>Придбання сценічних костюмів, музичної апаратури, інструментів, комплектів меблів для закладів культури та туризму Бахмацького району Чернігівської області</t>
  </si>
  <si>
    <t>Придбання комплекту спортивного обладнання та інвентарю для потреб Бахмацької дитячо-юнацької спортивної школи "Колос" по вул. 9-го вересня, 6, м. Бахмач Чернігівської області</t>
  </si>
  <si>
    <t>5.6</t>
  </si>
  <si>
    <t>Придбання комплекту спортивних тренажерів та обладнання для потреб тренажерного залу селищного будинку культури смт Дмитрівка Бахмацького району Чернігівської області</t>
  </si>
  <si>
    <t>5.7</t>
  </si>
  <si>
    <t>Придбання комплекту тенісних столів та супутнього інвентарю для потреб сільського будинку культури с. Красне Бахмацького району Чернігівської області</t>
  </si>
  <si>
    <t>5.8</t>
  </si>
  <si>
    <t>Капітальний ремонт під'їздів багатоквартирного будинку N 30 по вул. Першотравневій у м. Бахмач Чернігівської області з впровадженням заходів теплореновації (заміна вікон, вхідних дверей) та встановленням кодових замків</t>
  </si>
  <si>
    <t>5.9</t>
  </si>
  <si>
    <t>Капітальний ремонт під'їздів багатоквартирного будинку N 32 по вул. Першотравневій у м. Бахмач Чернігівської області з впровадженням заходів теплореновації (заміна вікон, вхідних дверей) та встановленням кодових замків</t>
  </si>
  <si>
    <t>5.10</t>
  </si>
  <si>
    <t>Капітальний ремонт під'їздів багатоквартирного будинку N 34 по вул. Першотравневій у м. Бахмач Чернігівської області з впровадженням заходів теплореновації (заміна вікон, вхідних дверей) та встановленням кодових замків</t>
  </si>
  <si>
    <t>5.11</t>
  </si>
  <si>
    <t>Капітальний ремонт під'їздів багатоквартирного будинку N 1 по вул. Дружби у м. Бахмач Чернігівської області з впровадженням заходів теплореновації (заміна вікон, вхідних дверей) та встановленням кодових замків</t>
  </si>
  <si>
    <t>5.12</t>
  </si>
  <si>
    <t>Капітальний ремонт під'їздів багатоквартирного будинку N 3 по вул. Дружби у м. Бахмач Чернігівської області з впровадженням заходів теплореновації (заміна вікон, вхідних дверей) та встановленням кодових замків</t>
  </si>
  <si>
    <t>5.13</t>
  </si>
  <si>
    <t>Капітальний ремонт під'їздів багатоквартирного будинку N 5 по вул. Дружби у м. Бахмач Чернігівської області з впровадженням заходів теплореновації (заміна вікон, вхідних дверей) та встановленням кодових замків</t>
  </si>
  <si>
    <t xml:space="preserve">Бобровицький район     </t>
  </si>
  <si>
    <t>Будівництво "Перинатального центру вторинного рівня на 25 ліжок" Чернігівська обл., м. Бобровиця, вул. Олега Бичка, 1</t>
  </si>
  <si>
    <t xml:space="preserve">Борзнянський район     </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</si>
  <si>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Борзнянського району Чернігівської області</t>
  </si>
  <si>
    <t>Придбання сценічних костюмів, музичної апаратури, інструментів, комплектів меблів для закладів культури та туризму Борзнянського району Чернігівської області</t>
  </si>
  <si>
    <t>Придбання комплекту телевізійної техніки для потреб Борзнянського територіального центру соціального обслуговування по вул. Незалежності, 2, м. Борзна, Чернігівської області</t>
  </si>
  <si>
    <t>Реконструкція в рамках відновлення системи вуличного освітлення частини вул. Полійська, вул. Молодіжна, вул. Гайова, вул. Дружби, вул. Семенівська від КТП-53 в с. Оленівка Борзнянського району Чернігівської області з виділенням черговості</t>
  </si>
  <si>
    <t>Придбання дитячого майданчика для облаштування зони відпочинку та благоустрою в с. Ядути Борзнянського району Чернігівської області</t>
  </si>
  <si>
    <t>Придбання комплектів меблів для потреб дошкільного навчального закладу комбінованого типу N 1 "Світлячок" Борзнянської міської ради Чернігівської області за адресою: Чернігівська область, м. Борзна, вул. Шевченка, 13</t>
  </si>
  <si>
    <t>Реконструкція будівлі Кинашівської ЗОШ I - III ступенів по вул. Комарова, 1а с. Кинашівка Борзнянського району</t>
  </si>
  <si>
    <t>Варвинський район</t>
  </si>
  <si>
    <t>Облаштування об'єктами благоустрою - будівництво навісів автобусних зупинок по вул. Миру в с. Озеряни, Варвинського району, Чернігівської області</t>
  </si>
  <si>
    <t>Закупівля дитячого майданчика для с. Озеряни Варвинського району Чернігівської області</t>
  </si>
  <si>
    <t>Городнянський район</t>
  </si>
  <si>
    <t>Заміна віконних блоків Городнянської ЦРЛ</t>
  </si>
  <si>
    <t>Закупівля медичного обладнання</t>
  </si>
  <si>
    <t>Закупівля та встановлення обладнання дистанційної передачі  даних на вузлі обліку газу, придбання комп’ютерної , організаційної та звуковідтворюючої техніки с.Вихвостів</t>
  </si>
  <si>
    <t>Закупівля обладнання для облаштування місць для дозвілля (дитячих та спортивних майданчиків)              с. Деревини</t>
  </si>
  <si>
    <t>Ічнянський район</t>
  </si>
  <si>
    <t>Придбання електрокардіографа "ЮКАРД-100" для потреб КЛПЗ "Ічнянська центральна районна лікарня" по вул. Ковалівка 6, м. Ічня Ічнянського району Чернігівської області</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</si>
  <si>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Ічнянського району Чернігівської області</t>
  </si>
  <si>
    <t>Придбання сценічних костюмів, музичної апаратури, інструментів, комплектів меблів для закладів культури та туризму Ічнянського району Чернігівської області</t>
  </si>
  <si>
    <t xml:space="preserve"> Коропський район</t>
  </si>
  <si>
    <t>Закупівля обладнання для облаштування місць для дозвілля (дитячих та спортивних майданчиків на території Вербівської сільської ради)</t>
  </si>
  <si>
    <t>Закупівля обладнання для облаштування місць для дозвілля (дитячих та спортивних майданчиків на території Деснянської сільської ради)</t>
  </si>
  <si>
    <t>Закупівля обладнання комп"ютурів та принтерів (Понорницька ЗОШ I-III ступенів)</t>
  </si>
  <si>
    <t>Корюківський район</t>
  </si>
  <si>
    <t>Капремонт корпусів (заміна вікон та дверей на енергозберігаючі) Корюківської центральної районної лікарні по вул. Шевченка, 101 м. Корюківка</t>
  </si>
  <si>
    <t>Закупівля обладнання для облаштування місць для дозвілля (дитячих та спортивних майданчиків)</t>
  </si>
  <si>
    <t>Менський район</t>
  </si>
  <si>
    <t>Придбання комплектів меблів, медичного обладнання та виробів медичного призначення, побутової і комп'ютерної техніки для комунального закладу охорони здоров'я "Менська центральна районна лікарня" Менської районної ради по вул. Шевченка 61-А, м. Мена, Чернігівської області</t>
  </si>
  <si>
    <t>Придбання медичного обладнання та виробів медичного призначення, побутової і комп'ютерної техніки для комунального некомерційного підприємства "Менський центр первинної медико-санітарної допомоги" Менської районної ради по вул. Шевченка 76, м. Мена, Чернігівської області</t>
  </si>
  <si>
    <t>Придбання мультимедійних проекторів, комп'ютерної техніки, музичної та телекомунікаційної апаратури, комплектів меблів, магнітних та класних дошок, спортивного обладнання та інвентарю для закладів освіти Менського району Чернігівської області</t>
  </si>
  <si>
    <t>Придбання мультимедійних проекторів, комп'ютерної техніки, музичної апаратури та інструментів, комплектів меблів та сценічних костюмів для установ та закладів культури Менського району</t>
  </si>
  <si>
    <t>Придбання трактора "Білорус 82.1" та причепа 2ПТС для потреб Березнянської селищної ради Менського району Чернігівської області</t>
  </si>
  <si>
    <t>Ніжинський район</t>
  </si>
  <si>
    <t>Закупівля баяна для Галицького будинку культури, с. Галиця Ніжинського району Чернігівської області</t>
  </si>
  <si>
    <t>Капітальний ремонт неврологічного відділення Ніжинської ЦРЛ за адресою: вул. Академіка Амосова, 1 м. Ніжин Чернігівської області</t>
  </si>
  <si>
    <t>Закупівля велосипеда для Яхнівського фельдшерського пункту</t>
  </si>
  <si>
    <t>Закупівля електричної плити для Галицької загальноосвітньої школи I - III ступенів, с. Галиця Ніжинського району Чернігівської області</t>
  </si>
  <si>
    <t>14.6</t>
  </si>
  <si>
    <t>Закупівля комплектів сценічних костюмів для Ніжинської районної дитячої школи мистецтв, с. Талалаївка, Ніжинський район, Чернігівська область</t>
  </si>
  <si>
    <t>14.7</t>
  </si>
  <si>
    <t>Закупівля комплектів меблів для Світанківського навчально-виховного комплексу "загальноосвітній навчальний заклад-дошкільний навчальний заклад" I - III ступенів, с. Світанок, Ніжинський район, Чернігівська обл.</t>
  </si>
  <si>
    <t>14.8</t>
  </si>
  <si>
    <t>Закупівля ноутбуків для Перебудівської загальноосвітньої школи I - II ступенів, с. Перебудова Ніжинського району Чернігівської області</t>
  </si>
  <si>
    <t>14.9</t>
  </si>
  <si>
    <t>Закупівля комплектів меблів для Ніжинського ДНЗ, с. Ніжинське Ніжинського району Чернігівської області</t>
  </si>
  <si>
    <t>14.10</t>
  </si>
  <si>
    <t>Закупівля спортивного майданчика для с. Велика Кошелівка Ніжинського району Чернігівської області</t>
  </si>
  <si>
    <t>14.11</t>
  </si>
  <si>
    <t>Закупівля спортивного майданчика для с. Липів Ріг Ніжинського району Чернігівської області</t>
  </si>
  <si>
    <t>14.12</t>
  </si>
  <si>
    <t>Закупівля дитячого майданчика для с. Почечино Ніжинського району Чернігівської області</t>
  </si>
  <si>
    <t>14.13</t>
  </si>
  <si>
    <t>Закупівля дитячого майданчика для с. Яхнівка Ніжинського району Чернігівської області</t>
  </si>
  <si>
    <t>14.14</t>
  </si>
  <si>
    <t>Закупівля дитячого майданчика для с. Талалаївка Ніжинського району Чернігівської області</t>
  </si>
  <si>
    <t>14.15</t>
  </si>
  <si>
    <t>14.16</t>
  </si>
  <si>
    <t>14.17</t>
  </si>
  <si>
    <t>Закупівля стільців для актового залу Крутівської загальноосвітньої школи I - III ступенів, с. Крути Ніжинського району Чернігівської області</t>
  </si>
  <si>
    <t>14.18</t>
  </si>
  <si>
    <t>14.19</t>
  </si>
  <si>
    <t>Закупівля комплектів сценічних костюмів для Данинського сільського клубу, с. Данина Ніжинського району Чернігівської області</t>
  </si>
  <si>
    <t>14.20</t>
  </si>
  <si>
    <t>Закупівля мультимедійного обладнання, комп'ютерного обладнання, принтера для Перемозького навчально-виховного комплексу "загальноосвітній навчальний заклад - дошкільний навчальний заклад" I - III ступенів Ніжинської районної ради, с. Перемога, Ніжинський район, Чернігівська обл.</t>
  </si>
  <si>
    <t>14.21</t>
  </si>
  <si>
    <t>Закупівля кухонного обладнання для Перемозького навчально-виховного комплексу "загальноосвітній навчальний заклад - дошкільний навчальний заклад" I - III ступенів Ніжинської районної ради, с. Перемога, Ніжинський район, Чернігівська область</t>
  </si>
  <si>
    <t>14.22</t>
  </si>
  <si>
    <t>Закупівля електричної м'ясорубки, ноутбука та комплектуючих до нього, комплектів спортивного інвентарю для Світанківського навчально-виховного комплексу "загальноосвітній навчальний заклад-дошкільний навчальний заклад" I - III ступенів Ніжинської районної ради Чернігівської області, Ніжинський район, Чернігівська область</t>
  </si>
  <si>
    <t>14.23</t>
  </si>
  <si>
    <t>Закупівля комплектів меблів для Талалаївської загальноосвітньої школи I - III ступенів Ніжинської районної ради Чернігівської області, с. Талалаївка, Ніжинський район, Чернігівська обл.</t>
  </si>
  <si>
    <t>14.24</t>
  </si>
  <si>
    <t>Закупівля музичного обладнання для Перемозького сільського клубу, с. Перемога Ніжинського району Чернігівської області</t>
  </si>
  <si>
    <t>14.25</t>
  </si>
  <si>
    <t>Закупівля обладнання для облаштування місць відпочинку, велопарковок для с. Березанка Ніжинського району Чернігівської області</t>
  </si>
  <si>
    <t>14.26</t>
  </si>
  <si>
    <t>Закупівля обладнання для облаштування місць відпочинку для с. Бурківка Ніжинського району Чернігівської області</t>
  </si>
  <si>
    <t>14.27</t>
  </si>
  <si>
    <t>Закупівля комплектів меблів для Галицького ДНЗ "Барвінок", с. Галиця, Ніжинський район, Чернігівська область</t>
  </si>
  <si>
    <t>14.28</t>
  </si>
  <si>
    <t>"Реконструкція в рамках відновлення вуличного освітлення частини вул. Миколи Орла в с. Чистий Колодязь, Ніжинського району, Чернігівської області"</t>
  </si>
  <si>
    <t>14.29</t>
  </si>
  <si>
    <t>Облаштування об'єктами благоустрою - будівництво навісів автобусних зупинок по вул. Шевченка в с. Березанка Ніжинського району Чернігівської області</t>
  </si>
  <si>
    <t>14.30</t>
  </si>
  <si>
    <t>Облаштування об'єктами благоустрою - будівництво навісів автобусної зупинки по вул. Шевченка в с. Яхнівка Ніжинського району Чернігівської області</t>
  </si>
  <si>
    <t>14.31</t>
  </si>
  <si>
    <t>Облаштування об'єктами благоустрою - будівництво навісів автобусної зупинки на перехресті вул. Шевченка та вул. Польової в с. Яхнівка Ніжинського району Чернігівської області</t>
  </si>
  <si>
    <t>14.32</t>
  </si>
  <si>
    <t>Облаштування об'єктами благоустрою - будівництво навісів автобусних зупинок в с. Кукшин Ніжинського району Чернігівської області</t>
  </si>
  <si>
    <t>14.33</t>
  </si>
  <si>
    <t>Облаштування об'єктами благоустрою - будівництво навісів автобусних зупинок по вул. Незалежності в с. Крути Ніжинського району Чернігівської області</t>
  </si>
  <si>
    <t>14.34</t>
  </si>
  <si>
    <t>Облаштування об'єктами благоустрою - будівництво навісів автобусних зупинок в с. Велика Кошелівка Ніжинського району Чернігівської області</t>
  </si>
  <si>
    <t>Новгород-Сіверський район</t>
  </si>
  <si>
    <t>Закупівля обладнання для облаштування місць для дозвілля(дитячих та спортивних майданчиків) для Печенюгівській сільській раді Новгород-Сіверського району</t>
  </si>
  <si>
    <t>Закупівля обладнання для облаштування місць для дозвілля(дитячих та спортивних майданчиків) для Лісконогівській сільській раді Новгород-Сіверського району</t>
  </si>
  <si>
    <t>Закупівля електроплити для Блистівського НВК КУ Новгород-Сіверського районного ЦОЗО</t>
  </si>
  <si>
    <t>15.4</t>
  </si>
  <si>
    <t>Закупівля медичного обладнання для КЗ Новгород-Сіверська ЦРЛ імені І.В.Буяльського</t>
  </si>
  <si>
    <t>Носівський район</t>
  </si>
  <si>
    <t>Придбання медичного обладнання для КЛПЗ "Носівська ЦРЛ ім. Ф. Я. Примака"</t>
  </si>
  <si>
    <t>Капітальний ремонт дитячого відділення КЛПЗ ЦРЛ ім. Ф. Я. Примака по вул. Центральна, 53 в м. Носівка Чернігівської області з заміною вікон на енергоефективні металопластикові та електротехнічні роботи з встановленням світлодіодних світильників</t>
  </si>
  <si>
    <t>Придбання медичного обладнання для КНП "Носівський районний центр первинної медико-санітарної допомоги" Носівської районної ради</t>
  </si>
  <si>
    <t>Облаштування об'єктами благоустрою - будівництво навісів автобусних зупинок по вул. Вокзальна в с. Адамівка, Носівського району, Чернігівської області</t>
  </si>
  <si>
    <t>Облаштування об'єктами благоустрою - будівництво навісів автобусних зупинок по вул. 1-го Травня в с. Веселе, Носівського району, Чернігівської області</t>
  </si>
  <si>
    <t>Облаштування об'єктами благоустрою - будівництво навісів автобусних зупинок по вул. Центральна в с. Рівчак-Степанівка, Носівського району, Чернігівської області</t>
  </si>
  <si>
    <t>Семенівський район</t>
  </si>
  <si>
    <t>Придбання медичного обладнання для КЛПЗ Семенівська центральна районна лікарня</t>
  </si>
  <si>
    <t>Придбання спортивних товарів та інвентарю для Жадівської ЗОШ   I-III ст. ім. Т.Г.Шевченка</t>
  </si>
  <si>
    <t>Сосницький район</t>
  </si>
  <si>
    <t>Закупівля обладнання для облаштування місць для дозвілля (дитячих спортивних майданчиків), с.Велике Устя</t>
  </si>
  <si>
    <t>Закупівля обладнання для облаштування місць для дозвілля (дитячих спортивних майданчиків), с.Спаське</t>
  </si>
  <si>
    <t>Срібнянський район</t>
  </si>
  <si>
    <t>Придбання медичного обладнання для Срібнянської центральної районної лікарні</t>
  </si>
  <si>
    <t>Придбання меблів, медичного обладнання для Харитонівського ФАПу</t>
  </si>
  <si>
    <t>Придбання медичного обладнання для КНП "Срібнянський центр первинної медико-санітарної допомоги" Срібнянської районної ради</t>
  </si>
  <si>
    <t>Облаштування об'єктами благоустрою - будівництво навісів автобусних зупинок в с. Васьківці, Срібнянського району, Чернігівської області</t>
  </si>
  <si>
    <t>Талалаївський район</t>
  </si>
  <si>
    <t>Будівництво мереж зовнішнього освітлення вул. Гагаріна, вул. Молодіжна, вул. Миру, вул. Лесі Українки в с. Плугатар Талалаївського району Чернігівської області</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</si>
  <si>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Талалаївського району Чернігівської області</t>
  </si>
  <si>
    <t>Придбання сценічних костюмів, музичної апаратури, інструментів, комплектів меблів для закладів культури та туризму Талалаївського району Чернігівської області</t>
  </si>
  <si>
    <t>Придбання медичного обладнання та виробів медичного призначення, побутової і комп'ютерної техніки для комунального некомерційного підприємства "Центр первинної медико-санітарної допомоги Талалаївської районної ради" по вул. Центральній, 63, смт Талалаївка Чернігівської області</t>
  </si>
  <si>
    <t>Капітальний ремонт під'їздів багатоквартирного будинку N 45 по вул. Миру у смт Куликівка Чернігівської області з впровадженням заходів теплореновації (заміна вікон, вхідних дверей) та встановленням кодових замків</t>
  </si>
  <si>
    <t>Об’єднана територіальна громада с. Вертіївка</t>
  </si>
  <si>
    <t>Придбання спецтехніки для потреб Вертіївської територіальної громади</t>
  </si>
  <si>
    <t>Об’єднана територіальна громада с. Десна</t>
  </si>
  <si>
    <t>Заміна ламп вуличного освітлення по смт.Десна на енергозберігаючі</t>
  </si>
  <si>
    <t>Об’єднана територіальна громада с. Макіївка</t>
  </si>
  <si>
    <t>Облаштування об'єктами благоустрою - будівництво навісів автобусних зупинок по вул. Незалежності в с. Ганнівка, Носівського району, Чернігівської області</t>
  </si>
  <si>
    <t>Закупівля комплектів сценічних костюмів для Макіївського сільського будинку культури, с. Макіївка Носівського району Чернігівської області</t>
  </si>
  <si>
    <t>Закупівля автономних світлодіодних світильників для населених пунктів Макіївської об'єднаної територіальної громади Чернігівської області</t>
  </si>
  <si>
    <t>Об’єднана територіальна громада смт. Парафіївка</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</si>
  <si>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для Парафіївської територіальної громади Чернігівської області</t>
  </si>
  <si>
    <t>Придбання сценічних костюмів, музичної апаратури, інструментів, комплектів меблів для закладів культури та туризму Парафіївської територіальної громади Чернігівської області</t>
  </si>
  <si>
    <t>Будівництво спортивного залу Парафіївської ЗОШ I - III ступенів</t>
  </si>
  <si>
    <t>Об’єднана територіальна громада м. Батурин</t>
  </si>
  <si>
    <t>Капітальний ремонт покрівлі Батуринської ЗОШ I - III ступенів по вул. В. Ющенка, 47 В в м. Батурин Бахмацького району Чернігівської області</t>
  </si>
  <si>
    <t>Придбання медичного обладнання та виробів медичного призначення, комплектів меблів, побутової і комп'ютерної техніки для комунального некомерційного підприємства "Батуринський міський центр первинної медико-санітарної допомоги" по вул. В. Ющенка, 54, м. Батурин, Чернігівської області</t>
  </si>
  <si>
    <t>Об’єднана територіальна громада м. Корюківка</t>
  </si>
  <si>
    <t>Закупівля обладнання для облаштування місць для проведення дозвілля (дитячих та спортивних майданчиків)</t>
  </si>
  <si>
    <t>Об’єднана територіальна громада м. Носівка</t>
  </si>
  <si>
    <t>Реконструкція в рамках відновлення системи вуличного освітлення частини вул. Робоча, вул. Петра Сагайдачного від КТП-301 в м. Носівка, Чернігівської області з виділенням черговості: I черга - вул. Робоча; II черга - вул. Петра Сагайдачного</t>
  </si>
  <si>
    <t>Реконструкція в рамках відновлення системи вуличного освітлення частини вул. Робоча, вул. Богдана Хмельницького, вул. Петра Сагайдачного, вул. Короленка від ТП-208 в м. Носівка, Чернігівської області з виділенням черговості: I черга - вул. Робоча; II черга - вул. Робоча, вул. Богдана Хмельницького, вул. Петра Сагайдачного, вул. Короленка</t>
  </si>
  <si>
    <t>Закупівля спортивного майданчика для с. Сулак Носівського району Чернігівської області</t>
  </si>
  <si>
    <t>Об’єднана територіальна громада м. Сновська</t>
  </si>
  <si>
    <t>Капремонт будівлі поліклінічного відділення Сновської ЦРЛ в частині заміни віконних та дверних блоків по вул. Спортивна, 21, в м. Сновськ</t>
  </si>
  <si>
    <t>Капремонт частини фасаду Сновської ЗОШ I - III ст. N 1 (утеплення учбового корпусу) за адресою: вул. 55 Стрілецької дивізії, 35, м. Сновськ</t>
  </si>
  <si>
    <t>Закупівля обладнання для облаштування місць для дозвілля (дитячих та спортивних майданчиків ) на території громади</t>
  </si>
  <si>
    <t>Закупівля обладнання для облаштування місць для дозвілля (дитячих та спортивних майданчиків ) на території дошкільних або загальноосвітніх навчальних закладів</t>
  </si>
  <si>
    <t>Закупівля  обладнання для Сновського НВК "" ДНЗ-СЗНЗ 1 ст.""</t>
  </si>
  <si>
    <t>28.6</t>
  </si>
  <si>
    <t>Закупівля мультімедійного обладнання для Сновської дитячої музичної школи імені Н.Г. Рахліна</t>
  </si>
  <si>
    <t>Об’єднана територіальна громада смт. Короп</t>
  </si>
  <si>
    <t>Об’єднана територіальна громада смт.Короп</t>
  </si>
  <si>
    <t>Закупівля дитячих майданчиків в с.Будище та с.Риботин</t>
  </si>
  <si>
    <t>Газифікація с.Шабалинів, Коропського району, Чернігівської області. Підвідний газопровід високого тиску.</t>
  </si>
  <si>
    <t>29.3</t>
  </si>
  <si>
    <t>Придбання велосипедів</t>
  </si>
  <si>
    <t>Об’єднана територіальна громада смт.Лосинівка</t>
  </si>
  <si>
    <t>Будівництво дитячого майданчика по вул. 1 Травня, 46, смт Лосинівка Ніжинського району Чернігівської області</t>
  </si>
  <si>
    <t>30.2</t>
  </si>
  <si>
    <t>Будівництво спортивного майданчика по вул. Гагаріна, 83 с. Леонідівка Ніжинського району Чернігівської області</t>
  </si>
  <si>
    <t>30.3</t>
  </si>
  <si>
    <t>Закупівля автономних світлодіодних світильників для с. Сальне</t>
  </si>
  <si>
    <t>30.4</t>
  </si>
  <si>
    <t>Будівництво дитячого майданчика по вул. Дружби, 36, смт Лосинівка Ніжинського району Чернігівської області</t>
  </si>
  <si>
    <t>30.5</t>
  </si>
  <si>
    <t>Закупівля комплектів стільців для актової зали Лосинівської загальноосвітньої школи I - III ступенів, смт Лосинівка, Ніжинський район, Чернігівська область</t>
  </si>
  <si>
    <t>Об’єднана територіальна громада с. Мрин</t>
  </si>
  <si>
    <t>Закупівля комплектів сценічних костюмів для Хотинівського сільського будинку культури, с. Хотинівка, Носівський район, Чернігівська область</t>
  </si>
  <si>
    <t>31.4</t>
  </si>
  <si>
    <t>Облаштування об'єктами благоустрою - будівництво навісів автобусних зупинок по вул. Озерна в с. Роздольне, Носівського району, Чернігівської області</t>
  </si>
  <si>
    <t>31.5</t>
  </si>
  <si>
    <t>Облаштування об'єктами благоустрою - будівництво навісів автобусних зупинок в с. Киселівка, Носівського району, Чернігівської області</t>
  </si>
  <si>
    <t>31.6</t>
  </si>
  <si>
    <t>Облаштування об'єктами благоустрою - будівництво навісів автобусних зупинок по вул. Тонконога в с. Селище, Носівського району, Чернігівської області</t>
  </si>
  <si>
    <t>Об’єднана територіальна громада м. Мена</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</si>
  <si>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Менської територіальної громади Чернігівської області</t>
  </si>
  <si>
    <t>Придбання сценічних костюмів, музичної апаратури, інструментів, комплектів меблів для закладів культури та туризму Менської територіальної громади Чернігівської області</t>
  </si>
  <si>
    <t>Об’єднана територіальна громада с. Комарівка</t>
  </si>
  <si>
    <t>Придбання дитячого майданчика для облаштування зони відпочинку та благоустрою в с. Берестовець Комарівської громади Чернігівської області</t>
  </si>
  <si>
    <t>Придбання дитячого майданчика для облаштування зони відпочинку та благоустрою в с. Комарівка Комарівської громади Чернігівської області</t>
  </si>
  <si>
    <t>Об’єднана територіальна громада с. Плиски</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</si>
  <si>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Плисківської об'єднаної територіальної громади Чернігівської області</t>
  </si>
  <si>
    <t>34.2</t>
  </si>
  <si>
    <t>Придбання сценічних костюмів, музичної апаратури та інструментів для закладів культури Плисківської об'єднаної територіальної громади Чернігівської області</t>
  </si>
  <si>
    <t>34.3</t>
  </si>
  <si>
    <t>Придбання дитячого майданчика для облаштування зони відпочинку та благоустрою в с. Плиски Плисківської громади Чернігівської області</t>
  </si>
  <si>
    <t>34.4</t>
  </si>
  <si>
    <t>Реконструкція в рамках відновлення вуличного освітлення від існуючої КТП N 226 Л-1 в с. Плиски Борзнянського району Чернігівської області</t>
  </si>
  <si>
    <t>Об’єднана територіальна громада с. Тупичів</t>
  </si>
  <si>
    <t>Закупівля обладнання для облаштування місць для дозвілля (дитячих та спортивних майданчиків) по вул. Чернігівська, 30, с. Тупичів</t>
  </si>
  <si>
    <t>Об’єднана територіальна громада м. Ічня</t>
  </si>
  <si>
    <t>36.1</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</si>
  <si>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для Ічнянської територіальної громади (с. Більмачівка, Гужівка, Івангород, Іржавець, м. Ічня), Ічнянської міської ради Чернігівської області</t>
  </si>
  <si>
    <t>36.2</t>
  </si>
  <si>
    <t>Придбання сценічних костюмів, музичної апаратури, інструментів, комплектів меблів для закладів культури та туризму Ічнянської міської ради Чернігівської області (с. Більмачівка, Гужівка, Івангород, Іржавець)</t>
  </si>
  <si>
    <t>Об’єднана територіальна громада смт. Куликівка</t>
  </si>
  <si>
    <t>Капітальний ремонт віконних прорізів (заміна вікон) в терапевтичному відділенні стаціонару по вул. Пирогова 16 в смт Куликівка Чернігівської області</t>
  </si>
  <si>
    <t>37.2</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</si>
  <si>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Куликівської територіальної громади Чернігівської області</t>
  </si>
  <si>
    <t>37.3</t>
  </si>
  <si>
    <t>Придбання сценічних костюмів, музичної апаратури, інструментів, комплектів меблів для закладів культури та туризму Куликівської територіальної громади Чернігівської області</t>
  </si>
  <si>
    <t>37.4</t>
  </si>
  <si>
    <t>Капітальний ремонт Куликівської ЗОШ I - III ступенів в смт Куликівка Куликівського району Чернігівської області</t>
  </si>
  <si>
    <t>Об’єднана територіальна громада м. Семенівка</t>
  </si>
  <si>
    <t>Закупівля обладнання для облаштування місць дозвілля в Семенівській громаді</t>
  </si>
  <si>
    <t>Об’єднана територіальна громада смт. Сосниця</t>
  </si>
  <si>
    <t>Придбання комплекту меблів отг.смт Сосниця</t>
  </si>
  <si>
    <t>Придбання ручних інструментів моторизованих отг.смт Сосниця</t>
  </si>
  <si>
    <t>Придбання оргтехніки отг.смт Сосниця</t>
  </si>
  <si>
    <t>Придбання побутової техніки отг.смт Сосниця</t>
  </si>
  <si>
    <t>Придбання перукарського обладнання отг.смт Сосниця</t>
  </si>
  <si>
    <t>Придбання прмислової швейної машини отг.смт Сосниця</t>
  </si>
  <si>
    <t>Придбання велопарку отг.смт Сосниця</t>
  </si>
  <si>
    <t>Придбання газонокосарки отг.смт Сосниця</t>
  </si>
  <si>
    <t>Придбання компресора отг.смт Сосниця</t>
  </si>
  <si>
    <t>Придбання мийки отг.смт Сосниця</t>
  </si>
  <si>
    <t>Реконструкція вуличного освітлення (ІІ черга) отг.смт Сосниця</t>
  </si>
  <si>
    <t>Придбання спортивного обладнання для відділу освіти, культури,молоді та спорту отг.смт Сосниця</t>
  </si>
  <si>
    <t>Придбання мікшерного пульту для відділу освіти, культури,молоді та спорту отг.смт Сосниця</t>
  </si>
  <si>
    <t>Придбання музичної апаратури та музичного обладнання для відділу освіти, культури,молоді та спорту отг.смт Сосниця</t>
  </si>
  <si>
    <t>Придбання музичної апаратури, музичних інструментів та обладнання до них для відділу освіти, культури,молоді та спорту отг.смт Сосниця</t>
  </si>
  <si>
    <t>Об’єднана територіальна громада смт. Срібне</t>
  </si>
  <si>
    <t>40.1</t>
  </si>
  <si>
    <t>"Капітальний ремонт Сокиринської ЗОШ I - III ступенів в с. Сокиринці Срібнянського району Чернігівської області"</t>
  </si>
  <si>
    <t>40.2</t>
  </si>
  <si>
    <t>Придбання огорожі, воріт, хвірток, навісу та сидінь для стадіону в центральному парку смт Срібне Чернігівської області</t>
  </si>
  <si>
    <t>40.3</t>
  </si>
  <si>
    <t>Будівництво міні-футбольного поля зі штучним покриттям по вул. Миру, 51, смт Срібне Срібнянського району Чернігівської області</t>
  </si>
  <si>
    <t>40.4</t>
  </si>
  <si>
    <t>Придбання дорожнього катка для потреб Срібнянської об'єднаної територіальної громади</t>
  </si>
  <si>
    <t>40.5</t>
  </si>
  <si>
    <t>Будівництво спортивного майданчика по вул. Миру, 47, с. Карпилівка, Срібнянський район, Чернігівська область</t>
  </si>
  <si>
    <t>Об’єднана територіальна громада смт. Талалаївка</t>
  </si>
  <si>
    <t>41.1</t>
  </si>
  <si>
    <t>Реконструкція системи опалення з промивкою труб Талалаївської ЗОШ I - III ступенів по вул. Освіти, 38 в смт Талалаївка Чернігівської області</t>
  </si>
  <si>
    <t>41.2</t>
  </si>
  <si>
    <t>Реконструкція в рамках відновлення системи вуличного освітлення частини вул. Центральна від КТП-168 в с. Понори Талалаївського району Чернігівської області</t>
  </si>
  <si>
    <t>41.3</t>
  </si>
  <si>
    <t>Придбання мультимедійних проекторів, екранів, комп'ютерної техніки, музичної та телекомунікаційної апаратури, спортивного обладнання та інвентарю, комплектів меблів, магнітних та класних дошок для закладів освіти Талалаївської територіальної громади Чернігівської області</t>
  </si>
  <si>
    <t>41.4</t>
  </si>
  <si>
    <t>Придбання сценічних костюмів, музичної апаратури, інструментів, комплектів меблів для закладів культури та туризму Талалаївської територіальної громади Чернігівської області</t>
  </si>
  <si>
    <t>Об’єднана територіальна громада смт. Холми</t>
  </si>
  <si>
    <t>42.1</t>
  </si>
  <si>
    <t>Придбання обладнання та предметів довгострокового користування для ЦНСП Холминської селищної ради</t>
  </si>
  <si>
    <t>42.2</t>
  </si>
  <si>
    <t>"Спортивний майданчик для міні - футболу зі  штучним покриттям на території загальноосвітньої школи I-III ступенів по вул.Центральна, 85 в смт.Холми Корюківського району -будівництво"</t>
  </si>
  <si>
    <t>Об’єднана територіальна громада смт. Варва</t>
  </si>
  <si>
    <t>43.1</t>
  </si>
  <si>
    <t>Закупівля комп'ютерного обладнання та телевізора для Комунального закладу загальної середньої освіти І-ІІІ ступенів "Варвинський ліцей №1" Варвинської селищної ради, смт Варва Варвинського району Чернігівської області</t>
  </si>
  <si>
    <t>43.2</t>
  </si>
  <si>
    <t>43.3</t>
  </si>
  <si>
    <t>Об’єднана територіальна громада м. Городня</t>
  </si>
  <si>
    <t>44.1</t>
  </si>
  <si>
    <t>Закупівля обладнання для облаштування місць для дозвілля (дитячих  та спортивних майданчиків) на території громади</t>
  </si>
  <si>
    <t>44.2</t>
  </si>
  <si>
    <t>Будівництво ПЛІ 0,4 кВТ вуличного освітлення по вулиці 1го Травня в м.Городня, Чернігівської області</t>
  </si>
  <si>
    <t>44.3</t>
  </si>
  <si>
    <t>Закупівля обладнання для облаштування місць для дозвілля (дитячих  та спортивних майданчиків) на території  дошкільних або загальноосвітніх закладів</t>
  </si>
  <si>
    <t>44.4</t>
  </si>
  <si>
    <t>Закупівля обладнання для  Комунального закладу “Міський будинок культури”Городнянської міської ради</t>
  </si>
  <si>
    <t xml:space="preserve">Обласний бюджет </t>
  </si>
  <si>
    <t>Придбання медичного обладнання - устаткування для операційних блоків (лапараскопічна стійка) для Вінницької обласної дитячої клінічної лікарні, вул. Хмельницьке шосе, 108, м. Вінниця</t>
  </si>
  <si>
    <t>Придбання медичного обладнання для Вінницької обласної дитячої лікарні, що розташована по вул. Хмельницьке шосе, буд. 108 в м. Вінниця</t>
  </si>
  <si>
    <t>Придбання медичного обладнання - рентгендіагностичний комплекс на 2 робочі місця з цифровим детектором для Вінницького обласного клінічного високоспеціалізованого ендокринологічного центру, що розташований по вул. Мічуріна, буд. 32 в м. Вінниця</t>
  </si>
  <si>
    <t>м. Вінниця</t>
  </si>
  <si>
    <t>Футбольне поле Палацу дітей та юнацтва по вул. Хмельницьке шосе, 22, в м. Вінниця - будівництво</t>
  </si>
  <si>
    <t>м. Козятин</t>
  </si>
  <si>
    <t>Придбання посудомийної машини для комунального навчального закладу "Спеціалізована школа I - III ступенів N 1 ім. Т. Г. Шевченка", м. Козятин Вінницької області</t>
  </si>
  <si>
    <t>Придбання телевізора та принтера для комунального навчального закладу "Загальноосвітня школа I - III ступенів N 2 Козятинської міської ради Вінницької області", м. Козятин</t>
  </si>
  <si>
    <t>Придбання телевізора та принтера для комунального навчального закладу "Загальноосвітня школа I - III ступенів N 3 Козятинської міської ради Вінницької області", м. Козятин</t>
  </si>
  <si>
    <t>Придбання телевізора та принтера для комунального закладу "Навчально-виховний комплекс I - III ступенів "ліцей-школа" Козятинської міської ради Вінницької області", м. Козятин</t>
  </si>
  <si>
    <t>Придбання телевізора та принтера для загальноосвітньої середньої школи I - III ступенів N 5 Козятинської міської ради Вінницької області, м. Козятин</t>
  </si>
  <si>
    <t>Придбання комп'ютерної техніки для загальноосвітнього навчально-виховного комплексу I - III ступенів "школа-дитячий садок" N 6 Козятинської міської ради Вінницької області, смт Залізничне м. Козятина</t>
  </si>
  <si>
    <t>Придбання телевізора для дошкільного відділення загальноосвітнього навчально-виховного комплексу I - III ступенів "школа-дитячий садок" N 6 Козятинської міської ради Вінницької області, смт Залізничне м. Козятина</t>
  </si>
  <si>
    <t>м. Ладижин</t>
  </si>
  <si>
    <t>Придбання обладнання та предметів довгострокового користування (телевізійного і аудіовізуального обладнання; ноутбуків, шкільних меблів) для Ладижинського навчально-виховного комплексу N 1 (загальноосвітньої школи I - III ступенів-дошкільного навчального закладу) Ладижинської міської ради Вінницької області, вул. Незалежності 2, м. Ладижин Вінницької області</t>
  </si>
  <si>
    <t>Придбання обладнання та предметів довгострокового користування (телевізійного і аудіовізуального обладнання; ноутбуків, шкільних меблів, комп'ютерного обладнання) для Ладижинської загальноосвітньої школи I - III ступенів N 2 Ладижинської міської ради Вінницької області, вул. Процишина, 21, м. Ладижин Вінницької області</t>
  </si>
  <si>
    <t>Придбання обладнання та предметів довгострокового користування (телевізійного і аудіовізуального обладнання; ноутбуків, шкільних меблів, комп'ютерного обладнання) для Ладижинської загальноосвітньої школи I - III ступенів N 3 Ладижинської міської ради Вінницької області, вул. Петра Кравчика, 53, м. Ладижин Вінницької області</t>
  </si>
  <si>
    <t>Придбання обладнання та предметів довгострокового користування (телевізійного і аудіовізуального обладнання; ноутбуків та персональних комп'ютерів, шкільних та медичних меблів, комп'ютерного обладнання) для Ладижинської загальноосвітньої школи I - III ступенів N 4 Ладижинської міської ради Вінницької області, вул. Будівельників, 63, м. Ладижин Вінницької області</t>
  </si>
  <si>
    <t>Придбання обладнання та предметів довгострокового користування (шкільних меблів, ноутбуків та персональних комп'ютерів, комп'ютерного обладнання) для Ладижинського міжшкільного навчально-виробничого центру по розвитку народних промислів та художніх ремесел "Спадщина", вул. Процишина, 23, м. Ладижин Вінницької області</t>
  </si>
  <si>
    <t>Придбання обладнання та предметів довгострокового користування (пароконвекційної печі, електричних побутових приладів, гімнастичного інвентарю) для дошкільного навчального закладу N 2 "Казка" ясла-садок Ладижинської міської ради, вул. Будівельників, 57, м. Ладижин Вінницької області</t>
  </si>
  <si>
    <t>Придбання обладнання та предметів довгострокового користування (меблі для дитячого садка, машина для нарізання продуктів харчування) для дошкільного навчального закладу (ясла-садка) N 9 "Джерельце" Ладижинської міської ради, вул. Процишина, 58, м. Ладижин Вінницької області</t>
  </si>
  <si>
    <t>Придбання обладнання та предметів довгострокового користування (меблі для дитячого садка, машина для нарізання продуктів харчування) для дошкільного навчального закладу (ясла-садка) N 3 "Дзвіночок" Ладижинської міської ради, вул. Процишина, 22, м. Ладижин Вінницької області</t>
  </si>
  <si>
    <t>Придбання обладнання та предметів довгострокового користування (меблі для дитячого садка, електричних побутових приладів, комп'ютерного обладнання, гімнастичного інвентарю) для дошкільного навчального закладу (ясла-садка) N 5 "Берізка" Ладижинської міської ради, вул. Будівельників, 20, м. Ладижин Вінницької області</t>
  </si>
  <si>
    <t>Придбання обладнання та предметів довгострокового користування (меблі для дитячого садка, електричних побутових приладів, персональних комп'ютерів) для дошкільного навчального закладу N 8 "Ромашка" ясла-садок Ладижинської міської ради, вул. Будівельників, 58, м. Ладижин Вінницької області</t>
  </si>
  <si>
    <t>Придбання обладнання та предметів довгострокового користування (меблі для дитячого садка, електричних побутових приладів, ноутбуків, телевізійного і аудіовізуального обладнання) для дошкільного навчального закладу N 10 "Росинка" ясла-садок Ладижинської міської ради, вул. Будівельників, 48, м. Ладижин, Вінницької області</t>
  </si>
  <si>
    <t>Придбання обладнання та предметів довгострокового користування (телевізійного і аудіовізуального обладнання; ноутбуків, персональних комп'ютерів, комп'ютерного обладнання) для області КУ "Інклюзивно-ресурсний центр" Ладижинської міської ради, вул. Петра Кравчика, 4, м. Ладижин Вінницької області</t>
  </si>
  <si>
    <t>м. Хмільник</t>
  </si>
  <si>
    <t>Капітальний ремонт алей в міському парку ім Т. Г. Шевченка в м. Хмільнику Вінницької області</t>
  </si>
  <si>
    <t>Барський район</t>
  </si>
  <si>
    <t>Реконструкція покрівлі терапевтичного корпусу комунальної установи "Барська центральна районна лікарня" по вул. Каштановій, 34 в м. Бар Вінницької області</t>
  </si>
  <si>
    <t>Капітальний ремонт будівлі комунальної установи "Інклюзивно-ресурсний центр" Барської районної ради Вінницької області по вул. Соборна, 16, б в м. Бар Вінницької області</t>
  </si>
  <si>
    <t>Нове будівництво водогону в с. Буцні Барського району Вінницької області</t>
  </si>
  <si>
    <t>Нове будівництво водогону в с. Сеферівка Барського району Вінницької області</t>
  </si>
  <si>
    <t>Капітальний ремонт приміщення корпусу N 2 Комаровецької ЗОШ I - II ступенів по вул. Олега Щепанського, 5а в с. Комарівці Барського району Вінницької області</t>
  </si>
  <si>
    <t>Капітальний ремонт будівлі корпусу N 2 Верхівської ЗОШ I - III ступенів по вул. Святого Миколая, 2 в с. Верхівка Барського району Вінницької області</t>
  </si>
  <si>
    <t>Капітальний ремонт будівлі Чемериського НВК "ДНЗ - ЗОШ I - II ступенів" по вул. Б. Хмельницького, 25 в с. Чемериське Барського району Вінницької області</t>
  </si>
  <si>
    <t>Реконструкція водогону в с. Маньківці Барського району Вінницької області</t>
  </si>
  <si>
    <t>Капітальний ремонт даху Балківського НВК "ДНЗ - ЗОШ I - II ступенів" по вул. Гідності, 30 в с. Балки Барського району Вінницької області</t>
  </si>
  <si>
    <t>Бершадський район</t>
  </si>
  <si>
    <t>Капітальний ремонт (заміна віконних та дверних блоків на металопластикові) Бершадської ЗОШ I - III ступенів N 1 ст. по вул. Шкільній, 35 в м. Бершадь Вінницької області</t>
  </si>
  <si>
    <t>Покращення матеріально-технічної бази та придбання обладнання і предметів довгострокового користування (мультимедійні дошки, проектори, ноутбуки, персональні комп'ютери, МФУ, меблі, агрегати холодильні, плити електричні, музичні підсилювачі, холодильники) для П'ятківської ЗОШ I - III ступенів в с. П'ятківка Бершадського району Вінницької області</t>
  </si>
  <si>
    <t>Придбання сценічно-постановочних засобів (декорації, меблі і реквізит, бутафорія, театральні та національні костюми, головні убори, білизна, взуття, перуки тощо) для будинку культури села П'ятківка Бершадського району Вінницької області</t>
  </si>
  <si>
    <t>Придбання сценічно-постановочних засобів (декорації, меблі і реквізит, бутафорія, театральні та національні костюми, головні убори, білизна, взуття, перуки тощо) для відділу культури і туризму Бершадського району Вінницької області</t>
  </si>
  <si>
    <t>Капітальний ремонт хірургічного відділення Бершадської ОЛІЛ по вул. Будкевича, 2, м. Бершадь Вінницької області</t>
  </si>
  <si>
    <t>Капітальний ремонт відділення анестезіології та інтенсивної терапії Бершадської ОЛІЛ по вул. Будкевича, 2, м. Бершадь Вінницької області</t>
  </si>
  <si>
    <t>Реконструкція приміщення станції юних техніків по вул. Героїв України, 20 в м. Бершадь Вінницької області</t>
  </si>
  <si>
    <t>Капітальний ремонт кухні Бершадської загальноосвітньої школи I - III ступенів N 3 по вул. Юрія Коваленка, 54 в м. Бершадь Вінницької області</t>
  </si>
  <si>
    <t>Вінницький район</t>
  </si>
  <si>
    <t>Капітальний ремонт даху "Агрономічненської середньої загальноосвітньої школи I - III ступенів" по вул. Мічуріна, 2, с. Агрономічне Вінницького району Вінницької області</t>
  </si>
  <si>
    <t>Капітальний ремонт (утеплення стін та заміна покрівлі) будівлі Вінницької центральної районної клінічної лікарні по Хмельницькому шосе, 92, м. Вінниця, II-га черга</t>
  </si>
  <si>
    <t>Придбання меблів для сільського будинку культури с. Некрасово Вінницького району Вінницької області</t>
  </si>
  <si>
    <t>Реконструкція мереж вуличного освітлення по вул. Ярослава Мудрого, Матросова, Шевченка, Грушевського, Лесі Українки, м. Коцюбинського в с. Лисогора Вінницького району Вінницької області</t>
  </si>
  <si>
    <t>Капітальний ремонт автомобільної дороги по вул. Гагаріна в с. Агрономічне Вінницького району Вінницької області</t>
  </si>
  <si>
    <t>Капітальний ремонт проїзної частини по 1-му провул. Променевий та 2-му провул. Променевий СДТ "Весна" в с. Агрономічне Вінницького району Вінницької області</t>
  </si>
  <si>
    <t>Капітальний ремонт пологового відділення Вінницької центральної районної клінічної лікарні у м. Вінниця по вул. Хмельницьке шосе, 92</t>
  </si>
  <si>
    <t>8.8</t>
  </si>
  <si>
    <t>Капітальний ремонт дороги загального користування місцевого значення О-02-09-03 Савчине-Гарячківка</t>
  </si>
  <si>
    <t>8.9</t>
  </si>
  <si>
    <t>Гайсинський район</t>
  </si>
  <si>
    <t>Капітальний ремонт приміщень ліцею N 7 м. Гайсин по вул. 1 Травня, 52 в м. Гайсин Вінницької області (колишнього НВК: Гайсинської СЗШ - інтернат I - III ст. - гімназії)</t>
  </si>
  <si>
    <t>Капітальний ремонт приміщень педіатричного відділення Гайсинської ЦРЛ по вул. Високовича, 19 м. Гайсин Вінницької області</t>
  </si>
  <si>
    <t>Капітальний ремонт мереж вуличного освітленні від ЩТП-42 по вул. Лісова, від КТП-12 по вул. З. Космодем'янської, в с. Рахни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</si>
  <si>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ліцею N 7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</si>
  <si>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НВК: СЗШ I - III ступенів-ліцею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</si>
  <si>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НВК: СЗШ I - III ступенів-гімназії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</si>
  <si>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СЗШ I - III ступенів N 2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</si>
  <si>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СЗШ I - III ступенів N 3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</si>
  <si>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СЗШ I - III ступенів N 4 м. Гайсин Гайсинського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</si>
  <si>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СЗШ I - III ступенів N 5 м. Гайсин Гайсинського району Вінницької області</t>
  </si>
  <si>
    <t>Будівництво розподільчих мереж господарчо-питного водогону по вулиці 1 Травня, Молодіжна, Кооперативна, Польова, Сонячна в с. Ладижинські Хутори Гайсинського району Вінницької області</t>
  </si>
  <si>
    <t>Покращення матеріально-технічної бази (заміна огорожі) ДНЗ "Пролісок" в с. Ладижинські Хутори Гайсинського району Вінницької області</t>
  </si>
  <si>
    <t>Будівництво водогону та водозабірної свердловини для водопостачання с. Басаличівка Гайсинського району Вінницької області</t>
  </si>
  <si>
    <t>Придбання обладнання та предметів довгострокового користування (мультимедійного обладнання, інтерактивних комплексів) для СЗШ I - III ступенів с. Кіблич Гайсинського району Вінницької області</t>
  </si>
  <si>
    <t>Придбання обладнання і предметів довгострокового користування (меблів) для СЗШ I - III ступенів с. Кіблич Гайсинського району Вінницької області</t>
  </si>
  <si>
    <t>Заміна старих дерев'яних віконних блоків на енергозберігаючі металопластикові вікна в Кунянській СЗШ I - III ступенів с Куна Гайсинського району Вінницької області</t>
  </si>
  <si>
    <t>Внутрішнє утеплення групової кімнати ДНЗ "Котигорошко" по вул. Центральна, 69-а в с. Губник Гайсинського району Вінницької області</t>
  </si>
  <si>
    <t>Жмеринський район</t>
  </si>
  <si>
    <t>Нове будівництво водогону по вул. Суворова, вул. Тартакська, вул. Липки, вул. Гагаріна, вул. Чкалова, вул. Б. Хмельницького, вул. Огородника М. Г., вул. Дерибасівська, вул. Центральна, вул. Шкільна, вул. Пушкіна, вул. Шевченка, вул. Кармелюка, вул. Незалежності в с. Носківці Жмеринського району Вінницької області</t>
  </si>
  <si>
    <t>Будівництво вуличних водопровідних мереж питної води в с. Лопатинці Жмеринського району Вінницької області</t>
  </si>
  <si>
    <t>Іллінецький район</t>
  </si>
  <si>
    <t>Придбання дитячого ігрового майданчика в с. Леухи Іллінецького району</t>
  </si>
  <si>
    <t>Придбання інтерактивного комплексу у Городоцьку загальноосвітню школу I - III ступенів Іллінецької районної ради Вінницької області</t>
  </si>
  <si>
    <t>Придбання інтерактивного комплексу у Китайгородську загальноосвітню школу I - III ступенів Іллінецької районної ради Вінницької області</t>
  </si>
  <si>
    <t>Придбання інтерактивного комплексу у Бабинську загальноосвітню школу I - III ступенів Іллінецької районної ради Вінницької області</t>
  </si>
  <si>
    <t>Калинівський район</t>
  </si>
  <si>
    <t>Реконструкція розподільчих мереж водогону по вулиці Миру, Калинова, Пушкіна, Гагаріна, Польова, пров. Агрономічний в селі Глинськ Калинівського району Вінницької області</t>
  </si>
  <si>
    <t>Нове будівництво господарсько-питного водогону від існуючих свердловин N 1 та N 2 в с. Шепіївка Калинівського району Вінницької області</t>
  </si>
  <si>
    <t>Капітальний ремонт покрівлі будинку культури в с. Лісова Лисіївка Калинівського району Вінницької області</t>
  </si>
  <si>
    <t>Капітальний ремонт даху загальноосвітньої школи I - III ступенів по вулиці Шкільна, 1 в с. Голендри Калинівського району Вінницької області</t>
  </si>
  <si>
    <t>Придбання апарату штучної вентиляції легень для реанімаційного відділення Калинівської центральної районної лікарні с. Корделівка, вул. Київська, 19а</t>
  </si>
  <si>
    <t>Капітальний ремонт будівлі будинку культури в с. Сальник Калинівського району Вінницької області</t>
  </si>
  <si>
    <t>Крижопільський район</t>
  </si>
  <si>
    <t>Придбання компютерної техніки для СЗШ I-II ст. с.Соколівка</t>
  </si>
  <si>
    <t>Придбання компютерної техніки для СЗШ I-III ст. с. Крикливець</t>
  </si>
  <si>
    <t>Капітальний ремонт спортивного майданчика (міні-футбольне поле)</t>
  </si>
  <si>
    <t>Придбання звукоапаратури для будинку культури с. Голубече</t>
  </si>
  <si>
    <t>Реконструкція кінотеатру</t>
  </si>
  <si>
    <t>Придбання набору для лапароскопічних операцій</t>
  </si>
  <si>
    <t>Придбання компютерної техніки для Крижопільської ОЛІЛ</t>
  </si>
  <si>
    <t>Облаштування паркової зони с. Городківка</t>
  </si>
  <si>
    <t>Облаштування паркової біля Будинку культури с. Вільшанка</t>
  </si>
  <si>
    <t>13.10</t>
  </si>
  <si>
    <t>Облаштування центральної площі в с. Жабокрич</t>
  </si>
  <si>
    <t>13.11</t>
  </si>
  <si>
    <t>Облаштування зони відпочинку  в с. Куниче</t>
  </si>
  <si>
    <t>13.12</t>
  </si>
  <si>
    <t>Впорядкування паркової зони в с.Соколівка із виготовленням кошторисної документації</t>
  </si>
  <si>
    <t>13.13</t>
  </si>
  <si>
    <t>Реконструкція будівлі сільського клубу під будівлю дошкільного навчального закладу, по вул. Бичковського,5а, с. Тернівка</t>
  </si>
  <si>
    <t>13.14</t>
  </si>
  <si>
    <t>Придбання обладнання для влаштування дитячого майданчика в с. Савчине Крижопільського району Вінницької області</t>
  </si>
  <si>
    <t>Нерозподілений залишок:</t>
  </si>
  <si>
    <t>Козятинський район</t>
  </si>
  <si>
    <t>Капітальний ремонт покрівлі будівлі комунальної установи "Територіального центру соціального обслуговування Козятинського району" по вул. Грушевського, 36 в м. Козятин Вінницької області</t>
  </si>
  <si>
    <t>Капітальний ремонт дорожнього покриття по вул. Кооперативній села Михайлин, від вул. Робітнича до перехрестя вулиць Шкільної та Плиса, с. Михайлин Козятинського району</t>
  </si>
  <si>
    <t>Придбання комп'юторної техніки, ноутбука для Махнівської дитячої музичної школи, с. Махнівка Козятинського району</t>
  </si>
  <si>
    <t>Придбання комплекту повітроводної арматури до теплогенератора і модульної котельні для Будинку культури смт Бродецьке Козятинського району</t>
  </si>
  <si>
    <t>Придбання студійної підсилюючої апаратури для Самгородоцької музичної школи с. Самгородок Козятинського району</t>
  </si>
  <si>
    <t>Придбання промислової електром'ясорубки для дитячого навчального закладу "Веселка", с. Кордишівка Козятинського району</t>
  </si>
  <si>
    <t>Придбання апаратів УВЧ-терапії, Кварц, гематологічного аналізатора, аналізатора сечі для амбулаторії загальної практики - сімейної медицини комунального підприємства "Козятинський районний медичний центр первинної медико-санітарної допомоги", с. Кордишівка Козятинського району</t>
  </si>
  <si>
    <t>Придбання апаратів штучної вентиляції легенів для дорослих та дітей віком від 6 років з забезпеченням інгаляційного наркозу для комунального підприємства "Козятинська центральна районна лікарня Козятинської", м. Козятин, вул. Винниченка, 9</t>
  </si>
  <si>
    <t>Придбання морозильної камери та комп'ютерів для комунального підприємства "Козятинська центральна районна лікарня", м. Козятин, вул. Винниченка, 9</t>
  </si>
  <si>
    <t>Придбання одягу сцени для Будинку культури с. Миколаївка Козятинського району</t>
  </si>
  <si>
    <t>Придбання автоматики на альтернативний твердопаливний котел для Козятинського загальноосвітнього навчально-виховного комплексу I - III ступенів "Школа-дитячий садок" N 9, с. Козятин Козятинського району</t>
  </si>
  <si>
    <t>Придбання мікшельного пульту, вокальних мікрофонів та комп'ютерної техніки для Махнівського сільського клубу с. Махнівка Козятинського району</t>
  </si>
  <si>
    <t>Липовецький район</t>
  </si>
  <si>
    <t>Придбання УЗД апарату для Липовецької центральної районної лікарні Вінницької обл. 22500 м. Липовець вул. Пирогова 9</t>
  </si>
  <si>
    <t>Літинський район</t>
  </si>
  <si>
    <t>Капітальний ремонт дорожнього покриття по вул. Об'їзна в с. Городище Літинського району Вінницької області</t>
  </si>
  <si>
    <t>Капітальний ремонт дорожнього покриття по вул. Першотравнева в с. Бірків Літинського району Вінницької області</t>
  </si>
  <si>
    <t>Реконструкція парку культури і відпочинку смт Літин Вінницької області</t>
  </si>
  <si>
    <t>Могилів-Подільський район</t>
  </si>
  <si>
    <t>Мурованокуриловецький район</t>
  </si>
  <si>
    <t>Реконструкція системи опалення навчально-виховного комплексу "Загальноосвітній навчальний заклад - дошкільний навчальний заклад" по вул. Суборна буд. 68 в с. Конищів Мурованокуриловецького району Вінницької області</t>
  </si>
  <si>
    <t>Капітальне придбання котла для навчально-виховного комплексу "Загальноосвітній навчальний заклад - дошкільний навчальний заклад" с.Наддністрянське Мурованокуриловецького району Вінницької області</t>
  </si>
  <si>
    <t>Капітальне придбання технічного обладнання для районого Будинку культури</t>
  </si>
  <si>
    <t>18.4</t>
  </si>
  <si>
    <t>Реконструкція водопроводу в с. Галайківці Мурованокуриловецького району Вінницької області</t>
  </si>
  <si>
    <t>Реконструкція розподільчих мереж водопроводу в с. Курашівці Мурованокуриловецького району Вінницької області</t>
  </si>
  <si>
    <t>Реконструкція водопроводу в с. Михайлівці Мурованокуриловецького району Вінницької області</t>
  </si>
  <si>
    <t>Реконструкція водогону та артезіанської свердловини для водопостачання с. Немерче Мурованокуриловецького району Вінницької області</t>
  </si>
  <si>
    <t>Немирівський район</t>
  </si>
  <si>
    <t>Нове будівництво водогону по вулицях сіл Кудлаї, Дубовець Кудлаївської сільської ради, Немирівського району Вінницької області</t>
  </si>
  <si>
    <t>Придбання комп'ютерної техніки для Немирівської районної ради Вінницької області</t>
  </si>
  <si>
    <t>Нове будівництво розвідувально-експлуатаційної свердловини в с. Рачки, Немирівського району, Вінницької області</t>
  </si>
  <si>
    <t>Капітальний ремонт по заміні зовнішніх вікон та дверних прорізів у Бугаківській школі І-ІІ ступенів, Немирівського району, Вінницької області</t>
  </si>
  <si>
    <t>Оратівський район</t>
  </si>
  <si>
    <t>Капітальний ремонт даху (заміна покрівлі) будівлі амбулаторії загальної практики сімейної медицини Оратівського районного центру первинної медико-санітарної допомоги по вул. Пирогова, 2 в смт Оратів Оратівського району Вінницької області</t>
  </si>
  <si>
    <t>Придбання медичного обладнання</t>
  </si>
  <si>
    <t>Піщанський район</t>
  </si>
  <si>
    <t>Капітальний ремонт вуличного освітлення с. Дмитрашківка</t>
  </si>
  <si>
    <t>Капітальний ремонт вуличного освітлення c. Ставки, вулиця Коцюбинського</t>
  </si>
  <si>
    <t>Капітальний ремонт вул. Садова с. Трибусівка Піщанського району</t>
  </si>
  <si>
    <t>Придбання основних засобів для будинку культури с. Яворівка</t>
  </si>
  <si>
    <t>21.5</t>
  </si>
  <si>
    <t>Капітальний ремонт елементів мережі зовнішнього освітлення с. Городище, вул. Центральна, Піщанського району</t>
  </si>
  <si>
    <t>21.6</t>
  </si>
  <si>
    <t>Капітальний ремонт вул. Центральна с. Миролюбівка Піщанського району</t>
  </si>
  <si>
    <t>21.7</t>
  </si>
  <si>
    <t>Капітальний ремонт інших обєктів</t>
  </si>
  <si>
    <t>Погребищенський район</t>
  </si>
  <si>
    <t>Нове будівництво мереж водопостачання по вул. П. Тичини, вул. Молодіжна, вул. Садова, вул. Матросова та вул. Польова в м. Погребище Вінницької області</t>
  </si>
  <si>
    <t>22.3</t>
  </si>
  <si>
    <t>Нове будівництво мереж водопостачання по вул. В. Речмедіна, Мічуріна, Польова, Л. Українки, Кармелюка, пров. Гагаріна в селі Андрушівка, Погребищенського району, Вінницької області</t>
  </si>
  <si>
    <t>22.4</t>
  </si>
  <si>
    <t>Нове будівництво мереж водопостачання по вул. В. Речмедіна, А. Олійника, Барінова, Лугова, Кармелюка, Ковпака, Тишкевича, Ярова в селі Андрушівка, Погребищенського району Вінницької області</t>
  </si>
  <si>
    <t>22.5</t>
  </si>
  <si>
    <t>Придбання меблів для Новофастівського дитячого навчального закладу в с. Новофастів Погребищенського району Вінницької області</t>
  </si>
  <si>
    <t>22.6</t>
  </si>
  <si>
    <t>Придбання музичного обладнання для Погребищенської дитячої музичної школи по вул. Т. Шевченка, 108 А, м. Погребище Вінницької області</t>
  </si>
  <si>
    <t>22.7</t>
  </si>
  <si>
    <t>Придбання медичного обладнання для Погребищенської центральної районної лікарні по вул. П. Тичини, 54 м. Погребище Вінницької області</t>
  </si>
  <si>
    <t>22.8</t>
  </si>
  <si>
    <t>Придбання дитячого ігрового майданчику по вул. Першотравнева, 48 в с. Павлівка Погребищенського району Вінницької області</t>
  </si>
  <si>
    <t>22.9</t>
  </si>
  <si>
    <t>Придбання дитячого ігрового майданчика для Комунального закладу "Спичинецький дошкільний навчальний заклад загального розвитку "Веселка" по вул. Центральна, 10 в с. Спичинці Погребищенського району Вінницької області</t>
  </si>
  <si>
    <t>Теплицький район</t>
  </si>
  <si>
    <t>Придбання медичного обладнання для КНП "Теплицька ЦРЛ" Теплицької районної ради смт Теплик Вінницької області</t>
  </si>
  <si>
    <t>Будівництво водогону для забезпечення потреб населення питною водою в с. Шиманівка Теплицького району Вінницької області</t>
  </si>
  <si>
    <t>Капітальний ремонт із заміною покрівлі Сашанського БК в с. Саша Теплицького районну Вінницької області</t>
  </si>
  <si>
    <t>Нове будівництво мереж водопостачання по вул. Шкільна, Садова в с. Стражгород Теплицького району Вінницької області</t>
  </si>
  <si>
    <t>Придбання та влаштування спортивного майданчика та спортивного інвентаря (обладнання) для опорного закладу Теплицька ЗОШ I - III ступенів N 2 в смт Теплик Теплицького району Вінницької області</t>
  </si>
  <si>
    <t>Капітальний ремонт із заміною вікон на металопластикові в Степанівській ЗОШ I - III ступенів по вул. Миру 3 с. Степанівка Теплицького району Вінницької області</t>
  </si>
  <si>
    <t>Придбання обладнання та предметів довгострокового користування (промислова електрична плита для харчоблоку) в Погорільській ЗОШ I - II ступенів в с. Погоріла Теплицького району Вінницької області</t>
  </si>
  <si>
    <t>Придбання обладнання та предметів довгострокового користування (мультимедійного обладнання, інтерактивних комплексів) в Пологівську ЗОШ I - III ступенів с. Пологи Теплицького району Вінницької області</t>
  </si>
  <si>
    <t>Придбання обладнання та предметів довгострокового користування (мультимедійного обладнання, інтерактивних комплексів) для опорного закладу Теплицька ЗОШ I - III ступенів N 1 в смт Теплик Теплицького району Вінницької області</t>
  </si>
  <si>
    <t>Придбання обладнання та предметів довгострокового користування (мультимедійного обладнання, інтерактивних комплексів) для опорного закладу Теплицька ЗОШ I - III ступенів N 2 в смт Теплик Теплицького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</si>
  <si>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Метанівської ЗОШ I - II ступенів в с. Метанівка Теплицького району Вінницької області</t>
  </si>
  <si>
    <t>Томашпільський район</t>
  </si>
  <si>
    <t>Придбання медичного обладнання для  Томашпільської центральної районної лікарні</t>
  </si>
  <si>
    <t>Капітальний ремонт покрівлі будівлі Липівської  загальноосвітньої школи 1-111 ступенів по вул.Героїв майдану,3</t>
  </si>
  <si>
    <t>Гнатківська сільська рада(ремонт системи опалення дошкільного навчального закладу"Колосочок"</t>
  </si>
  <si>
    <t>Створення  навчально-тренувального комплексу військово-спортивного, патріотичного виховання нп території Олександрівської сільської ради</t>
  </si>
  <si>
    <t>Капітальний ремонт приміщення інклюзивно-ресурсного центру по районному відділу освіти</t>
  </si>
  <si>
    <t>Тростянецький район</t>
  </si>
  <si>
    <t>Капітальний ремонт даху будівлі спортивного комплексу по вул. Дружба 42, в с. Савинці Тростянецького району Вінницької області</t>
  </si>
  <si>
    <t>Реконструкція будівлі спортивного комплексу (без зміни зовнішніх геометричних розмірів і фундаментів у плані) по вул. Дружби 42, в с. Савинці Тростянецького району Вінницької області</t>
  </si>
  <si>
    <t>Придбання спортивного інвентаря та обладнання довгострокового користування для Ободівської ДЮСШ в с. Ободівка Тростянецького району Вінницької області</t>
  </si>
  <si>
    <t>Капітальний ремонт СБК по вул. с. Мурованого, 9-а в с. Капустяни Тростянецького району Вінницької області (коригування)</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</si>
  <si>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НВК "СЗШ I - III ст. N 1 - гімназія" смт Тростянець Тростянецького району Вінницької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</si>
  <si>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агрегатів холодильних, плити електричні, музичні підсилювачі, холодильники) для Тростянецької СЗШ I - III ступенів N 2 в смт Тростянець Тростянецького району Вінницької області</t>
  </si>
  <si>
    <t>Капітальний ремонт фасадів (заміна віконних блоків) Ободівської СЗШ I - III ступенів, вул. Дружби, 1, с. Ободівка Тростянецького району Вінницької області (II черга)</t>
  </si>
  <si>
    <t>Капітальний ремонт фасадів (заміна віконних блоків) Будянської СЗШ I - III ступенів, вул. Незалежності, 46, с. Буди Тростянецького району Вінницької області</t>
  </si>
  <si>
    <t>Придбання медичного обладнання для Тростянецької ЦРЛ, вул. Мічуріна, 60, смт Тростянець Вінницької області</t>
  </si>
  <si>
    <t>Придбання обладнання і предметів довгострокового користування (меблів, посуду, постільної білизни) для Тростянецької ЦРЛ, вул. Мічуріна, 60, смт Тростянець Вінницької області</t>
  </si>
  <si>
    <t>Капітальний ремонт фасадів (заміна віконних та дверних блоків) корпусу N 1 Четвертинівської СЗШ I - III ступенів по вул. Гагаріна, 58 в с. Четвертинівка Тростянецького району Вінницької області</t>
  </si>
  <si>
    <t>Капітальний ремонт фасадів (заміна віконних та дверних блоків) Тростяницької СЗШ I - III ступенів по вул. Шкільна, 5, с. Тростянчик Тростянецького району Вінницької області</t>
  </si>
  <si>
    <t>Придбання обладнання та предметів довгострокового користування (мультимедійного обладнання, інтерактивних комплексів) для Новоободівської СЗШ I - III ступенів в с. Нова Ободівка Тростянецького району Вінницької області</t>
  </si>
  <si>
    <t>Придбання та влаштування дитячого ігрового майданчика у с. Четвертинівка Тростянецького району Вінницької області</t>
  </si>
  <si>
    <t>Тиврівський район</t>
  </si>
  <si>
    <t>Реконструкція водогону від артезіанської свердловини "Василівське поле" до водонапірної башні комбікормового заводу в смт Тиврів Вінницької області</t>
  </si>
  <si>
    <t>Тульчинський район</t>
  </si>
  <si>
    <t>Придбання медичного обладнання(аналізатора) для клініко-діагностичної лабораторії комунального некомерційного підприємства "Тульчинська центральна районна лікарня"</t>
  </si>
  <si>
    <t>Оснащення засобами навчання кабінету математики навчальним комп"ютерним комплексом з мультимедійними засобами для Кирнасівської ЗЗСО 1-3ступенів</t>
  </si>
  <si>
    <t>Капітальний ремонт(заміна віконних та дверних блоків)Клебанського ЗЗСО 1-3ст.по вул.Соборна 16,с.Клебань,Тульчинського району,Вінницької області.</t>
  </si>
  <si>
    <t>27.4</t>
  </si>
  <si>
    <t>Капітальний ремонт(заміна віконних та дверних блоків)Кирнасівського ЗЗСО 1-2ст.по вул.Новозаводська,2, с.Кирнасівка,Тульчинського району,Вінницької області.</t>
  </si>
  <si>
    <t>27.5</t>
  </si>
  <si>
    <t>Реконструкція мереж вуличного освітлення від ТП№112 по вул.Сонячна та вул.Козацька в смт.Кирнасівка,Тульчинського району,Вінницької області</t>
  </si>
  <si>
    <t>Капітальний ремонт будівлі та споруди Тульчинської ЗШ 1-3ст.№1 по вул.Воїна-афганця Олександра Подоляна,19,м.Тульчина</t>
  </si>
  <si>
    <t>Капітальний ремонт(заміна віконних та дверних блоків влаштування вхідної групи)в будівлі Мазурівського ЗДО</t>
  </si>
  <si>
    <t>Капітальний ремонт будівлі (заміна віконних та дверних блоків)Кирнасівського ДНЗ №1</t>
  </si>
  <si>
    <t>Капітальний ремонт будівлі (заміна віконних та дверних блоків)Кирнасівського ДНЗ №2</t>
  </si>
  <si>
    <t>Хмільницький район</t>
  </si>
  <si>
    <t>Чернівецький район</t>
  </si>
  <si>
    <t>Оснащення КНП "Чернівецька ЦРЛ" медичним обладнанням відповідно до табеля оснащення</t>
  </si>
  <si>
    <t>Придбання сценічних костюмів</t>
  </si>
  <si>
    <t>Реконструкція мережі вуличного освітлення в с. Гонтівка</t>
  </si>
  <si>
    <t>29.4</t>
  </si>
  <si>
    <t>Реконструкція мережі вуличного освітлення в с. Лозове</t>
  </si>
  <si>
    <t>29.5</t>
  </si>
  <si>
    <t>Реконструкція мережі вуличного освітлення в с. Володіївці</t>
  </si>
  <si>
    <t>29.6</t>
  </si>
  <si>
    <t>Реконструкція мережі вуличного освітлення в с. Саїнка</t>
  </si>
  <si>
    <t>29.7</t>
  </si>
  <si>
    <t>Реконструкція мережі вуличного освітлення в с. Біляни</t>
  </si>
  <si>
    <t xml:space="preserve">Чечельницький район </t>
  </si>
  <si>
    <t>Розробка ПКД,Проведення капітального ремонту приміщення поліклініки КНП "Чечельницька ЦРЛ"</t>
  </si>
  <si>
    <t>Покращення матеріально-технічної бази ( придбання інвентарю, обладнання, медтехніки, медобладнання, оргтехніки) для КНП "Чечельницька ЦРЛ"</t>
  </si>
  <si>
    <t>Розробка ПКД,Проведення капітального ремонту приміщення амбулаторії ЗПСМ                           смт. Чечельник</t>
  </si>
  <si>
    <t>Капітальний ремонт елементів мережі зовнішнього освітлення з застосуванням енергоефективних технологій с.Демівка Чечельницького району</t>
  </si>
  <si>
    <t>30.6</t>
  </si>
  <si>
    <t>Капітальний ремонт паркану ДНЗ "Сонечко"</t>
  </si>
  <si>
    <t>30.7</t>
  </si>
  <si>
    <t>30.8</t>
  </si>
  <si>
    <t>Капітальний ремонт санвузла Будинку культури-приміщення спортивного клубу "MAKSIMUS"</t>
  </si>
  <si>
    <t>30.9</t>
  </si>
  <si>
    <t>Капітальне будівництво огорожі сміттєзвалища</t>
  </si>
  <si>
    <t>30.10</t>
  </si>
  <si>
    <t>Реконструкція даху приміщення дошкільної дитячої установи села Берізки-Чечельницькі</t>
  </si>
  <si>
    <t>30.11</t>
  </si>
  <si>
    <t>Придбання глибинного насосу для артскважини</t>
  </si>
  <si>
    <t>Шаргородський район</t>
  </si>
  <si>
    <t>Придбання меблів та  оргтехніки для Шаргородський віділ освіти(Копистиринська ЗОШ, Михайлівська ЗОШ,Шаргородська ЗОШ №1)</t>
  </si>
  <si>
    <t>Заміна вікон Шаргородський відділ освіти (Лозівська ЗОШ, Перепільчинецька ЗОШ)</t>
  </si>
  <si>
    <t>Ремонт дитячого майданчика Рахнівсько-Лісова ЗОШ №2Шаргородського районного відділу освіти</t>
  </si>
  <si>
    <t>Заміна вікон в будинку культури Сапіжанської сільської ради</t>
  </si>
  <si>
    <t xml:space="preserve">Ремонт котельні та придбання насосу Рахнівсько-Лісової ЗОШ №1 </t>
  </si>
  <si>
    <t>Капітальний ремонт будинку культури Політанківської сільської ради</t>
  </si>
  <si>
    <t>31.7</t>
  </si>
  <si>
    <t xml:space="preserve">Капітальний ремонт будинку культури  Козлівської сільської ради </t>
  </si>
  <si>
    <t>Придбання апаратури для будинку культури  Хоменківської сільської ради</t>
  </si>
  <si>
    <t>Капітальний ремонт будинку культури  Юхимівської сільської ради</t>
  </si>
  <si>
    <t xml:space="preserve">Капітальний ремонт будинку культури </t>
  </si>
  <si>
    <t>Капітальний ремонт дитячого дошкільного закладу  Джуринської сільської ради</t>
  </si>
  <si>
    <t xml:space="preserve">Заміна котла в дитячому дошкільному закладі  Плебанівської сільської ради </t>
  </si>
  <si>
    <t>Придбання оргтехніки для Конатківська сільсьа рада</t>
  </si>
  <si>
    <t>Ремонт будинку культури Івашковецької сільської ради</t>
  </si>
  <si>
    <t>Капітальний ремонт в дитячому дошкільному закладі Шаргородської міської ради</t>
  </si>
  <si>
    <t>Ремонт в дитячому дошкільному закладі Івашковецької сільської ради</t>
  </si>
  <si>
    <t>Ремонт насосної станції водогону Калитинської сільської ради</t>
  </si>
  <si>
    <t xml:space="preserve">Ямпільський район </t>
  </si>
  <si>
    <t>Реконструкція площадки в центрі с.Михайлівка Михайлівської сільської ради - 116 тис. гривень,</t>
  </si>
  <si>
    <t>32.3</t>
  </si>
  <si>
    <t>Реконструкція площі в центрі села по вул.Центральній Писарівської сільської ради - 204 тис. гривень,</t>
  </si>
  <si>
    <t>32.4</t>
  </si>
  <si>
    <t>Придбання труб водогінних Северинівської сільської ради - 145 тис. гривень,</t>
  </si>
  <si>
    <t>32.5</t>
  </si>
  <si>
    <t>Придбання дитячого майданчика вул.ЦентральнаТростянецької сільської ради - 145 тис. гривень,</t>
  </si>
  <si>
    <t>32.6</t>
  </si>
  <si>
    <t>Реконструкція вуличного освітлення Порогівської сільської ради - 59 тис. гривень)</t>
  </si>
  <si>
    <t>ОТГ м. Іллінці</t>
  </si>
  <si>
    <t>Капітальний ремонт вул. Карбишева (від вул. Незалежності до ДНЗ Малятко)</t>
  </si>
  <si>
    <t>Проведення заходів з енергозбереження міської мультимедійної бібліотеки Іллінецької міської ОТГ (придбання дверних та віконних блоків)</t>
  </si>
  <si>
    <t>Придбання інтерактивного комплексу для Жорнищенської загальноосвітньої школи I - III ступенів Іллінецької міської ради Вінницької області</t>
  </si>
  <si>
    <t>Придбання інтерактивного комплексу для Іллінецької загальноосвітньої школи I - III ступенів N 1 Іллінецької міської ради Вінницької області</t>
  </si>
  <si>
    <t>ОТГ смт. Дашів</t>
  </si>
  <si>
    <t>Придбання інтерактивного комплексу для Купчинецької філії Дашівської загальноосвітньої школи I - III ступенів Дашівської селищної ради Іллінецького району Вінницької області</t>
  </si>
  <si>
    <t>Придбання музичних інструментів для Комунального закладу "Дашівська дитяча музична школа" Дашівської селищної ради Іллінецького району Вінницької області</t>
  </si>
  <si>
    <t>ОТГ м.Калинівка</t>
  </si>
  <si>
    <t>Капітальний ремонт мережі зовнішнього освітлення по вул. м. Грушевського в м. Калинівка Вінницької області</t>
  </si>
  <si>
    <t>Капітальний ремонт мережі зовнішнього освітлення по вул. Незалежності в м. Калинівка Вінницької області</t>
  </si>
  <si>
    <t>Капітальний ремонт мережі зовнішнього освітлення по вул. Нова в м. Калинівка Вінницької області</t>
  </si>
  <si>
    <t>Капітальний ремонт мережі зовнішнього освітлення по вул. Шевченка в м. Калинівка Вінницької області</t>
  </si>
  <si>
    <t>Придбання обладнання та предметів довгострокового користування для Калинівської дитячо-юнацької спортивної школи "Авангард", м. Калинівка, вул. Незалежності, 52а</t>
  </si>
  <si>
    <t>Придбання обладнання та предметів довгострокового користування для Комунального підприємства "Калинівський міський центр первинної медико-санітарної допомоги" Калинівської міської ради, м. Калинівка, вул. Чкалова, 6</t>
  </si>
  <si>
    <t>ОТГ смт. Оратів</t>
  </si>
  <si>
    <t>Капітальний ремонт дороги державного значення Р-17 "Біла Церква-Тетіїв-Липовець-Гуменне" на ділянці км 91 + 000 - км 93 + 000 по смт Оратів Оратівського району (ділянка виконання робіт км 93 + 242 - км 93 + 444)</t>
  </si>
  <si>
    <t>Капітальний ремонт мережі вуличного освітлення по вулиці Коцюбинського в смт Оратів Вінницької області</t>
  </si>
  <si>
    <t>Придбання оргтехніки для Оратівського закладу дошкільної освіти «Сонечко»</t>
  </si>
  <si>
    <t>Придбання мультимедійного комплексу для Оратівської дитячої музичної школи</t>
  </si>
  <si>
    <t>Придбання комплекту стільців для шкільних класів для Оратівської дитячої музичної школи</t>
  </si>
  <si>
    <t>Придбання футбольної форми та м»ячів для Оратівської дитячо-юнацької спортивної школи</t>
  </si>
  <si>
    <t>Придбання меблів, медичного обладнання та  інструментів для ФАПу в с.Оратівка</t>
  </si>
  <si>
    <t>ОТГ c.Якушинці</t>
  </si>
  <si>
    <t>Будівництво дитячого спортивно-ігрового комплексу на території с. Зарванці Вінницького району Вінницької області</t>
  </si>
  <si>
    <t>Капітальний ремонт приміщення дитячого садка, с. Майдан Вінницького району</t>
  </si>
  <si>
    <t>ОТГ c.Лука-Мелешківська</t>
  </si>
  <si>
    <t>Укомплектування дитячих майданчиків (виготовлення технічної документації, встановлення огорож, закупівля комплектуючих) в с. Лука-Мелешківська Вінницького району Вінницької області</t>
  </si>
  <si>
    <t>ОТГ c.Джулинка</t>
  </si>
  <si>
    <t>Капітальний ремонт Чернятської ЗОШ I - III ступенів по вул. Незалежності, 1 в с. Чернятка Бершадського району Вінницької області</t>
  </si>
  <si>
    <t>Покращення матеріально-технічної бази та придбання обладнання і предметів довгострокового користування (музична апаратура, музичні підсилювачі) для Джулинської ЗОШ I - III ступенів Джулинської сільської ради Бершадського району Вінницької області</t>
  </si>
  <si>
    <t>ОТГ c.Краснопілка</t>
  </si>
  <si>
    <t>Придбання сценічних костюмів для Кивачівського сільського клубу Краснопільської сільської ради Гайсинського району</t>
  </si>
  <si>
    <t>Будівництво дороги місцевого значення на відрізку с. Краснопілка - с. Нараївка, Гайсинський район Вінницька область</t>
  </si>
  <si>
    <t>Капітальний ремонт нежитлового приміщення для розміщення "Пункту здоров'я", с. Тополівка Теплицького району</t>
  </si>
  <si>
    <t>Реконструкція існуючої мережі вуличного освітлення з використанням світлодіодних ламп по вул. Горького та вул. Власюка в с. Митків Гайсинського району Вінницької області</t>
  </si>
  <si>
    <t>ОТГ смт Брацлав</t>
  </si>
  <si>
    <t>Будівництво футбольного поля зі штучним покриттям 42*22 по вулиці Шкільній, 7, в смт Брацлав, Немирівського району, Вінницької області</t>
  </si>
  <si>
    <t>Придбання для Брацлавського навчально-виховного комплексу "Загальноосвітня школа I - III ступенів N 1 - гімназія" меблів (парт та стільців), мультимедійних комплексів, проекторів</t>
  </si>
  <si>
    <t>ОТГ с Шляхова</t>
  </si>
  <si>
    <t>Реконструкція частини приміщень ЗОШ I - III ступенів під шкільну їдальню по вул. Леніна, 2 в с. Шляхова Бершадського району Вінницької області</t>
  </si>
  <si>
    <t>ОТГ с Іванів</t>
  </si>
  <si>
    <t>Придбання автобусних зупинок для Іванівської об'єднаної територіальної громади</t>
  </si>
  <si>
    <t>ОТГ смт Ситківці</t>
  </si>
  <si>
    <t>Придбання трактора з комплектуючими для КП "Житлокомунгосп Ситковецької селищної ради" Немирівського району, Вінницької області"</t>
  </si>
  <si>
    <t>Обласний бюджет Миколаївської області</t>
  </si>
  <si>
    <t>Виготовлення проектно-кошторисної документації для державного навчального закладу "Южноукраїнський професійний ліцей", м. Южноукраїнськ, вул. Незалежності, 37</t>
  </si>
  <si>
    <t>Придбання комп'ютеру, БФП, мультимедійного проектору для Казанківського професійного аграрного ліцей Миколаївської області</t>
  </si>
  <si>
    <t>Нерозподілені кошти</t>
  </si>
  <si>
    <t>м.Миколаїв</t>
  </si>
  <si>
    <t>Придбання медичного обладнання - відеодуоденоскоп класу EVIS EXERA II або аналог - 1 шт. для Міської лікарні швидкої медичної допомоги, вул. Корабелів, 14-В, м. Миколаїв Миколаївської області</t>
  </si>
  <si>
    <t>Капітальний ремонт із заміни вікон сходових клітин в житловому будинку по вулиці Архітектора Старова, 4е в м. Миколаєві Миколаївської області</t>
  </si>
  <si>
    <t>Капітальний ремонт із заміни вікон сходових клітин в житловому будинку по вулиці Садова, 9 в м. Миколаєві Миколаївської області</t>
  </si>
  <si>
    <t>Капітальний ремонт із заміни вікон сходових клітин в житловому будинку по проспекту Центральний, 141А в м. Миколаєві Миколаївської області</t>
  </si>
  <si>
    <t>Капітальний ремонт із заміни вікон сходових клітин в житловому будинку по вулиці Чкалова, 62 в м. Миколаєві Миколаївської області</t>
  </si>
  <si>
    <t>Капітальний ремонт із заміни вікон сходових клітин в житловому будинку по вулиці Чкалова, 100А в м. Миколаєві Миколаївської області</t>
  </si>
  <si>
    <t>Капітальний ремонт із заміни вікон сходових клітин в житловому будинку по вулиці Чкалова, 120 в м. Миколаєві Миколаївської області</t>
  </si>
  <si>
    <t>Капітальний ремонт під'їздів в житловому будинку по провулку Парусний, 5, м. Миколаїв Миколаївська область</t>
  </si>
  <si>
    <t>Капітальний ремонт під'їздів в житловому будинку по вул. Чкалова, 112, м. Миколаїв Миколаївська область</t>
  </si>
  <si>
    <t>Капітальний ремонт під'їздів в житловому будинку по вул. Чкалова, 122, м. Миколаїв Миколаївська область</t>
  </si>
  <si>
    <t>Капітальний ремонт під'їздів в житловому будинку по вул. Адміральська, 19, м. Миколаїв Миколаївська область</t>
  </si>
  <si>
    <t>Капітальний ремонт під'їздів в житловому будинку по вул. Велика Морська, 19, м. Миколаїв Миколаївська область</t>
  </si>
  <si>
    <t>Капітальний ремонт під'їздів в житловому будинку по вул. Велика Морська, 21, м. Миколаїв Миколаївська область</t>
  </si>
  <si>
    <t>Придбання ноутбуку для ЗОШ N 24 I - III ступенів Миколаївської міської ради м. Миколаєва, Миколаївська область м. Миколаїв, вул. Лісова, 1</t>
  </si>
  <si>
    <t>Придбання СМАРТ-ТВ для ЗОШ N 24 I - III ступенів Миколаївської міської ради м. Миколаєва, Миколаївська область м. Миколаїв, вул. Лісова, 1</t>
  </si>
  <si>
    <t>Придбання комп'ютерної техніки, учбового обладнання та комплекту меблів для Миколаївської ЗОШ I - III ступенів N 4 Миколаївської міської ради, вул. м. Морська, 78</t>
  </si>
  <si>
    <t>Придбання комп'ютерної техніки, учбового обладнання та комплекту меблів для Миколаївської ЗОШ I - III ступенів N 6 Миколаївської міської ради, вул. Курортна, 2-а</t>
  </si>
  <si>
    <t>Придбання комп'ютерної техніки, учбового обладнання та комплекту меблів для Миколаївської ЗОШ I - III ступенів N 18 Миколаївської міської ради, вул. Дачна, 78</t>
  </si>
  <si>
    <t>Придбання комп'ютерної техніки, учбового обладнання та комплекту меблів для Миколаївської ЗОШ I - III ступенів N 22 Миколаївської міської ради, вул. Робоча, 8</t>
  </si>
  <si>
    <t>Придбання комп'ютерної техніки, учбового обладнання та комплекту меблів для Миколаївської ЗОШ I - III ступенів N 25 Миколаївської міської ради, вул. Защука, 2-а</t>
  </si>
  <si>
    <t>Придбання комп'ютерної техніки, учбового обладнання та комплекту меблів для Миколаївської ЗОШ I - III ступенів N 35 Миколаївської міської ради, вул. Морехідна, 10-а</t>
  </si>
  <si>
    <t>Придбання комп'ютерної техніки, учбового обладнання та комплекту меблів для Миколаївської ЗОШ I - III ступенів N 36 Миколаївської міської ради, вул. Погранична, 143</t>
  </si>
  <si>
    <t>Придбання комп'ютерної техніки, учбового обладнання та комплекту меблів для Миколаївської ЗОШ I - III ступенів N 37 Миколаївської міської ради, вул. Даля, 11</t>
  </si>
  <si>
    <t>Придбання комп'ютерної техніки, учбового обладнання та комплекту меблів для Миколаївської ЗОШ I - III ступенів N 39 Миколаївської міської ради, вул. Нікольська, 6</t>
  </si>
  <si>
    <t>Придбання комп'ютерної техніки, учбового обладнання та комплекту меблів для Миколаївської ЗОШ I - III ступенів N 52 Миколаївської міської ради, вул. Крилова, 42</t>
  </si>
  <si>
    <t>Придбання комп'ютерної техніки, учбового обладнання та комплекту меблів для Миколаївської ЗОШ I - III ступенів N 57 Миколаївської міської ради, вул. Лазурна, 50</t>
  </si>
  <si>
    <t>Придбання комп'ютерної техніки, учбового обладнання та комплекту меблів для Миколаївської ЗОШ I ступеню N 65 Миколаївської міської ради, вул. Лазурна, 48</t>
  </si>
  <si>
    <t>Придбання комп'ютерної техніки, обладнання та меблів для дошкільного навчального закладу N 7 Миколаївської міської ради, вул. 3 Слобідська, 151-а</t>
  </si>
  <si>
    <t>Придбання комп'ютерної техніки, обладнання та меблів для дошкільного навчального закладу N 12 Миколаївської міської ради, вул. Лазурна, 22</t>
  </si>
  <si>
    <t>Придбання комп'ютерної техніки, обладнання та меблів для дошкільного навчального закладу N 20 Миколаївської міської ради, вул. Корабелів, 4</t>
  </si>
  <si>
    <t>Придбання комп'ютерної техніки, обладнання та меблів для дошкільного навчального закладу N 23 Миколаївської міської ради, вул. Генерала Карпенка, 1</t>
  </si>
  <si>
    <t>Придбання комп'ютерної техніки, обладнання та меблів для дошкільного навчального закладу N 48 Миколаївської міської ради, вул. Громадянська, 44-б</t>
  </si>
  <si>
    <t>Придбання комп'ютерної техніки, обладнання та меблів для дошкільного навчального закладу N 49 Миколаївської міської ради, вул. Лазурна, 44</t>
  </si>
  <si>
    <t>Придбання комп'ютерної техніки, обладнання та меблів для дошкільного навчального закладу N 51 Миколаївської міської ради, розташованого по пр. Центральний, 22-б</t>
  </si>
  <si>
    <t>Придбання комп'ютерної техніки, обладнання та меблів для дошкільного навчального закладу N 59 Миколаївської міської ради, вул. Бузника, 12-а</t>
  </si>
  <si>
    <t>Придбання комп'ютерної техніки, обладнання та меблів для дошкільного навчального закладу N 64 Миколаївської міської ради, вул. Крилова, 7-а</t>
  </si>
  <si>
    <t>Придбання комп'ютерної техніки, обладнання та меблів для дошкільного навчального закладу N 72 Миколаївської міської ради, мкр. м. Корениха, вул. Молдавська, 9</t>
  </si>
  <si>
    <t>Придбання комп'ютерної техніки, обладнання та меблів для дошкільного навчального закладу N 77 Миколаївської міської ради, вул. Громадянська, 48</t>
  </si>
  <si>
    <t>Придбання комп'ютерної техніки, обладнання та меблів для дошкільного навчального закладу N 78 Миколаївської міської ради, вул. Курортна, 1</t>
  </si>
  <si>
    <t>Придбання комп'ютерної техніки, обладнання та меблів для дошкільного навчального закладу N 85 Миколаївської міської ради, вул. 8 Березня, 22-б</t>
  </si>
  <si>
    <t>Придбання комп'ютерної техніки, обладнання та меблів для дошкільного навчального закладу N 117 Миколаївської міської ради, вул. Шосейна, 19</t>
  </si>
  <si>
    <t>Придбання комп'ютерної техніки, обладнання та меблів для дошкільного навчального закладу N 118 Миколаївської міської ради, вул. Біла, 72-а</t>
  </si>
  <si>
    <t>Придбання комп'ютерної техніки, обладнання та меблів для дошкільного навчального закладу N 123 Миколаївської міської ради, вул. Радісна, 4</t>
  </si>
  <si>
    <t>Придбання комп'ютерної техніки, обладнання та меблів для дошкільного навчального закладу N 143 Миколаївської міської ради, вул. Озерна, 5-в</t>
  </si>
  <si>
    <t>Придбання комп'ютерної техніки, обладнання та меблів для дошкільного навчального закладу N 147 Миколаївської міської ради, мкр. В. Корениха, вул. Гарнізонна, 10</t>
  </si>
  <si>
    <t>Капітальний ремонт внутрішньо квартальних проїздів по вул. Робоча, 5, 7, 9</t>
  </si>
  <si>
    <t>Придбання цифрового електричного коагулятора та засобів індивідуального захисту медперсоналу від рентгенівського випромінювання для Миколаївської міської лікарні швидкої допомоги, м. Миколаїв, вул. Корабелів, 14-В</t>
  </si>
  <si>
    <t>Придбання медичного обладнання - цифровий рентгенхірургічний апарат типу C SYMBOL 5R9 або аналог-1 шт. для Міської лікарні швидкої медичної допомоги, вул. Корабелів 14-В, м. Миколаїв Миколаївської області</t>
  </si>
  <si>
    <t>Придбання медичного обладнання - апарат наркозо-дихальний класу Morfeus M або аналог - 2 шт. для Міської лікарні швидкої медичної допомоги, вул. Корабелів 14-В, м. Миколаїв Миколаївської області</t>
  </si>
  <si>
    <t>Придбання предметів довгострокового користування (фотоапарату) для Клубу юних моряків з флотилією, м. Миколаїв Інгульський узвіз, 2</t>
  </si>
  <si>
    <t>Придбання предметів довгострокового користування (проектор) для Клубу юних моряків з флотилією, м. Миколаїв Інгульський узвіз, 2</t>
  </si>
  <si>
    <t>Придбання предметів довгострокового користування (3-D принтер) для Клубу юних моряків з флотилією, м. Миколаїв Інгульський узвіз, 2</t>
  </si>
  <si>
    <t>Придбання предметів довгострокового користування (комп'ютер ноутбук 2 шт) для Клубу юних моряків з флотилією, м. Миколаїв Інгульський узвіз, 2</t>
  </si>
  <si>
    <t>Капітальний ремонт спортивного та дитячого майданчика по проспекту Героїв України, буд. N 22, у Центральному районі м. Миколаєва</t>
  </si>
  <si>
    <t>Капітальний ремонт асфальтового покриття прибудинкової території та внутрішньоквартального проїзду між буд. N 95 та буд. N 101 по проспекту Героїв України у Центральному районі м. Миколаєва</t>
  </si>
  <si>
    <t>Капітальний ремонт дитячого ігрового та спортивного майданчика по вул.8 Березня, 69,71 у Заводському районі м.Миколаєва</t>
  </si>
  <si>
    <t>Капітальний ремонт дорожнього покриття внутрішньоквартальних проїздів по пров.Транспортний, 2 та вул. Морехідна,1 у Заводському районі м.Миколаєва</t>
  </si>
  <si>
    <t xml:space="preserve">Нерозподілені кошти </t>
  </si>
  <si>
    <t>м.Вознесенськ</t>
  </si>
  <si>
    <t>Придбання меблів для комунального дошкільного закладу N 11 "Веселка", м. Вознесенськ, вул. Шевченка, 61</t>
  </si>
  <si>
    <t>Придбання шкільних меблів, учбового та комп'ютерного обладнання для Вознесенської загальноосвітньої школи I - II ступенів N 7 м. Вознесенськ, вул. Шевченка, 14</t>
  </si>
  <si>
    <t>м.Очаків</t>
  </si>
  <si>
    <t>Придбання комп'ютерної техніки, учбового обладнання та комплекту меблів для Очаківської ЗОШ I - III ступенів N 1 Очаківської міської ради, вул. Суворова, 41, м. Очаків</t>
  </si>
  <si>
    <t>Придбання комп'ютерної техніки, учбового обладнання та комплекту меблів для Очаківської ЗОШ I - III ступенів N 2 ім. П. П. Шмідта Очаківської міської ради, вул. Шевченка, 4, м. Очаків</t>
  </si>
  <si>
    <t>Придбання комп'ютерної техніки, учбового обладнання та комплекту меблів для Очаківської ЗОШ I - III ступенів N 4 Очаківської міської ради, вул. Будівельників, 35, м. Очаків</t>
  </si>
  <si>
    <t>Придбання комп'ютерної техніки, обладнання та меблів для навчально-виховного комплексу "Дошкільний навчальний заклад - загальноосвітній навчальний заклад" "Сонечко" м. Очакова, вул. Будівельників, 29/4, м. Очаків</t>
  </si>
  <si>
    <t>Придбання комп'ютерної техніки, обладнання та меблів для дошкільного навчального закладу N 1 "Дзвіночок" м. Очакова, вул. Шмідта, 20, м. Очаків</t>
  </si>
  <si>
    <t>Придбання комп'ютерної техніки, обладнання та меблів для дошкільного навчального закладу N 2 "Золота рибка", вул. Будівельників, 16-а, м. Очаків</t>
  </si>
  <si>
    <t xml:space="preserve">Нове будівництво спортивного майданчика для міні -фудболу зі штучним покриттям на території Очаківської ДЮСШ по вул.Миру, 30 в м. Очакові, Миколаївської області </t>
  </si>
  <si>
    <t>м.Первомайськ</t>
  </si>
  <si>
    <t>Придбання ноутбуків для ЗОШ I - III ступенів N 1, м. Первомайська</t>
  </si>
  <si>
    <t>Придбання мультимедійної системи (проектор та екран), та придбання ноутбуку для НВК "ДНЗ - ЗОШ I ступеня N 2", м. Первомайськ</t>
  </si>
  <si>
    <t>Придбання мультимедійної системи (проектор та екран), та придбання ноутбуку для Санаторного ДНЗ N 11 "Зірочка"</t>
  </si>
  <si>
    <t>Придбання обладнання для загальноосвітніх закладів міста Первомайськ Миколаївської області, Управління освіти Первомайської міської ради Миколаївської області, м. Первомайськ, вул. Грушевського 1</t>
  </si>
  <si>
    <t>Заміна вікон у дитячому соматичному відділенні. КНП первомайська центральна міська багатопрофільна лікарня первомайської міської ради, Консультативна поліклініка КНП Первомайської центральної багатопрофільної лікарні Первомайської міської ради, 55200, м. Первомайськ, вул. Івана Виговського, 9</t>
  </si>
  <si>
    <t>Заміна старих вікон у відділенні дитячої хірургії КНП Первомайської центральної багатопрофільної лікарні Первомайської міської ради. КНП первомайська центральна міська багатопрофільна лікарня первомайської міської ради, лікувальний корпус N 2, віділення дитячої хірургії, 55200, м. Первомайськ, вул. Толбухіна, 128</t>
  </si>
  <si>
    <t>м.Южноукраїнськ</t>
  </si>
  <si>
    <t>Придбання медичного обладнання - 64 зрізовий комп'ютерний томограф класу CT NeuViz 64 або аналог - 1 шт. для комунального закладу "Южноукраїнська міська лікарня", вул. Миру, 3 м. Южноукраїнськ Миколаївська область</t>
  </si>
  <si>
    <t>Придбання медичного обладнання - 64 зрізовий комп'ютерний томограф класу CT NeuViz 64 або аналог - 1 шт. для комунального закладу "Южноукраїнська міська лікарня", вул. Миру, 3, м. Южноукраїнськ, Миколаївська область</t>
  </si>
  <si>
    <t>Арбузинський район</t>
  </si>
  <si>
    <t>Придбання оргтехніки для Костянтинівської ЗОШ I - III ступенів, Миколаївської області, Арбузинського району</t>
  </si>
  <si>
    <t>Повна модернізація ліфта у Арбузинській центральній районній лікарні за адресою Миколаївська обл., Арбузинський район, смт Арбузинка, вул. Центральна, 88.</t>
  </si>
  <si>
    <t>Баштанський район</t>
  </si>
  <si>
    <t>Оргтехніка (принтер/БФП) для Виноградівського дошкільного навчального закладу "Барвінок" Мар'ївської сільської ради Миколаївської області</t>
  </si>
  <si>
    <t>Оргтехніка (принтер/БФП) для Костичівського дошкільного навчального закладу "Посмішка" Костичівської сільської ради Миколаївської області</t>
  </si>
  <si>
    <t>Оргтехніка (принтер/БФП) для Новоолександрівського дошкільного навчального закладу "Струмочок" Новоолександрівської сільської ради Миколаївської області</t>
  </si>
  <si>
    <t>Оргтехніка (принтер/БФП) для Доброкриничанського дошкільного навчального закладу "Ведмежатко" Доброкриничанської сільської ради Миколаївської області</t>
  </si>
  <si>
    <t>Оргтехніка (принтер/БФП) для Привільненського дошкільного навчального закладу "Дзвіночок" Привільненської сільської ради Миколаївської області</t>
  </si>
  <si>
    <t>Оргтехніка (принтер/БФП) для Інгульського дошкільного навчального закладу "Ромашка" Інгульської сільської ради Миколаївської області</t>
  </si>
  <si>
    <t>Оргтехніка (принтер/БФП) для Мар'ївського дошкільного навчального закладу "Калинка" Мар'ївської сільської ради Миколаївської області</t>
  </si>
  <si>
    <t>Оргтехніка (принтер/БФП) для Мар'янівського дошкільного навчального закладу "Сонечко" Доброкриничанської сільської ради Миколаївської області</t>
  </si>
  <si>
    <t>Оргтехніка (принтер/БФП) для дошкільного навчального закладу в с. Лоцкине загального типу розвитку, що знаходиться в комунальній власності Лоцкинської сільської ради Миколаївської області</t>
  </si>
  <si>
    <t>Оргтехніка (принтер/БФП) для Старогороженського дошкільного навчального закладу "Малятко" Старогороженської сільської ради Миколаївської області</t>
  </si>
  <si>
    <t>Придбання комплектів посуду та іншого кухонного обладнання та інвентарю для шкільних їдалень загальноосвітніх навчальних закладів Баштанського району Миколаївської області</t>
  </si>
  <si>
    <t>Придбання комплектів шкільних меблів для навчальних кабінетів загальноосвітніх навчальних закладів Баштанського району Миколаївської області</t>
  </si>
  <si>
    <t>Березанський район</t>
  </si>
  <si>
    <t>Придбання автомобіля швидкої медичної допомоги для транспортування пацієнтів Тип А для Березанської центральної районної лікарні смт Березанка, вул. Медична, 6, Миколаївська область</t>
  </si>
  <si>
    <t>Придбання медичного обладнання - цифрового рентгенодіагностичного комплексу на 2 робочі місця - 1 шт. для Березанської центральної районної лікарні, смт Березанка, вул. Медична, 6, Миколаївська область</t>
  </si>
  <si>
    <t>Березнегуватський район</t>
  </si>
  <si>
    <t>Реконструкція поліклініки Березнегуватської центральної районної лікарні в смт Березнегувате, вул. Лермонтова, 1</t>
  </si>
  <si>
    <t>Оргтехніка (принтер/БФП) для Березнегуватського дошкільного навчального закладу N 1 "Сонечко" Березнегуватської селищної ради Миколаївської області</t>
  </si>
  <si>
    <t>Оргтехніка (принтер/БФП) для Березнегуватського дошкільного навчального закладу №2 Березнегуватської селищної ради Миколаївської області</t>
  </si>
  <si>
    <t>Оргтехніка (принтер/БФП) для Мурахівського дошкільного навчального закладу "Калинка" Мурахівської сільської ради Миколаївської області</t>
  </si>
  <si>
    <t>Оргтехніка (принтер/БФП) для Любомирівського дошкільного навчального закладу Любомирівської сільської ради Миколаївської області</t>
  </si>
  <si>
    <t>Оргтехніка (принтер/БФП) для Лепетівського дошкільного навчального закладу Лепетиської сільської ради Миколаївської області</t>
  </si>
  <si>
    <t>Оргтехніка (принтер/БФП) для Пришибського дошкільного навчального закладу Висунської сільської ради Миколаївської області</t>
  </si>
  <si>
    <t>Оргтехніка (принтер/БФП) для Висунського дошкільного навчального закладу Висунської сільської ради Миколаївської області</t>
  </si>
  <si>
    <t>Оргтехніка (принтер/БФП) для Калузького дошкільного навчального закладу "Пролісок" Калузької сільської ради Миколаївської області</t>
  </si>
  <si>
    <t>Оргтехніка (принтер/БФП) для Новосевастопольського дошкільного навчального закладу Новосевастопольської сільської ради Миколаївської області</t>
  </si>
  <si>
    <t>Оргтехніка (принтер/БФП) для Новоочаківського дошкільного навчального закладу Новоочаківської сільської ради Миколаївської області</t>
  </si>
  <si>
    <t>Оргтехніка (принтер/БФП) для Маліївський дошкільного навчального закладу Маліївської сільської ради Миколаївської області</t>
  </si>
  <si>
    <t>Оргтехніка (принтер/БФП) для Нововолодимирівського дошкільного навчального закладу Нововолодимирівської сільської ради Миколаївської області</t>
  </si>
  <si>
    <t>Оргтехніка (принтер/БФП) для Новоукраїнського дошкільного навчального закладу Новоукраїнської сільської ради Миколаївської області</t>
  </si>
  <si>
    <t>Оргтехніка (принтер/БФП) для Кавказького дошкільного навчального закладу Лепетиської сільської ради Миколаївської області</t>
  </si>
  <si>
    <t>Придбання комплекту світодіодних ліхтарів для Березнегуватського районного будинку культури Березнегуватського району Миколаївської області</t>
  </si>
  <si>
    <t>Придбання ноутбуку для Сергіївського дошкільного навчального закладу Сергієвської сільської ради Березнегуватського району Миколаївської області</t>
  </si>
  <si>
    <t>Придбання комплекту сценічних костюмів для Березнегуватського будинку дитячої творчості Березнегуватського району Миколаївської області</t>
  </si>
  <si>
    <t>Капітальний ремонт електромережі по вулицях: І.Борщака, Лозановича, Набережна, Клочанська, Зелена, Затишна, провулок Схід Березнегуватського району Миколаївської області</t>
  </si>
  <si>
    <t>Придбання ноутбуку для Березнегуватської селищної ради Березнегуватського району Миколаївської області</t>
  </si>
  <si>
    <t>Придбання телевізора та ноутбуку для Висунського дошкільного навчального закладу Висунської сільської ради Березнегуватського району Миколаївської області</t>
  </si>
  <si>
    <t>Придбання електричної плити для Калузької ЗОШ Березнегуватського району Миколаївської області</t>
  </si>
  <si>
    <t>Придбання комплектів посуду, комплектів кухонного обладнання для шкільних їдалень загальноосвітніх шкіл Березнегуватського району Миколаївської області</t>
  </si>
  <si>
    <t>Придбання комплектів спортивного інвентарю для покращення матеріально-технічної бази Березнегуватської ДЮСШ Березнегуватського району Миколаївської області</t>
  </si>
  <si>
    <t>Придбання відеокамери для Березнегуватського районого будинку культури Березнегуватського району Миколаївської області</t>
  </si>
  <si>
    <t>Придбання ноутбука для Мурахівського дошкільного навчального закладу Мурахівської сільської ради Березнегуватського району Миколаївської області</t>
  </si>
  <si>
    <t>Придбання проектора для Мурахівського сільського будинку культури Мурахівської сільської ради Березнегуватського району Миколаївської області</t>
  </si>
  <si>
    <t>Братський район</t>
  </si>
  <si>
    <t>Придбання принтера та ноутбука для Іванівської ЗОШ</t>
  </si>
  <si>
    <t>Придбання принтера та ноутбука для Миколаївської ЗОШ</t>
  </si>
  <si>
    <t>Придбання принтера та ноутбука для Кривопустоської ЗОШ</t>
  </si>
  <si>
    <t>Придбання принтера та ноутбука для Улянівської ЗОШ</t>
  </si>
  <si>
    <t>Придбання фотоапарата для Братської бібліотеки</t>
  </si>
  <si>
    <t>Придбання музичної колонки з мікрофоном для будинку творчості школярів та юнацтва</t>
  </si>
  <si>
    <t>Придбання музичної колонки з мікрофоном для Братського закладу дошкільної освіти</t>
  </si>
  <si>
    <t>Придбання холодильника для Братської ЗОШ I - III ступенів</t>
  </si>
  <si>
    <t>Придбання принтерів для Опорного навчального закладу "Новомар'ївська загальноосвітня школа I - IIIступенів Братської районної ради Миколаївської області</t>
  </si>
  <si>
    <t>Придбання принтера для Миролюбівської ЗОШ I - III ступенів Братської районної ради Миколаївської області</t>
  </si>
  <si>
    <t>Придбання принтера для Костуватської ЗОШ I - II ступенів Братської районної ради Миколаївської області</t>
  </si>
  <si>
    <t>Веселинівський район</t>
  </si>
  <si>
    <t>Придбання автомобіля швидкої медичної допомоги для транспортування пацієнтів Тип А для Веселинівської центральної районної лікарні, смт Веселинове, вул. Одеська, 82, Миколаївська область</t>
  </si>
  <si>
    <t>Придбання медичного обладнання - цифрового рентгенодіагностичного комплексу на 2 робочі місця - 1 шт. для Веселинівської центральної районної лікарні смт Веселинове, вул. Одеська, 82, Миколаївська область</t>
  </si>
  <si>
    <t>Придбання телевізорів - плазма діагональ 55, та придбання оргтехніки (ноутбуки) для Врадіївської районної гімназії</t>
  </si>
  <si>
    <t xml:space="preserve">Доманівський район </t>
  </si>
  <si>
    <t>Придбання автомобіля швидкої медичної допомоги для транспортування пацієнтів Тип А для Доманівської центральної районної лікарні, смт Доманівка, вул. Пирогова, 6, Миколаївська область</t>
  </si>
  <si>
    <t>Придбання медичного обладнання - цифрового рентгенодіагностичного комплексу на 2 робочі місця - 1 шт. для Доманівської центральної районної лікарні, смт Доманівка, вул. Пирогова, 6, Миколаївська область</t>
  </si>
  <si>
    <t>Єланецький район</t>
  </si>
  <si>
    <t xml:space="preserve">Єланецький район </t>
  </si>
  <si>
    <t>Придбання холодильника в ДНЗ №4 "Малятко"</t>
  </si>
  <si>
    <t>Придбання телевізора та ноутбука для ДНЗ №1 "Ромашка"</t>
  </si>
  <si>
    <t xml:space="preserve">Придбання поліцейських-хлопчиків для пішохідної зони </t>
  </si>
  <si>
    <t>Капітальний ремонт меморіалу в парку Слави</t>
  </si>
  <si>
    <t>Єланецький район ( у тому числі для Єланецької селищної ради - 291 тис.грн)</t>
  </si>
  <si>
    <t>Вітовський район</t>
  </si>
  <si>
    <t>Придбання комплекту спортивного одягу для футбольної команди "Рубін" Михайло-Ларинської сільської ради, вул. Шкільна, 29, с. Михайло-Ларине Вітовського району Миколаївської області</t>
  </si>
  <si>
    <t>Придбання кондиціонерів для Первомайської селищної ради, вул. Ювілейна, 9, смт Первомайське Вітовського району Миколаївської області</t>
  </si>
  <si>
    <t>Придбання мультимедійного комплекту для Первомайського дошкільного навчального закладу ясла-садка "Золотий ключик", смт Первомайське, вул. Центральна, 4</t>
  </si>
  <si>
    <t>Придбання ноутбуку для Шевченківської ЗОШ - інтернату I - II ступенів Миколаївської обласної ради, вул. Центральна, 1, с. Шевченкове Вітовського району Миколаївської області</t>
  </si>
  <si>
    <t>Казанківський район</t>
  </si>
  <si>
    <t>Оргтехніка (принтер/БФП) для Новолазарівського ЗДО "Сонечко" Новолазарівської сільської ради Миколаївської області</t>
  </si>
  <si>
    <t>Оргтехніка (принтер/БФП) для Новофедорівського ЗДО "Теремок" Новофедорівської сільської ради Миколаївської області</t>
  </si>
  <si>
    <t>Оргтехніка (принтер/БФП) для Миколо-Гулаківського ЗДО "Ромашка" Миколо-Гулаківської сільської ради Миколаївської області</t>
  </si>
  <si>
    <t>Оргтехніка (принтер/БФП) для д/с ст. Казанка "Колобок" Веселобалківської сільської ради Миколаївської області</t>
  </si>
  <si>
    <t xml:space="preserve">Кривоозерський район </t>
  </si>
  <si>
    <t>Придбання дошки оборотної для Красненьківського ДНЗ "Колосок"</t>
  </si>
  <si>
    <t>Придбання мікрофонної радіосистеми в Красненьківський сільський будинок культури</t>
  </si>
  <si>
    <t>Придбання ноутбука для Голоскіського ДНЗ "Золотий ключик".</t>
  </si>
  <si>
    <t>Придбання ноутбука для Маломечетнянського ДНЗ "Теремок"</t>
  </si>
  <si>
    <t>Придбання ноутбука для Луканівського сільського будинку культури</t>
  </si>
  <si>
    <t>Придбання звукопідсилювальної апаратури для Секретарського сільського будинку культури</t>
  </si>
  <si>
    <t>Придбання ноутбука для районного будинку культури</t>
  </si>
  <si>
    <t>Миколаївський район</t>
  </si>
  <si>
    <t>Придбання комп'ютерної техніки, учбового обладнання та комплекту меблів для Зеленоярської ЗОШ I - III ступенів, вул. Шкільна, 1-А, с. Зелений Яр</t>
  </si>
  <si>
    <t>Придбання комп'ютерної техніки, учбового обладнання та комплекту меблів для Кривобалківської ЗОШ I - III ступенів, вул. Миру, 18, с. Крива Балка</t>
  </si>
  <si>
    <t>Придбання комп'ютерної техніки, учбового обладнання та комплекту меблів для Зеленогайської ЗОШ I - II ступенів, вул. Учительська, 1, с. Зелений Гай</t>
  </si>
  <si>
    <t>Придбання комп'ютерної техніки, учбового обладнання та комплекту меблів для Петрівської ЗОШ I - II ступенів, вул. В. Бондаренко, 6, с. Петрівка</t>
  </si>
  <si>
    <t>Придбання комп'ютерної техніки, учбового обладнання та комплекту меблів для Новоандріївського закладу загальної середньої освіти I ступеня, вул. Шкільна, 13, с. Новоандріївка</t>
  </si>
  <si>
    <t>Придбання комп'ютерної техніки, учбового обладнання та комплекту меблів для Петровосолонинського закладу загальної середньої освіти I ступеня, вул. Шкільна, 15, с. Петрово-Солониха</t>
  </si>
  <si>
    <t>Придбання комп'ютерної техніки, обладнання та меблів для Зеленоярського ДНЗ, вул. Шкільна, 1, с. Зелений Яр</t>
  </si>
  <si>
    <t>Придбання комп'ютерної техніки, обладнання та меблів для Кир'яківського ДНЗ, вул. Новоселів, 64, с. Кир'яківка</t>
  </si>
  <si>
    <t>Придбання комп'ютерної техніки, обладнання та меблів для Кривобалківського ДНЗ, вул. Одеська, 2, с. Крива Балка</t>
  </si>
  <si>
    <t>Придбання комп'ютерної техніки, обладнання та меблів для Зеленогайського ДНЗ, вул. Підпільників ОУН, 1, с. Зелений Гай</t>
  </si>
  <si>
    <t>Придбання комп'ютерної техніки, обладнання та меблів для Ковалівського ДНЗ, вул. Першотравнева, 41, с. Ковалівка</t>
  </si>
  <si>
    <t>Придбання комп'ютерної техніки, обладнання та меблів для Шуринського ДНЗ, вул. Шкільна, 33, с. Шурине</t>
  </si>
  <si>
    <t>Придбання комп'ютерної техніки, обладнання та меблів для Шостаківського ДНЗ, вул. Центральна, 8, с. Шостакове</t>
  </si>
  <si>
    <t>Новобузький район</t>
  </si>
  <si>
    <t>Оргтехніка (принтер/БФП) для Новобузького дошкільного навчального закладу (ясла-садок) N 10 "Пролісок" Новобузької міської ради Миколаївської області</t>
  </si>
  <si>
    <t>Оргтехніка (принтер/БФП) для Новобузького дошкільного навчального закладу (ясла-садок) N 7 "Малятко" Новобузької міської ради Миколаївської області</t>
  </si>
  <si>
    <t>Оргтехніка (принтер/БФП) для Новобузького дошкільного навчального закладу (ясла-садок) N 2 "Калинка" Новобузької міської ради Миколаївської області</t>
  </si>
  <si>
    <t>Оргтехніка (принтер/БФП) для Новобузького дошкільного навчального закладу (ясла-садок) N 4 "Ромашка" Новобузької міської ради Миколаївської області</t>
  </si>
  <si>
    <t>Оргтехніка (принтер/БФП) для Новобузького дошкільного навчального закладу (ясла-садок) N 6 "Джерельце" Новобузької міської ради Миколаївської області</t>
  </si>
  <si>
    <t>Оргтехніка (принтер/БФП) для Баратівського дошкільного навчального закладу (ясла-садок) "Барвінок" Баратівської сільської ради Миколаївської області</t>
  </si>
  <si>
    <t>Оргтехніка (принтер/БФП) для Вівсянівського дошкільного навчального закладу "Віночок" Баратівської сільської ради Миколаївської області</t>
  </si>
  <si>
    <t>Оргтехніка (принтер/БФП) для Ганнівського дошкільного навчального закладу "Журавлик" Баратівської сільської ради Миколаївської області</t>
  </si>
  <si>
    <t>Оргтехніка (принтер/БФП) для Терехівського дошкільного навчального закладу "Колосок" Новобузької міської ради Миколаївської області</t>
  </si>
  <si>
    <t>Оргтехніка (принтер/БФП) для Першотравневого дошкільного навчального закладу "Калинка" Новобузької міської ради Миколаївської області</t>
  </si>
  <si>
    <t>Оргтехніка (принтер/БФП) для Березнегуватського дошкільного навчального закладу Березнегуватської сільської ради Миколаївської області</t>
  </si>
  <si>
    <t>Оргтехніка (принтер/БФП) для Новодмитрівського дошкільного навчального закладу "Капітошка" Новомихайлівської сільської ради Миколаївської області</t>
  </si>
  <si>
    <t>Оргтехніка (принтер/БФП) для Новомиколаївського дошкільного навчального закладу "Веселинка" Новомиколаївської сільської ради Миколаївської області</t>
  </si>
  <si>
    <t>Оргтехніка (принтер/БФП) для Майорівського дошкільного навчального закладу "Краплинка" Баратівської сільської ради Миколаївської області</t>
  </si>
  <si>
    <t>Придбання музичного обладнання, телевізору, багатофункціонального пристрію, ламінатору та біндеру для Новохристофорівської ЗОШ I - III ст. Новобузького району Миколаївської області</t>
  </si>
  <si>
    <t>Придбання кухонного обладнання та інвентарю для шкільної їдальні Новохистофорівської ЗОШ I - III ст. Новобузького району Миколаївської області</t>
  </si>
  <si>
    <t>Придбання ноутбуку та багатофункціонального пристрою для Майорівського ДНЗ Баратівської сільської ради Новобузького району Миколаївської області</t>
  </si>
  <si>
    <t>Придбання сценічних костюмів для Ганнівського сільського будинку культури Новобузького району Миколаївської області</t>
  </si>
  <si>
    <t>Придбання сценічних костюмів для Майорівського сільського будинку культури Новобузького району Миколаївської області</t>
  </si>
  <si>
    <t>Капітальний ремонт окремих приміщень та придбання багатофункціонального пристрою Новобузької ЗОШ N 9 I - II ст. Новобузької району Миколаївської області</t>
  </si>
  <si>
    <t>Придбання борцівських матів та спортивних кофт для Новобузької ДЮСШ Миколаївської області</t>
  </si>
  <si>
    <t>Придбання спортивного майданчику для комунального закладу "Районний табір відпочинку "Пелагеївський" Новобузької району Миколаївської області</t>
  </si>
  <si>
    <t>Придбання відеокамери та ноутбуку для Центру позашкільної роботи дітей та юнацтва Новобузької району Новобузького районної ради Миколаївської області</t>
  </si>
  <si>
    <t>Придбання кухонного обладнання та інвентарю для шкільної їдальні Новоюріївської ЗОШ I - III ст. Новобузької районної ради Миколаївської області</t>
  </si>
  <si>
    <t>Капітальний ремонт Вільнозапорізької ЗОШ I - III ст. Новобузького району Миколаївської області</t>
  </si>
  <si>
    <t>Новоодеський район</t>
  </si>
  <si>
    <t>Оргтехніка (принтер/БФП) для Баловненського дошкільного навчального закладу Баловненської сільської ради Миколаївської області</t>
  </si>
  <si>
    <t>Оргтехніка (принтер/БФП) для Бузького дошкільного навчального Бузької сільської ради Миколаївської області</t>
  </si>
  <si>
    <t>Оргтехніка (принтер/БФП) для Ульянівського дошкільного навчального закладу Воронцівської сільської ради Миколаївської області</t>
  </si>
  <si>
    <t>Оргтехніка (принтер/БФП) для Гур'ївського дошкільного навчального закладу Гур'ївської сільської ради Миколаївської області</t>
  </si>
  <si>
    <t>Оргтехніка (принтер/БФП) для Пісківського дошкільного навчального закладу Гур'ївської сільської ради Миколаївської області</t>
  </si>
  <si>
    <t>Оргтехніка (принтер/БФП) для Дільничного дошкільного навчального закладу Дільничної сільської ради Миколаївської області</t>
  </si>
  <si>
    <t>Оргтехніка (принтер/БФП) для Димівського дошкільного навчального закладу Димівської сільської ради Миколаївської області</t>
  </si>
  <si>
    <t>Оргтехніка (принтер/БФП) для Артемівського дошкільного навчального закладу Димівської сільської ради Миколаївської області</t>
  </si>
  <si>
    <t>Оргтехніка (принтер/БФП) для Кандибинського дошкільного навчального закладу Кандибинської сільської ради Миколаївської області</t>
  </si>
  <si>
    <t>Оргтехніка (принтер/БФП) для Новоінгульського дошкільного навчального закладу Кандибинської сільської ради Миколаївської області</t>
  </si>
  <si>
    <t>Оргтехніка (принтер/БФП) для Костянтинівського дошкільного навчального закладу Костянтинівської сільської ради Миколаївської області</t>
  </si>
  <si>
    <t>Оргтехніка (принтер/БФП) для Новопетрівського дошкільного навчального закладу Новопетрівської сільської ради Миколаївської області</t>
  </si>
  <si>
    <t>Оргтехніка (принтер/БФП) для Підлісненського дошкільного навчального закладу Підлісненської сільської ради Миколаївської області</t>
  </si>
  <si>
    <t>Оргтехніка (принтер/БФП) для Себинського дошкільного навчального закладу Себинської сільської ради Миколаївської області</t>
  </si>
  <si>
    <t>Оргтехніка (принтер/БФП) для Сухоєланецького дошкільного навчального закладу Сухоєланецької сільської ради Миколаївської області</t>
  </si>
  <si>
    <t>Оргтехніка (принтер/БФП) для Троїцького дошкільного навчального закладу Троїцької сільської ради Миколаївської області</t>
  </si>
  <si>
    <t>Оргтехніка (принтер/БФП) для Новоодеського дошкільного навчального закладу N 1 Новоодеської міської ради Миколаївської області</t>
  </si>
  <si>
    <t>Оргтехніка (принтер/БФП) для Новоодеського дошкільного навчального закладу N 2 Новоодеської міської ради Миколаївської області</t>
  </si>
  <si>
    <t>Оргтехніка (принтер/БФП) для Новоодеського дошкільного навчального закладу N 3 Новоодеської міської ради Миколаївської області</t>
  </si>
  <si>
    <t>Оргтехніка (принтер/БФП) для Новоодеського дошкільного навчального закладу N 4 Новоодеської міської ради Миколаївської області</t>
  </si>
  <si>
    <t>Оргтехніка (принтер/БФП) для Новоодеського дошкільного навчального закладу N 5 Новоодеської міської ради Миколаївської області</t>
  </si>
  <si>
    <t>Придбання холодильнику, м'якого інвентарю та телевізора для Новоодеського дошкільного навчального закладу N 2 "Орлятко" Миколаївської області</t>
  </si>
  <si>
    <t>Придбання чорно-білого принтеру, кольорового принтеру, ноутбуків та фотоапарату для Центральної бібліотечної системи Новоодеського району Миколаївської області</t>
  </si>
  <si>
    <t>Придбання музичних інструментів для Новоодеської дитячої музичної школи</t>
  </si>
  <si>
    <t>251</t>
  </si>
  <si>
    <t>Придбання спортивного інвентарю та обладнання для Новоодеської ДЮСШ Миколаївської області з важкої атлетики</t>
  </si>
  <si>
    <t>252</t>
  </si>
  <si>
    <t>Придбання посуду, іншого кухонного обладнання та інвентарю для шкільних їдалень загальноосвітніх навчальних закладів Новоодеського району Миколаївської області</t>
  </si>
  <si>
    <t>253</t>
  </si>
  <si>
    <t>254</t>
  </si>
  <si>
    <t>Очаківський район</t>
  </si>
  <si>
    <t>Придбання комп'ютерної техніки, учбового обладнання, комплекту меблів та бензинового генератору для Василівської ЗОШ I - III ступенів Очаківської районної ради, вул. Шкільна, 16, с. Василівка Очаківського району</t>
  </si>
  <si>
    <t>255</t>
  </si>
  <si>
    <t>Придбання комп'ютерної техніки, обладнання та меблів для Кам'янського ДНЗ "Сонечко" Кам'янської сільської ради, вул. Набережна, 58 у с. Кам'янка</t>
  </si>
  <si>
    <t>256</t>
  </si>
  <si>
    <t>Придбання комп'ютерної техніки, учбового обладнання та комплекту меблів для Покровської ЗОШ I ступеня Очаківської районної ради, вул. Морозівська, 29, с. Покровка</t>
  </si>
  <si>
    <t>257</t>
  </si>
  <si>
    <t>Придбання комп'ютерної техніки, обладнання та меблів для Василівського ДНЗ "Лісова казка" Покровської сільської ради, вул. Слобідська, 10, с. Василівка</t>
  </si>
  <si>
    <t>258</t>
  </si>
  <si>
    <t>259</t>
  </si>
  <si>
    <t>Первомайський район</t>
  </si>
  <si>
    <t>Придбання оргтехніки для Бандурського НВК.</t>
  </si>
  <si>
    <t>260</t>
  </si>
  <si>
    <t>261</t>
  </si>
  <si>
    <t>262</t>
  </si>
  <si>
    <t>263</t>
  </si>
  <si>
    <t>Снігурівський район</t>
  </si>
  <si>
    <t>Гума для шкільних автобусів для Горохівської загальноосвітньої школи I - III ступенів Снігурівської районної ради Миколаївської області</t>
  </si>
  <si>
    <t>264</t>
  </si>
  <si>
    <t>Оргтехніка (принтер/БФП) для дошкільного навчального закладу N 1 (ясла-садок) міста Снігурівка Снігурівської міської ради Миколаївської області</t>
  </si>
  <si>
    <t>265</t>
  </si>
  <si>
    <t>Оргтехніка (принтер/БФП) для дошкільного навчального закладу N 2 (ясла-садок) міста Снігурівка Снігурівської міської ради Миколаївської області</t>
  </si>
  <si>
    <t>266</t>
  </si>
  <si>
    <t>Оргтехніка (принтер/БФП) для дошкільного навчального закладу N 3 (ясла-садок) міста Снігурівка Снігурівської міської ради Миколаївської області</t>
  </si>
  <si>
    <t>267</t>
  </si>
  <si>
    <t>Оргтехніка (принтер/БФП) для дошкільного навчального закладу N 4 (ясла-садок) м. Снігурівка Снігурівської міської ради Миколаївської області</t>
  </si>
  <si>
    <t>268</t>
  </si>
  <si>
    <t>Оргтехніка (принтер/БФП) для дошкільного навчального закладу N 7 (ясла-садок) м. Снігурівка Снігурівської міської ради Миколаївської області</t>
  </si>
  <si>
    <t>269</t>
  </si>
  <si>
    <t>Оргтехніка (принтер/БФП) для Баратівського дошкільного навчального закладу (ясла-садок) Баратівської сільської ради Миколаївської області</t>
  </si>
  <si>
    <t>270</t>
  </si>
  <si>
    <t>Оргтехніка (принтер/БФП) для Романово-Булгаківського дошкільного навчального закладу (ясла-садок) Баратівської сільської ради Миколаївської області</t>
  </si>
  <si>
    <t>271</t>
  </si>
  <si>
    <t>Оргтехніка (принтер/БФП) для Новософіївський дошкільного навчального закладу (ясла-садок) Баратівської сільської ради Миколаївської області</t>
  </si>
  <si>
    <t>272</t>
  </si>
  <si>
    <t>Оргтехніка (принтер/БФП) для Центрального дошкільного навчального закладу (ясла-садок) Центральної сільської ради Миколаївської області</t>
  </si>
  <si>
    <t>273</t>
  </si>
  <si>
    <t>Оргтехніка (принтер/БФП) для Знам'янського дошкільного навчального закладу (ясла-садок) Центральної сільської ради Миколаївської області</t>
  </si>
  <si>
    <t>274</t>
  </si>
  <si>
    <t>Оргтехніка (принтер/БФП) для Вавилівського дошкільного навчального закладу (ясла-садок) Центральної сільської ради Миколаївської області</t>
  </si>
  <si>
    <t>275</t>
  </si>
  <si>
    <t>Оргтехніка (принтер/БФП) для Тамаринського дошкільного навчального закладу (ясла-садок) Тамаринської сільської ради Миколаївської області</t>
  </si>
  <si>
    <t>276</t>
  </si>
  <si>
    <t>Оргтехніка (принтер/БФП) для Івано-Кепинського дошкільного навчального закладу (ясла-садок) Павлівської сільської ради Миколаївської області</t>
  </si>
  <si>
    <t>277</t>
  </si>
  <si>
    <t>Оргтехніка (принтер/БФП) для Горохівського дошкільного навчального закладу (ясла-садок) Горохівської сільської ради Миколаївської області</t>
  </si>
  <si>
    <t>278</t>
  </si>
  <si>
    <t>Оргтехніка (принтер/БФП) для Садового дошкільного навчального закладу (ясла-садок) Горохівської сільської ради Миколаївської області</t>
  </si>
  <si>
    <t>279</t>
  </si>
  <si>
    <t>Оргтехніка (принтер/БФП) для Нововасилівського дошкільного навчального закладу (ясла-садок) Нововасилівської сільської ради Миколаївської області</t>
  </si>
  <si>
    <t>280</t>
  </si>
  <si>
    <t>Оргтехніка (принтер/БФП) для Новокандаківського дошкільного навчального закладу (ясла-садок) Нововасилівської сільської ради Миколаївської області</t>
  </si>
  <si>
    <t>281</t>
  </si>
  <si>
    <t>Оргтехніка (принтер/БФП) для Кобзарцівського дошкільного навчального закладу (ясла-садок) Кобзарцівської сільської ради Миколаївської області</t>
  </si>
  <si>
    <t>282</t>
  </si>
  <si>
    <t>Оргтехніка (принтер/БФП) для Олександрівського дошкільного навчального закладу (ясла-садок) Олександрівської сільської ради Миколаївської області</t>
  </si>
  <si>
    <t>283</t>
  </si>
  <si>
    <t>Оргтехніка (принтер/БФП) для Новокиївського дошкільного навчального закладу (ясла-садок) Новокиївської сільської ради Миколаївської області</t>
  </si>
  <si>
    <t>284</t>
  </si>
  <si>
    <t>Оргтехніка (принтер/БФП) для Василівського дошкільного навчального закладу (ясла-садок) Василівської сільської ради Миколаївської області</t>
  </si>
  <si>
    <t>285</t>
  </si>
  <si>
    <t>Оргтехніка (принтер/БФП) для Павло-Мар'янівського дошкільного навчального закладу (ясла-садок) Василівської сільської ради Миколаївської області</t>
  </si>
  <si>
    <t>286</t>
  </si>
  <si>
    <t>Оргтехніка (принтер/БФП) для Афанасіївського дошкільного навчального закладу (ясла-садок) Афанасіївської сільської ради Миколаївської області</t>
  </si>
  <si>
    <t>287</t>
  </si>
  <si>
    <t>Оргтехніка (принтер/БФП) для Першотравневого дошкільного навчального закладу (ясла-садок) Першотравневої сільської ради Миколаївської області</t>
  </si>
  <si>
    <t>288</t>
  </si>
  <si>
    <t>Оргтехніка (принтер/БФП) для Суворського дошкільного навчального закладу (ясла-садок) Суворської сільської ради Миколаївської області</t>
  </si>
  <si>
    <t>289</t>
  </si>
  <si>
    <t>Оргтехніка (принтер/БФП) для Киселівського дошкільного навчального закладу "Попелюшка" (ясла-садок) Киселівської сільської ради Миколаївської області</t>
  </si>
  <si>
    <t>290</t>
  </si>
  <si>
    <t>Оргтехніка (принтер/БФП) для Новотимофіївського дошкільного навчального закладу (ясла-садок) Новотимофіївської сільської ради Миколаївської області</t>
  </si>
  <si>
    <t>291</t>
  </si>
  <si>
    <t>Оргтехніка (принтер/БФП) для Галаганівського навчально-виховного комплексу "загальноосвітній навчальний заклад I - III ступенів - дошкільний навчальний заклад" Снігурівської районної ради Миколаївської області</t>
  </si>
  <si>
    <t>292</t>
  </si>
  <si>
    <t>Оргтехніка (принтер/БФП) для Євгенівського навчально-виховного комплексу "загальноосвітній навчальний заклад I - III ступенів - дошкільний навчальний заклад" Снігурівської районної ради Миколаївської області</t>
  </si>
  <si>
    <t>293</t>
  </si>
  <si>
    <t>Оргтехніка (принтер/БФП) для Любомирівського навчально-виховного комплексу "загальноосвітній навчальний заклад I - III ступенів - дошкільний навчальний заклад" Снігурівської районної ради Миколаївської області</t>
  </si>
  <si>
    <t>294</t>
  </si>
  <si>
    <t>Оргтехніка (принтер/БФП) для Павлівського навчально-виховного комплексу "загальноосвітній навчальний заклад I - III ступенів - дошкільний навчальний заклад" Снігурівської районної ради Миколаївської області</t>
  </si>
  <si>
    <t>295</t>
  </si>
  <si>
    <t>Оргтехніка (принтер/БФП) для Промінського навчально-виховного комплексу "загальноосвітній навчальний заклад I - II ступенів - дошкільний навчальний заклад" Снігурівської районної ради Миколаївської області</t>
  </si>
  <si>
    <t>296</t>
  </si>
  <si>
    <t>Оргтехніка (принтер/БФП) для Снігурівської ЗОШ I - III ст. Снігурівської районної ради Миколаївської області (Юріївська філія "навчально-виховний комплекс "загальноосвітній навчальний заклад I - II ступенів - дошкільний навчальний заклад")</t>
  </si>
  <si>
    <t>297</t>
  </si>
  <si>
    <t>Оргтехніка (принтер/БФП) для Калинівського навчально-виховного комплексу "загальноосвітній навчальний заклад I - III ступенів - дошкільний навчальний заклад" Снігурівської районної ради Миколаївської області</t>
  </si>
  <si>
    <t>298</t>
  </si>
  <si>
    <t>Комплект меблів, багатофункціональний пристрій, мультимедійні проектори, комп'ютер для Снігурівської районної гімназії ім. Т. Г. Шевченка Снігурівської районної ради Миколаївської області</t>
  </si>
  <si>
    <t>299</t>
  </si>
  <si>
    <t>Комплекти футбольної форми для Снігурівської ДЮСШ Снігурівської районної ради Миколаївської області</t>
  </si>
  <si>
    <t>300</t>
  </si>
  <si>
    <t>Комплект меблів для Павлівського НВК Снігурівської районної ради Миколаївської області</t>
  </si>
  <si>
    <t>301</t>
  </si>
  <si>
    <t>Придбання ноутбуку та комплектів сценічних костюмів для Снігурівського районного будинку культури Снігурівської районної ради Миколаївської області</t>
  </si>
  <si>
    <t>302</t>
  </si>
  <si>
    <t>Придбання телевізорів та проектору для Горохівської загальноосвітньої школи Снігурівського району Миколаївської області</t>
  </si>
  <si>
    <t>303</t>
  </si>
  <si>
    <t>Придбання комплектів кімано Снігурівської ДЮСШ Снігурівської районної ради Миколаївської області</t>
  </si>
  <si>
    <t>304</t>
  </si>
  <si>
    <t>Придбання дитячого майданчику для Киселівської сільської ради Снігурівського району Миколаївської області</t>
  </si>
  <si>
    <t>305</t>
  </si>
  <si>
    <t>Придбання телевізора для ДНЗ N 1 м. Снігурівка Миколаївської області</t>
  </si>
  <si>
    <t>306</t>
  </si>
  <si>
    <t>Придбання телевізора для ДНЗ N 2 м. Снігурівка Миколаївської області</t>
  </si>
  <si>
    <t>307</t>
  </si>
  <si>
    <t>Придбання телевізора для ДНЗ N 3 м. Снігурівка Миколаївської області</t>
  </si>
  <si>
    <t>308</t>
  </si>
  <si>
    <t>Придбання телевізора для ДНЗ N 4 м. Снігурівка Миколаївської області</t>
  </si>
  <si>
    <t>309</t>
  </si>
  <si>
    <t>Придбання телевізора для ДНЗ N 7 м. Снігурівка Миколаївської області</t>
  </si>
  <si>
    <t>310</t>
  </si>
  <si>
    <t>Придбання телевізору для ДНЗ Центральної сільської ради Миколаївської області</t>
  </si>
  <si>
    <t>311</t>
  </si>
  <si>
    <t>Придбання пральної машини для Баратівського ДНЗ Снігурівського району Миколаївської області</t>
  </si>
  <si>
    <t>312</t>
  </si>
  <si>
    <t>313</t>
  </si>
  <si>
    <t>314</t>
  </si>
  <si>
    <t>отг с. Куцуруб</t>
  </si>
  <si>
    <t>Придбання комп'ютерної техніки, учбового обладнання та комплекту меблів для Куцурубської ЗОШ I - III ступенів ім. Т. Г. Шевченка, вул. Очаківська, 123, с. Куцуруб</t>
  </si>
  <si>
    <t>315</t>
  </si>
  <si>
    <t>Придбання комп'ютерної техніки, учбового обладнання та комплекту меблів для Іванівської ЗОШ I - III ступенів ім. І. Рачкова, вул. Центральна, 1, с. Іванівка</t>
  </si>
  <si>
    <t>316</t>
  </si>
  <si>
    <t>Придбання комп'ютерної техніки, обладнання та меблів для Дмитрівського навчально-виховного комплексу "Загальноосвітня школа I - III ступенів-дошкільний навчальний заклад", вул. Очаківська, 42, с. Дмитрівка</t>
  </si>
  <si>
    <t>317</t>
  </si>
  <si>
    <t>Придбання комп'ютерної техніки, обладнання та меблів для Солончаківського навчально-виховного комплексу "Загальноосвітня школа I - II ступенів-дошкільний навчальний заклад" Куцурубської сільської ради об'єднаної територіальної громади Очаківського району, вул. Очаківська, 25, с. Солончаки</t>
  </si>
  <si>
    <t>318</t>
  </si>
  <si>
    <t>Придбання комп'ютерної техніки, обладнання та меблів для Острівського навчально-виховного комплексу "загальноосвітня школа I - II ступенів - дошкільний навчальний заклад" Куцурубської сільської ради об'єднаної територіальної громади Очаківського району, вул. Москаленка, 21, с. Острівка</t>
  </si>
  <si>
    <t>319</t>
  </si>
  <si>
    <t>Придбання комп'ютерної техніки, обладнання та меблів для Куцурубського закладу дошкільної освіти "Зірочка" Куцурубської сільської ради об'єднаної територіальної громади Очаківського району, вул. Кутузова, 6, с. Куцуруб</t>
  </si>
  <si>
    <t>320</t>
  </si>
  <si>
    <t>Придбання комп'ютерної техніки, обладнання та меблів для Іванівського закладу дошкільної освіти "Ромашка" Куцурубської сільської ради об'єднаної територіальної громади Очаківського району, вул. Дніпробугська, 10, с. Іванівка</t>
  </si>
  <si>
    <t>321</t>
  </si>
  <si>
    <t>Придбання комп'ютерної техніки, обладнання та меблів для Парутинського закладу дошкільної освіти "Ластівка" Куцурубської сільської ради об'єднаної територіальної громади Очаківського району, вул. Героя України Іванова, 1, с. Парутино</t>
  </si>
  <si>
    <t>322</t>
  </si>
  <si>
    <t>Придбання комп'ютерної техніки, обладнання та меблів для Червонопарутинського закладу дошкільної освіти "Перлинка" Куцурубської сільської ради об'єднаної територіальної громади Очаківського району, вул. Степова, 6, с. Червоне Парутино</t>
  </si>
  <si>
    <t>323</t>
  </si>
  <si>
    <t>324</t>
  </si>
  <si>
    <t>отг м.Баштанка</t>
  </si>
  <si>
    <t>Нове будівництво басейну для плавання збірного типу по вул. Героїв Небесної Сотні, 29 а, м. Баштанка, Баштанський район, Миколаївська область</t>
  </si>
  <si>
    <t>325</t>
  </si>
  <si>
    <t>Оргтехніка (принтер/БФП) для Явкинського ЗДО N 15 "Калинонька" Баштанської міської ради Баштанського району Миколаївської області</t>
  </si>
  <si>
    <t>326</t>
  </si>
  <si>
    <t>Оргтехніка (принтер/БФП) для Новоєгорівського ЗДО N 8 "Дивограй" Баштанської міської ради Баштанського району Миколаївської області</t>
  </si>
  <si>
    <t>327</t>
  </si>
  <si>
    <t>Оргтехніка (принтер/БФП) для Добренського ЗДО N 7 "Лелеченя" Баштанської міської ради Баштанського району Миколаївської області</t>
  </si>
  <si>
    <t>328</t>
  </si>
  <si>
    <t>Оргтехніка (принтер/БФП) для Пісківського ЗДО N 12 "Краплинка" Баштанської міської ради Баштанського району</t>
  </si>
  <si>
    <t>329</t>
  </si>
  <si>
    <t>Оргтехніка (принтер/БФП) для Христофорівського ЗДО N 14 "Веселка" Баштанської міської ради Баштанського району Миколаївської області</t>
  </si>
  <si>
    <t>330</t>
  </si>
  <si>
    <t>Оргтехніка (принтер/БФП) для Баштанського ЗДО N 6 "Ягідка" Баштанської міської ради Баштанського району Миколаївської області</t>
  </si>
  <si>
    <t>331</t>
  </si>
  <si>
    <t>Оргтехніка (принтер/БФП) для Баштанського ЗДО N 2 "Віночок" Баштанської міської ради Баштанського району Миколаївської області</t>
  </si>
  <si>
    <t>332</t>
  </si>
  <si>
    <t>Оргтехніка (принтер/БФП) для Новоіванівського ЗДО N 9 "Малятко" Баштанської міської ради Баштанського району Миколаївської області</t>
  </si>
  <si>
    <t>333</t>
  </si>
  <si>
    <t>Оргтехніка (принтер/БФП) для Плющівського ЗДО N 13 "Пролісок" Баштанської міської ради Баштанського району Миколаївської області</t>
  </si>
  <si>
    <t>334</t>
  </si>
  <si>
    <t>335</t>
  </si>
  <si>
    <t>Капітальний ремонт частини приміщень та придбання ноутбуку, проектору для БДЮТ в м. Баштанка, вул. Баштанської республіки, 43 Баштанського району Миколаївської області</t>
  </si>
  <si>
    <t>336</t>
  </si>
  <si>
    <t>Придбання спортінвентарю та обладнання для спортивної секції з греко-римської боротьби Баштанської дитячо-юнацької спортивної школи Баштанської міської ради Баштанського району Миколаївської області (обладнання та інвентар спеціального та допоміжного призначень, контрольно-вимірювальні, суддівські та інформаційні засоби)</t>
  </si>
  <si>
    <t>337</t>
  </si>
  <si>
    <t>338</t>
  </si>
  <si>
    <t>отг смт Воскресенське</t>
  </si>
  <si>
    <t>Придбання жарової шафи для Воскресенської загальноосвітньої школи, вул. Горького, 66, смт Воскресенське</t>
  </si>
  <si>
    <t>339</t>
  </si>
  <si>
    <t>Придбання пральної машини для Калинівського дошкільного навчального закладу "Сонечко", вул. Свободи, 109, с. Калинівка</t>
  </si>
  <si>
    <t>340</t>
  </si>
  <si>
    <t>Придбання пральної машини для Пересадівського дошкільного навчального закладу "Колосок", вул. Михайла Грушевського, 144, с. Пересадівка</t>
  </si>
  <si>
    <t>341</t>
  </si>
  <si>
    <t>Придбання холодильнику для Горохівского дошкільного навчального закладу "Вишенька", вул. 9 Травня, 15, с. Горохівка</t>
  </si>
  <si>
    <t>342</t>
  </si>
  <si>
    <t>Капітальний ремонт покриття парку ім. С. Т. Шаповаленка, вул. Свободи, с. Калинівка</t>
  </si>
  <si>
    <t>343</t>
  </si>
  <si>
    <t>344</t>
  </si>
  <si>
    <t>345</t>
  </si>
  <si>
    <t>отг смт Ольшанське</t>
  </si>
  <si>
    <t>Придбання комп'ютерної техніки, обладнання та меблів для Ольшанського закладу дошкільної освіти, вул. К. Ольшанського, 17-А, смт Ольшанське</t>
  </si>
  <si>
    <t>346</t>
  </si>
  <si>
    <t>Придбання комп'ютерної техніки, обладнання та меблів для Трихатського закладу дошкільної освіти, вул. Центральна, 60, с. Трихати</t>
  </si>
  <si>
    <t>347</t>
  </si>
  <si>
    <t>отг с-ще Весняне</t>
  </si>
  <si>
    <t>Придбання комп'ютерної техніки, учбового обладнання та комплекту меблів для Надбузької ЗОШ I - II ступенів, вул. П. Глазового, 1, с. Надбузьке</t>
  </si>
  <si>
    <t>348</t>
  </si>
  <si>
    <t>Придбання комп'ютерної техніки, обладнання та меблів для Сливинського ДНЗ, вул. Південна, 8, с. Сливине</t>
  </si>
  <si>
    <t>349</t>
  </si>
  <si>
    <t>Придбання комп'ютерної техніки, обладнання та меблів для Веснянського ДНЗ, вул. Степова, 36-Б, с. Весняне</t>
  </si>
  <si>
    <t>350</t>
  </si>
  <si>
    <t>351</t>
  </si>
  <si>
    <t>отг с.Галицинове</t>
  </si>
  <si>
    <t>Придбання слухового апарату SAFARI 300 BTE Super Power для Галицинівського Центру первинної медико-санітарної допомоги, Галицинівської сільської ради, вул. Центральна, 1, с. Галицинове Вітовського району Миколаївської області</t>
  </si>
  <si>
    <t>352</t>
  </si>
  <si>
    <t>353</t>
  </si>
  <si>
    <t>отг с. Нечаяне</t>
  </si>
  <si>
    <t>Придбання комп'ютерної техніки, учбового обладнання та комплекту меблів для Нечаянської ЗОШ I - III ступенів, вул. Шкільна, 13, с. Нечаяне</t>
  </si>
  <si>
    <t>354</t>
  </si>
  <si>
    <t>Придбання комп'ютерної техніки, учбового обладнання та комплекту меблів для Благодарівської ЗОШ I - III ступенів, вул. Молодіжна, 40-А, с. Благодарівка</t>
  </si>
  <si>
    <t>355</t>
  </si>
  <si>
    <t>Придбання комп'ютерної техніки, учбового обладнання та комплекту меблів для Іванівського закладу загальної середньої освіти I - II ступенів, вул. Миру, 27-А, с. Іванівка</t>
  </si>
  <si>
    <t>356</t>
  </si>
  <si>
    <t>Придбання комп'ютерної техніки, обладнання та меблів для Благодарівського ДНЗ, вул. Молодіжна, 37-А, с. Благодарівка</t>
  </si>
  <si>
    <t>357</t>
  </si>
  <si>
    <t>Придбання комп'ютерної техніки, обладнання та меблів для Маловарварівського ДНЗ, вул. Миру, 3, с. Маловарварівка</t>
  </si>
  <si>
    <t>358</t>
  </si>
  <si>
    <t>Придбання комп'ютерної техніки, обладнання та меблів для Іванівського ДНЗ, вул. Миру, 27-А, с. Іванівка</t>
  </si>
  <si>
    <t>359</t>
  </si>
  <si>
    <t>отг с.Михайлівка</t>
  </si>
  <si>
    <t>Придбання комп'ютерної техніки, учбового обладнання та комплекту меблів для Червонополянської ЗОШ I ступеня, вул. Клубна, 10, с. Червоне Поле</t>
  </si>
  <si>
    <t>360</t>
  </si>
  <si>
    <t>Придбання комп'ютерної техніки, обладнання та меблів для Михайлівського ДНЗ, вул. О. Кошового, 3, с. Михайлівка</t>
  </si>
  <si>
    <t>361</t>
  </si>
  <si>
    <t>Придбання комп'ютерної техніки, обладнання та меблів для Криничанського ДНЗ, вул. Перемоги, 1-А, с. Кринички</t>
  </si>
  <si>
    <t>362</t>
  </si>
  <si>
    <t>Придбання комп'ютерної техніки, обладнання та меблів для Червонополянського ДНЗ, вул. Центральна, 28-А, с. Червоне поле</t>
  </si>
  <si>
    <t>363</t>
  </si>
  <si>
    <t>364</t>
  </si>
  <si>
    <t>отг с.Чорноморка</t>
  </si>
  <si>
    <t>Придбання комп'ютерної техніки, учбового обладнання та комплекту меблів для Рівненської ЗОШ I - III ступенів Чорноморської сільської ради, вул. Центральна, 43, с. Рівне</t>
  </si>
  <si>
    <t>365</t>
  </si>
  <si>
    <t>Придбання комп'ютерної техніки, обладнання та меблів для Рівненського дошкільного навчального закладу "Дзвіночок" Чорноморської сільської ради, вул. Центральна, 43, с. Рівне</t>
  </si>
  <si>
    <t>366</t>
  </si>
  <si>
    <t>Придбання комп'ютерної техніки, обладнання та меблів для Благодатненського навчально-виховного комплексу "Загальноосвітня школа I ступеню-дошкільний навчальний заклад" Чорноморської сільської ради, вул. Молодіжна, 1, с. Благодатне</t>
  </si>
  <si>
    <t>367</t>
  </si>
  <si>
    <t>Придбання комп'ютерної техніки, обладнання та меблів для Чорноморського дошкільного навчального закладу "Ладоньки" Чорноморської сільської ради, вул. Суворова, 60, с. Чорноморка</t>
  </si>
  <si>
    <t>368</t>
  </si>
  <si>
    <t>отг с.Шевченкове</t>
  </si>
  <si>
    <t>Придбання комплекту шкільних меблів для Котляревської загальноосвітньої школи, вул. Комарова, 21, с. Котляреве</t>
  </si>
  <si>
    <t>369</t>
  </si>
  <si>
    <t>Придбання комплекту меблів для шкільної їдальні для Котляревської загальноосвітньої школи, вул. Комарова, 21, с. Котляреве</t>
  </si>
  <si>
    <t>370</t>
  </si>
  <si>
    <t>Придбання ноутбуку для Шевченківської загальноосвітньої школи, вул. Шевченка, 3, с. Шевченкове</t>
  </si>
  <si>
    <t>371</t>
  </si>
  <si>
    <t>Придбання комплекту шкільних меблів для Полігонівської загальноосвітньої школи, вул. Тимірязєва, 1, с. Полігон</t>
  </si>
  <si>
    <t>372</t>
  </si>
  <si>
    <t>373</t>
  </si>
  <si>
    <t>отг с.Новополтавка</t>
  </si>
  <si>
    <t>Оргтехніка (принтер/БФП) для Новополтавського дошкільного навчального закладу Новополтавської сільської ради Миколаївської області</t>
  </si>
  <si>
    <t>374</t>
  </si>
  <si>
    <t>Придабння ноутбуку для Новополтавського заклад дошкільної освіти Новополтавської сільської ради Миколаївської області</t>
  </si>
  <si>
    <t>375</t>
  </si>
  <si>
    <t>Придабння ноутбуку для Шевченківського закладу дошкільної освіти Новополтавської сільської ради Миколаївської області</t>
  </si>
  <si>
    <t>376</t>
  </si>
  <si>
    <t>Придабння ноутбуку для Червонобаштанського закладу дошкільної освіти Новополтавської сільської ради Миколаївської області</t>
  </si>
  <si>
    <t>377</t>
  </si>
  <si>
    <t>Придабння ноутбуку для Єфремівського закладу дошкільної освіти Новополтавської сільської ради Миколаївської області</t>
  </si>
  <si>
    <t>378</t>
  </si>
  <si>
    <t>отг с.Володимирівка</t>
  </si>
  <si>
    <t>Оргтехніка (принтер/БФП) для Володимирівського ЗДО "Світлячок" отг с Володимирівка Миколаївської області</t>
  </si>
  <si>
    <t>379</t>
  </si>
  <si>
    <t>Оргтехніка (принтер/БФП) для Володимирівського ЗДО "Колосок" отг с Володимирівка Миколаївської області</t>
  </si>
  <si>
    <t>380</t>
  </si>
  <si>
    <t>Придбання посуду та іншого кухонного обладнання та інвентарю для шкільних їдалень загальноосвітніх навчальних закладів Володимирівської селищної ради Миколаївської області</t>
  </si>
  <si>
    <t>381</t>
  </si>
  <si>
    <t>382</t>
  </si>
  <si>
    <t>отг смт Казанка</t>
  </si>
  <si>
    <t>Оргтехніка (принтер/БФП) для Казанківського ЗДО "Теремок" отг смт Казанка Миколаївської області</t>
  </si>
  <si>
    <t>383</t>
  </si>
  <si>
    <t>Оргтехніка (принтер/БФП) для Троїцько-Сафонівського ЗДО "Оленка" отг смт Казанка Миколаївської області</t>
  </si>
  <si>
    <t>384</t>
  </si>
  <si>
    <t>Оргтехніка (принтер/БФП) для Миколаївського ЗДО "Усмішка" отг смт Казанка Миколаївської області</t>
  </si>
  <si>
    <t>385</t>
  </si>
  <si>
    <t>Оргтехніка (принтер/БФП) для Михайлівського ЗДО "Ромашка" отг смт Казанка Миколаївської області</t>
  </si>
  <si>
    <t>386</t>
  </si>
  <si>
    <t>Оргтехніка (принтер/БФП) для Новоданилівського ЗДО "Білочка" отг смт Казанка Миколаївської області</t>
  </si>
  <si>
    <t>387</t>
  </si>
  <si>
    <t>Оргтехніка (принтер/БФП) для Великоолександрівського ЗДО "Дзвіночок" отг смт Казанка Миколаївської області</t>
  </si>
  <si>
    <t>388</t>
  </si>
  <si>
    <t>Придбання посуду та іншого кухонного обладнання та інвентарю для шкільних їдалень загальноосвітніх навчальних закладів Казанківської селищної ради Миколаївської області</t>
  </si>
  <si>
    <t>389</t>
  </si>
  <si>
    <t>Придбання м'ясорубки, зонту витяжний "Снек" в комплекті з фільтрами, посуду для шкільної їдальні Казанківського закладу загальної середньої освіти I - III ступенів N 2 Казанківської селищної ради Миколаївської області</t>
  </si>
  <si>
    <t>390</t>
  </si>
  <si>
    <t>Капітальний ремонт окремих приміщень Казанківського закладу загальної середньої освіти I - III ступенів N 2 Казанківської селищної ради Миколаївської області</t>
  </si>
  <si>
    <t>391</t>
  </si>
  <si>
    <t>Придбання м'ясорубки для Новоданилівського закладу загальної середньої освіти I - III ступенів Казанківської селищної ради Миколаївської області</t>
  </si>
  <si>
    <t>392</t>
  </si>
  <si>
    <t>Придбання зонту витяжного "Снек" в комплекті з фільтрами для Троїцько-Сафонівський заклад загальної середньої освіти I - III ступенів Казанківської селищної ради Миколаївської області</t>
  </si>
  <si>
    <t>393</t>
  </si>
  <si>
    <t>Придбання зонту витяжного "Снек" в комплекті з фільтрами, плити електричної для Михайлівський заклад загальної середньої освіти I - III ступенів Казанківської селищної ради Миколаївської області</t>
  </si>
  <si>
    <t>394</t>
  </si>
  <si>
    <t>Придбання зонту витяжного "Снек" в комплекті з фільтрами для Казанківського закладу загальної середньої освіти I - III ступенів N 4 Казанківської селищної ради Миколаївської області</t>
  </si>
  <si>
    <t>395</t>
  </si>
  <si>
    <t>Придбання морозильного ларю з глухою кришкою для Михайлівського закладу дошкільної освіти "Ромашка" Казанківської селищної ради Миколаївської області</t>
  </si>
  <si>
    <t>396</t>
  </si>
  <si>
    <t>Придбання плити електричної для Казанківського закладу дошкільної освіти "Теремок" Казанківської селищної ради Миколаївської області</t>
  </si>
  <si>
    <t>397</t>
  </si>
  <si>
    <t>Придбання форми для жіночої команди з волейболу, м'ячі для волейболу та тренажери для ДЮСШ Казанківського району Миколаївської області</t>
  </si>
  <si>
    <t>398</t>
  </si>
  <si>
    <t>399</t>
  </si>
  <si>
    <t>отг с-ще Широке</t>
  </si>
  <si>
    <t>Оргтехніка (принтер/БФП) для Новопетрівського дошкільного навчального закладу (ясла-садок) Широківської сільської ради Миколаївської області</t>
  </si>
  <si>
    <t>400</t>
  </si>
  <si>
    <t>Оргтехніка (принтер/БФП) для Полянського дошкільного навчального закладу (ясла-садок) Широківської сільської ради Миколаївської області</t>
  </si>
  <si>
    <t>401</t>
  </si>
  <si>
    <t>Оргтехніка (принтер/БФП) для Червонодолинського дошкільного навчального закладу (ясла-садок) Широківської сільської ради Миколаївської області</t>
  </si>
  <si>
    <t>402</t>
  </si>
  <si>
    <t>Оргтехніка (принтер/БФП) для Широківського дошкільного навчального закладу (ясла-садок) Широківської сільської ради Миколаївської області</t>
  </si>
  <si>
    <t>403</t>
  </si>
  <si>
    <t>отг с-ще Радісний Сад</t>
  </si>
  <si>
    <t>Придбання комп'ютерної техніки, учбового обладнання та комплекту меблів для Зарічненського закладу загальної середньої освіти, вул. Шкільна, 2, с. Зарічне</t>
  </si>
  <si>
    <t>404</t>
  </si>
  <si>
    <t>Придбання комп'ютерної техніки, учбового обладнання та комплекту меблів для Козирського закладу загальної середньої освіти, вул. Шкільна, 1-В, с. Козирка</t>
  </si>
  <si>
    <t>405</t>
  </si>
  <si>
    <t>Придбання обладнання для покращення матеріально-технічної бази для Новобогданівського закладу дошкільної освіти, вул. Миру, 20-А, с. Новобогданівка</t>
  </si>
  <si>
    <t>406</t>
  </si>
  <si>
    <t>Придбання обладнання для покращення матеріально-технічної бази для Радсадівського закладу дошкільної освіти, вул. Шевченка, 6, с. Радісний Сад</t>
  </si>
  <si>
    <t>407</t>
  </si>
  <si>
    <t>Придбання обладнання для покращення матеріально-технічної бази для Зарічненського закладу дошкільної освіти, вул. Шкільна, 3, с. Зарічне</t>
  </si>
  <si>
    <t>408</t>
  </si>
  <si>
    <t>Придбання обладнання для покращення матеріально-технічної бази для Козирського закладу дошкільної освіти, вул. Шкільна, 1-Б, с. Козирка</t>
  </si>
  <si>
    <t>409</t>
  </si>
  <si>
    <t>410</t>
  </si>
  <si>
    <t>отг с-ще Доманівка</t>
  </si>
  <si>
    <t>Придбання портативного електрокардіографа для Доманівського пункту постійного базування МОЦЕМД та МД Доманівської селищної ради Доманівського району Миколаївської області</t>
  </si>
  <si>
    <t>411</t>
  </si>
  <si>
    <t>м. Полтава</t>
  </si>
  <si>
    <t>Придбання техніки спец.призначення</t>
  </si>
  <si>
    <t>м. Лубни</t>
  </si>
  <si>
    <t>Покращення матеріально-технічної бази (закупівля матеріалів та обладнання) для територіального центру соціального обслуговування (надання соціальних послуг) Лубенської міської ради</t>
  </si>
  <si>
    <t>Великобагачанський район</t>
  </si>
  <si>
    <t>Покращення матеріально-технічної бази (закупівля матеріалів та обладнання) для Великобагачанського територіального центру соціального обслуговування (надання соціальних послуг)</t>
  </si>
  <si>
    <t>Карлівський район</t>
  </si>
  <si>
    <t>Капітальний ремонт проїзної частини вулиці Кутузова від вул. Комарова до пров. Винниченка в м. Карлівка Карлівського району Полтавської області</t>
  </si>
  <si>
    <t>Кобеляцький район</t>
  </si>
  <si>
    <t>Капітальний ремонт дорожнього покриття проїзної частини вул. Кременчуцька в с. Озера Кобеляцького району Полтавської області</t>
  </si>
  <si>
    <t>Козельщинський район</t>
  </si>
  <si>
    <t>Капітальний ремонт проїзної частини по вул. Вишнева с. Висока Вакулівка Козельщинського району Полтавської області</t>
  </si>
  <si>
    <t>Кременчуцький район</t>
  </si>
  <si>
    <t>Ремонт дороги в с.Чикалівка</t>
  </si>
  <si>
    <t>Лубенський район</t>
  </si>
  <si>
    <t>Покращення матеріально-технічної бази (закупівля матеріалів та обладнання) для районного територіального центру соціального обслуговування</t>
  </si>
  <si>
    <t>Капітальний ремонт (підсилення стін і влаштування відмостки) будівлі Новооріхівської загальноосвітньої школи I—III ступенів ім. О.Г. Лелеченка Лубенського району Полтавської області</t>
  </si>
  <si>
    <t>Машівський район</t>
  </si>
  <si>
    <t>Капітальний ремонт дороги по вул. Центральній в с. Кошманівка Машівського району Полтавської області</t>
  </si>
  <si>
    <t>Оржицький район</t>
  </si>
  <si>
    <t>Капітальний ремонт приміщення будинку культури по вул. Центральна, 27 в с. Онішки Оржицького району Полтавської області</t>
  </si>
  <si>
    <t>Капітальний ремонт частини спортивно-оздоровчого комплексу в с. Вишневе Оржицького району Полтавської області</t>
  </si>
  <si>
    <t>Капітальний ремонт другого поверху приміщення опорного закладу “Оржицька загальноосвітня школа I—III ступенів імені І. Я. Франка Оржицької районної ради Полтавської області”, що розташована за адресою вул. Центральна, 16 смт Оржиця Полтавської області</t>
  </si>
  <si>
    <t>Капітальний ремонт будинку культури по вул. Шкільна, 30 в с. Вишневе Оржицького району Полтавської області</t>
  </si>
  <si>
    <t>Реконструкція приміщення фізкабінету під відділення денного перебування Оржицького районного територіального центру соціального обслуговування (надання соціальних послуг) по вул. Центральній, буд. 3 у смт Оржиця Оржицького району Полтавської області</t>
  </si>
  <si>
    <t>10.6</t>
  </si>
  <si>
    <t>Придбання комп’ютерної техніки для комунального некомерційного підприємтва “Оржицький центр первинної медико-санітарної допомоги”</t>
  </si>
  <si>
    <t>Хорольський район</t>
  </si>
  <si>
    <t>Капітальний ремонт тротуару по вул. Центральна на ділянці від вул. Шкільна до перехрестя вул. Центральна в с. Штомпелівка Хорольського району Полтавської області</t>
  </si>
  <si>
    <t>Капітальний ремонт будівлі клубу на 400 місць в с. Староаврамівка по вул. Центральна, 1 Хорольського району Полтавської області. Друга черга будівництва. Заміна вікон та дверей</t>
  </si>
  <si>
    <t>Капітальний ремонт будівлі Андріївської ЗОШ I—III ступенів, по вул. Центральна, 2 с. Андріївка Хорольського району, Полтавської області (часткова заміна вікон та дверей)</t>
  </si>
  <si>
    <t>Капітальний ремонт будівлі Ялосовецької ЗОШ I—III ступенів, по вул. Центральна, 127, с. Ялосовецьке, Хорольського району, Полтавської області (часткова заміна вікон)</t>
  </si>
  <si>
    <t>Чутівський район</t>
  </si>
  <si>
    <t>Капітальний ремонт проїзної частини по вул. Лісова в смт Чутове Чутівського району Полтавської області</t>
  </si>
  <si>
    <t>отг с. Білоцерківка</t>
  </si>
  <si>
    <t>Капітальний ремонт покрівлі Балакліївської загальноосвітньої школи I—II ступенів по вул. Центральній, 2 в с. Балаклія Великобагачанського району Полтавської області</t>
  </si>
  <si>
    <t>Реконструкція першого поверху існуючої будівлі амбулаторії загальної-практики сімейної медицини з розміщенням центру адміністративних послуг та аптечного кіоску по вул. Лесі Українки, 11 в с. Білоцерківка Великобагачанського району Полтавської області</t>
  </si>
  <si>
    <t>отг с. Клепачі</t>
  </si>
  <si>
    <t>Капітальний ремонт класних кімнат та інших внутрішніх приміщень одноповерхової будівлі Шишаківської ЗОШ I—III ступенів, с. Шишаки, вул. Шевченка, 27, Хорольського району Полтавської області</t>
  </si>
  <si>
    <t>Капітальний ремонт внутрішніх приміщень та фасаду ЗОШ I—III ступенів с. Шишаки, Хорольського району</t>
  </si>
  <si>
    <t>отг с. Покровська Багачка</t>
  </si>
  <si>
    <t>Капітальний ремонт по заміні частини віконих блоків та трубопроводів в Покровськобагачанській ЗОШ I—III по вул. Шкільна, 19 в с. Покровська Багачка Хорольського району Полтавської області</t>
  </si>
  <si>
    <t>отг смт Семенівка</t>
  </si>
  <si>
    <t>Капітальний ремонт покриття пішохідних доріжок на території Семенівського НВК №1 Ім.Хорунжого по вул.Шевченка 15 в смт.Семенівка Семенівського району Полтавської області</t>
  </si>
  <si>
    <t>отг с. Новоаврамівка</t>
  </si>
  <si>
    <t>Капітальний ремонт покриття пішохідних доріжок з елементами благоустрою на території дошкільного навчального закладу “Барвінок” за адресою вул. Шкільна, №8А с. Новоаврамівка Хорольського району Полтавської області</t>
  </si>
  <si>
    <t>Капітальний ремонт. Підвищення теплозахисних характеристик будівлі шляхом заміни вікон та дверей сільського клубу по вул. Посульська, 109б у с. Мгар Лубенського району Полтавської області</t>
  </si>
  <si>
    <t>отг с. Бутенки</t>
  </si>
  <si>
    <t>Капітальний ремонт дорожнього покриття по вул. Зоріна в с. Бутенки Бутенківської об’єднаної територіальної громади Кобеляцького району Полтавської області</t>
  </si>
  <si>
    <t>отг с. Руденківка</t>
  </si>
  <si>
    <t>Капітальний ремонт дорожнього покриття проїзної частини по вул. Ревазівська в с. Пологи Низ Руденківської об’єднаної територіальної громади Новосанжарського району Полтавської області</t>
  </si>
  <si>
    <t>отг смт Нові Санжари</t>
  </si>
  <si>
    <t>Капітальний ремонт дорожнього покриття проїзної частини по вул. Маджарянська (І частина) в смт Нові Санжари Новосанжарського району Полтавської області</t>
  </si>
  <si>
    <t>Капітальний ремонт дорожнього покриття проїзної частини по вул. Пролетарська (І частина) в смт Нові Санжари Новосанжарського району Полтавської області</t>
  </si>
  <si>
    <t>Капітальний ремонт благоустрою території дитячого садка “Сонечко” корпус № 2 по вул. Першотравневій, 14 в смт Нові Санжари Новосанжарського району Полтавської області</t>
  </si>
  <si>
    <t>Капітальний ремонт дорожнього покриття території картодрому по вул. Центральна, 105/16 в смт Нові Санжари Новосанжарського району Полтавської області</t>
  </si>
  <si>
    <t>Капітальний ремонт дорожнього покриття проїзної частини по вул. Центральна (ІІІ частина) в смт Нові Санжари Новосанжарського району Полтавської області</t>
  </si>
  <si>
    <t>Капітальний ремонт дорожнього покриття проїзної частини по вул. Соснова Роща в смт. Нові Санжари Новосанжарського району Полтавської області</t>
  </si>
  <si>
    <t>Капітальний ремонт благоустрою території дитячого садка “Сонечко” корпус №1 по вул. Незалежності, 43/7 в смт Нові Санжари Новосанжарського району Полтавської області</t>
  </si>
  <si>
    <t>21.8</t>
  </si>
  <si>
    <t>Капітальний ремонт благоустрою території дитячого садка “Лелеченька” по вул. Центральна, 31а, в смт Нові Санжари Новосанжарського району Полтавської області</t>
  </si>
  <si>
    <t>Обласний бюджет Рівненської області</t>
  </si>
  <si>
    <t>Придбання обладнання для Демидівського ВПУ-25 для навчальної лабораторії за професією “Кухар.Кондитер”, вул. Миру, 144а смт Демидівка Рівненської області</t>
  </si>
  <si>
    <t xml:space="preserve">На придбання проекційного обладнання для комунального закладу “Обласний центр соціально-психологічної реабілітації дітей” Рівненської обласної ради </t>
  </si>
  <si>
    <t xml:space="preserve">Капітальний ремонт покрівлі Рівненського обласного клінічного лікувально-діагностичного центру імені Віктора Поліщука по вул. 16 Липня, 36 в м. Рівне </t>
  </si>
  <si>
    <t>м. Рівне</t>
  </si>
  <si>
    <t>Придбання обладнання для КНП “Міська лікарня № 2” Рівненської міської ради, м. Рівне, вул. Олександра Олеся, 13</t>
  </si>
  <si>
    <t xml:space="preserve">На капітальні видатки Рівненської загальноосвітньої школи I—III ступенів №13 Рівненської міської ради </t>
  </si>
  <si>
    <t xml:space="preserve">На капітальні видатки закладу дошкільної освіти (ясла-садок) компенсуючого типу (санаторний) № 43 Рівненської міської ради </t>
  </si>
  <si>
    <t xml:space="preserve">На капітальні видатки закладу дошкільної освіти (ясла-садок) компенсуючого типу (спеціальний) № 35 Рівненської міської ради </t>
  </si>
  <si>
    <t xml:space="preserve"> м. Дубно</t>
  </si>
  <si>
    <t>Капітальний ремонт вул. Забрама в м. Дубно - відновлення тротуару від автостанції до вул. Берестецької (коригування)</t>
  </si>
  <si>
    <t>Придбання мультимедійного обладнання для Дубенської загальноосвітньої школи I—III ступенів № 1 Дубенської міської ради Рівненської області, вул. Шевченка, 23, м. Дубно Рівненської області</t>
  </si>
  <si>
    <t>Придбання обладнання довгострокового користування для Дубенської загальноосвітньої школи I—III ступенів № 6 Дубенської міської ради Рівненської області, вул. Грушевського, 182, м. Дубно Рівненської області</t>
  </si>
  <si>
    <t>Придбання комп’ютерної техніки для Дубенської гімназі ї№ 2 Дубенської міської ради Рівненської області, вул. Морозенка, 34, м. Дубно Рівненської області</t>
  </si>
  <si>
    <t>Придбання комп’ютерної техніки для Дубенської спеціалізованої загальноосвітньої школи I—III ступенів № 5 з поглибленим вивченням іноземних мови Дубенської міської ради Рівненської області, вул. Митрополита Шептицького, 3, м. Дубно Рівненської області</t>
  </si>
  <si>
    <t>Придбання комп’ютерної техніки для Дубенської загальноосвітньої школи I—III ст. № 7 Дубенської міської ради Рівненської області, пров. Шкільний, 2, м. Дубно Рівненської області</t>
  </si>
  <si>
    <t>Придбання комп’ютерної техніки для Дубенського навчально-виховного комплексу “Загальноосвітній навчальний заклад-дошкільний навчальний заклад” Дубенської міської ради Рівненської області, вул. Венецька, 11а, м. Дубно Рівненської області</t>
  </si>
  <si>
    <t>Капітальний ремонт спортивного майданчика ЗОШ I—III ступенів №3, по вул. Стара, 20 в м. Дубно Рівненської області</t>
  </si>
  <si>
    <t>Придбання дитячого ігрового майданчика для ДНЗ № 7 по вул. Мирогощанська, 57а в м. Дубно Рівненської області</t>
  </si>
  <si>
    <t>Придбання обладнання для КНП “Центр первинної медико-санітарної допомоги” Дубенської міської ради, м. Дубно, вул. Грушевського, 105</t>
  </si>
  <si>
    <t>Придбання спортивного обладнання та інвентарю для Дитячо-юнацької спортивної школи Управління освіти Дубенської міської ради по вул. Т. Шапошнікова, 16 а в м. Дубно Рівненської області</t>
  </si>
  <si>
    <t>м. Вараш</t>
  </si>
  <si>
    <t>Придбання музичного обладнання для Початкового спеціалізованого мистецького навчального закладу “Вараська дитяча музична школа” відділу культури та туризму виконавчого комітету Вараської міської ради Рівненської області</t>
  </si>
  <si>
    <t>Придбання предметів довгострокового користування для Вараського інклюзивно-ресурсного центру Вараської міської ради Рівненської області</t>
  </si>
  <si>
    <t>Придбання предметів довгострокового користування для Вараської загальноосвітньої школи I—III ступенів № 2 Вараської міської ради Рівненської області</t>
  </si>
  <si>
    <t>Придбання обладнання для комунального закладу “Вараський міський центр соціальної реабілітації дітей-інвалідів” ім. З. А. Матвієнко Вараської міської ради Рівненської області</t>
  </si>
  <si>
    <t>м. Острог</t>
  </si>
  <si>
    <t>На капітальні видатки комунального закладу “Острозька дитяча школа мистецтв відділу культури та туризму виконкому Острозької міської ради ”</t>
  </si>
  <si>
    <t>На капітальні видатки Острозької загальноосвітньої школи I—III ступенів №3 Острозької міської ради Рівненської області</t>
  </si>
  <si>
    <t>На капітальні видатки Острозького навчально-виховного комплексу “Школа I—III ступенів-гімназія” Острозької міської ради Рівненської області</t>
  </si>
  <si>
    <t xml:space="preserve">На капітальні видатки Острозької загальноосвітньої школи I—III ступенів № 1 Острозької міської ради Рівненської області </t>
  </si>
  <si>
    <t>Березнівський район</t>
  </si>
  <si>
    <t xml:space="preserve">Придбання та облаштування дитячого ігрового майданчика у с. Балашівка Березнівського району Рівненської області </t>
  </si>
  <si>
    <t>Володимирецький район</t>
  </si>
  <si>
    <t>Придбання предметів довгострокового користування для закладів  середньої освіти Володимирецького району Рівненської області</t>
  </si>
  <si>
    <t>Придбання предметів довгострокового користування та обладнання для комунального некомерційного підприємства “Володимирецький районний центр первинної медико-санітарної допомоги” Володимирецької районної ради Рівненської області по вул. Грушевського, 39 в смт Володимирець Володимирецького району Рівненської області</t>
  </si>
  <si>
    <t>Придбання предметів довгострокового користування та обладнання для комунального некомерційного підприємства “Володимирецька центральна районна лікарня” Володимирецької районної ради Рівненської області по вул. Грушевського, 39 в смт Володимирець Володимирецького району Рівненської області</t>
  </si>
  <si>
    <t>Капітальний ремонт покрівлі Зеленівського ДНЗ “Яблунька” по вул. Шкільна, 13 в с. Зелене Володимирецького району Рівненської області</t>
  </si>
  <si>
    <t>Реконструкція мережі вуличного освітлення в с. Зелениця вул. Садова (ТП-59) Половлівської сільської ради Володимирецького району Рівненської області</t>
  </si>
  <si>
    <t>Придбання меблів для Володимирецького дошкільного навчального закладу комбінованого типу “Казка” по вул. Пилипа Орлика, 1 в смт Володимирець Володимирецького району Рівненської області</t>
  </si>
  <si>
    <t>Придбання дитячого майданчика для с. Антонівка Володимирецького району Рівненської області</t>
  </si>
  <si>
    <t>Придбання дитячого майданчика для с. Городець Володимирецького району Рівненської області</t>
  </si>
  <si>
    <t>Придбання дитячого майданчика для с. Красносілля Володимирецького району Рівненської області</t>
  </si>
  <si>
    <t>Придбання дитячого майданчика для с. Балаховичі Володимирецького району Рівненської області</t>
  </si>
  <si>
    <t>Придбання дитячого майданчика для с. Заболоття Володимирецького району Рівненської області</t>
  </si>
  <si>
    <t>Придбання предметів довгострокового користування для комунального закладу “Володимирецький районний будинок культури” Володимирецької районної ради Рівненської області по вул. Соборній, 32 в смт Володимирець Володимирецького району Рівненської області</t>
  </si>
  <si>
    <t>Придбання предметів довгострокового користування для сільських будинків культури</t>
  </si>
  <si>
    <t>Капітальний ремонт будівлі Антонівського ДНЗ «Дубок» по вул.Парковій,8 в с. Антонівка Володимирецького району рівненської області (ремонт даху)</t>
  </si>
  <si>
    <t>Капітальний ремонт будівлі Великоцепцевицького ДНЗ «Дзвіночок» по вул.Нова,4 в с. Великі Цепцевичі Володимирецького району рівненської області (ремонт даху)</t>
  </si>
  <si>
    <t>Гощанський район</t>
  </si>
  <si>
    <t xml:space="preserve">Придбання та встановлення дитячо-спортивного майданчика в смт Гоща по вул. Соборній Гощанського району Рівненської області </t>
  </si>
  <si>
    <t xml:space="preserve">Капітальний ремонт будівлі Гощанського районного центру дітей, юнацтва та молоді по вул. Наливайка, 3 в смт Гоща Рівненської області (заміна покрівлі) </t>
  </si>
  <si>
    <t>На капітальні видатки Курозванівського дошкільного навчального закладу “Капітошка”</t>
  </si>
  <si>
    <t>Будівництво роздягальні на стадіоні Гощанської ДЮСШ в смт Гоща Гощанського району Рівненської області</t>
  </si>
  <si>
    <t xml:space="preserve">На капітальні видатки Гощанської дитячо-юнацької спортивної школи </t>
  </si>
  <si>
    <t>Демидівський район</t>
  </si>
  <si>
    <t>Придбання стерильно-парової установки для КНП “Демидівська ЦРЛ” Демидівської районної ради, вул. Відродження, 6 смт Демидівка Рівненської області</t>
  </si>
  <si>
    <t>Придбання оргтехніки для КНП “Демидівська ЦРЛ” Демидівської районної ради, вул. Відродження, 6 смт Демидівка Рівненської області</t>
  </si>
  <si>
    <t>Дубенський район</t>
  </si>
  <si>
    <t>Придбання обладнання довгострокового користування для закладів загальної середньої освіти Дубенського району</t>
  </si>
  <si>
    <t>Придбання комп’ютерної техніки для закладів загальної середньої освіти Дубенського району Рівненської області</t>
  </si>
  <si>
    <t>Придбання меблів для закладів загальної середньої освіти Дубенського району Рівненської області</t>
  </si>
  <si>
    <t>Капітальний ремонт (утеплення фасадів) адміністративної будівлі за адресою: вул. Миру, 22 с. Мильча Дубенського району Рівненської області</t>
  </si>
  <si>
    <t>Придбання та облаштування дитячого ігрового майданчика для Іваннівського ДНЗ Дубенської районної ради по вул. Шкільна, 2 в с. Івання Дубенського району Рівненської області</t>
  </si>
  <si>
    <t>Придбання обладнання для КНП “Дубенський районний центр первинної медико-санітарної допомоги” Дубенської районної ради Рівненської області, с. Верба, вул. Грушевського, 27</t>
  </si>
  <si>
    <t>Капітальний ремонт дороги по вул. 40-річчя Перемоги в с. Верба Дубенського району Рівненської області</t>
  </si>
  <si>
    <t>Реконструкція вуличного освітлення із застосуванням енергозберігаючих технологій по вул.40-річчя Перемоги, Шкільна, Церковна, Застав’я — I, Застав’я — II,Застав’я — III, Воля, Гончариха, Молодіжна, Кузнєцова, Сагайдачного, Вербська Софіївка, Шевченка, Нова, Гагаріна, Б. Хмельницького в с. Верба Дубенського району Рівненської області</t>
  </si>
  <si>
    <t>Реконструкція вуличного освітлення по вул. Загребельній в с. Сатиїв Дубенського району Рівненської області</t>
  </si>
  <si>
    <t>Дубровицький район</t>
  </si>
  <si>
    <t>Придбання предметів довгострокового користування для закладів загальної середньої освіти Дубровицького району Рівненської області</t>
  </si>
  <si>
    <t>Придбання предметів довгострокового користування та обладнання для комунального некомерційного підприємства “Дубровицький районний центр первинної медико-санітарної допомоги” Дубровицької районної ради Рівненської області по вул. Воробинській, 180 в м. Дубровиця Дубровицького району Рівненської області</t>
  </si>
  <si>
    <t>Капітальний ремонт діагностичної апаратури КНП «Дубровицька  ЦРЛ»</t>
  </si>
  <si>
    <t>Придбання предметів довгострокового користування та обладнання для комунального закладу охорони здоров’я “Дубровицька центральна районна лікарня” Дубровицької районної ради Рівненської області по вул. Воробинській, 180 в м. Дубровиця Дубровицького району Рівненської області</t>
  </si>
  <si>
    <t>Капітальний ремонт (заміна вікон та дверей) в головному корпусі КО ОЗ “Дубровицька ЦРЛ” в м. Дубровиця по вул. Воробинська, 180 Дубровицького району Рівненської області</t>
  </si>
  <si>
    <t>Реконструкція будівель Дубровицького НВК “Ліцей-ЗОШ I—II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 − коригування</t>
  </si>
  <si>
    <t>Капітальний ремонт (заміна вікон) Крупівської загальноосвітньої школи I—III ступенів в с. Крупове Дубровицького району Рівненської області</t>
  </si>
  <si>
    <t>Капітальний ремонт (покрівлі) ДНЗ № 4 “Малятко” по вул. Воробинська, 51 м. Дубровиця Рівненської області</t>
  </si>
  <si>
    <t>Капітальний ремонт (заміна вікон) Дубровицької ЗОШ I—III ступенів №2 по вул. Грушевського, 6 в м. Дубровиця Рівненської області</t>
  </si>
  <si>
    <t>Капітальний ремонт ФАПу (заміна вікон і дверей) в с. Заслуччя Дубровицького району Рівненської області</t>
  </si>
  <si>
    <t>Капітальний ремонт (заміна даху) фельдшерсько-акушерського пункту села Городище комунального некомерційного підприємства “Дубровицький районний центр ПМСД” Дубровицької районної ради Рівненської області</t>
  </si>
  <si>
    <t>Капітальний ремонт (заміна вікон та зовнішніх дверей) Сварицевицького навчально-виховного комплексу “Загальноосвітня школа I—III ступенів-дошкільний навчальний заклад” Дубровицького району Рівненської області (дошкільний підрозділ)</t>
  </si>
  <si>
    <t>Придбання предметів довгострокового користування для Сварицевицького навчально-виховного комплексу “Загальноосвітня школа I—III ступенів-дошкільний навчальний заклад” Дубровицької районної ради Рівненської області в с. Сварицевичі Дубровицького району Рівненської області</t>
  </si>
  <si>
    <t>Придбання предметів довгострокового користування для Колківського НВК “Загальноосвітня школа I—III ступенів-дошкільний навчальний заклад” Дубровицького району Рівненської області в с. Колки Дубровицького району Рівненської області</t>
  </si>
  <si>
    <t>Придбання предметів довгострокового користування для комунальної установи “Дубровицький інклюзивно-ресурсний центр” Дубровицької районної ради Рівненської області по вул. Шевченка, 36 в м. Дубровиця Рівненської області</t>
  </si>
  <si>
    <t>Придбання предметів довгострокового користування для сільського будинку культури в с. Трипутня Дубровицького району Рівненської області</t>
  </si>
  <si>
    <t>Придбання предметів довгострокового користування для комунального закладу “Дубровицький районний будинок культури” Дубровицької районної ради Рівненської області по вул. Макарівській, 2 в м. Дубровиця Рівненської області</t>
  </si>
  <si>
    <t>Придбання предметів довгострокового користування для Дубровицького районного територіального центру соціального обслуговування (надання соціальних послуг) Дубровицького району Рівненської області по вул. 1000-ліття Дубровиці, 1 в м. Дубровиця Рівненської області</t>
  </si>
  <si>
    <t>Придбання музичної апаратури для клубу в с. Узлісся Дубровицького району Рівненської області</t>
  </si>
  <si>
    <t>Придбання музичної апаратури для клубу  Лісівська сільська рада</t>
  </si>
  <si>
    <t xml:space="preserve"> Придбання дитячого майданчика Берестівська сільська рада</t>
  </si>
  <si>
    <t>Капітальний ремонт водопровідної мережі Бережницька сільська рада</t>
  </si>
  <si>
    <t>Велюнський НВК-на покрівлю приміщення ДНЗ</t>
  </si>
  <si>
    <t>Сварицевицький НВК на заміну вікон і дверей у Лісівській філії</t>
  </si>
  <si>
    <t>Придбання медичного обладнання для групи санаторного типу</t>
  </si>
  <si>
    <t>Зарiчненський район</t>
  </si>
  <si>
    <t>Придбання предметів довгострокового користування для закладів загальної середньої освіти Зарічненського району Рівненської області</t>
  </si>
  <si>
    <t>Придбання предметів довгострокового користування та обладнання для комунального некомерційного підприємства “Зарічненський районний центр первинної медико-санітарної допомоги” Зарічненської районної ради Рівненської області по вул. Аерофлотській, 15 в смт Зарічне Зарічненського району Рівненської області</t>
  </si>
  <si>
    <t>Придбання предметів довгострокового користування та обладнання для комунального закладу “Зарічненська центральна районна лікарня” Зарічненської районної ради Рівненської області по вул. Аерофлотській, 15 в смт Зарічне Зарічненського району Рівненської області</t>
  </si>
  <si>
    <t>Будівництво стадіону, смт Зарічне Рівненської області (Коригування)/Друга черга будівництва</t>
  </si>
  <si>
    <t xml:space="preserve">Реконструкція актової зали Дібрівської загальноосвітньої школи I—III ступенів під школу початкових класів на 150 учнівських міст по вул. Центральна, 68 в с. Дібрівськ Зарічненського району Рівненської області </t>
  </si>
  <si>
    <t>Капітальний ремонт клубу (покрівлі), с. Острівськ Зарічненського району Рівненської області</t>
  </si>
  <si>
    <t>Капітальний ремонт клубу (покрівлі), с. Неньковичі Зарічненського району Рівненської області</t>
  </si>
  <si>
    <t>Реконструкція мережі вуличного освітлення в с. Серники, вул. Центральна Серницької сільської ради Зарічненського району Рівненської області ТП-194</t>
  </si>
  <si>
    <t>Реконструкція мережі вуличного освітлення в с. Серники, вул. Центральна Серницької сільської ради Зарічненського району Рівненської області ТП-4</t>
  </si>
  <si>
    <t>Реконструкція мережі вуличного освітлення в с. Серники, вул. Центральна Серницької сільської ради Зарічненського району Рівненської області ТП-5</t>
  </si>
  <si>
    <t>Реконструкція мережі вуличного освітлення в с. Привітівка вул. Центральна (ТП 103) Річицької сільської ради Зарічненського району Рівненської області</t>
  </si>
  <si>
    <t>Реконструкція мережі вуличного освітлення в с. Борове вул. Шкільна Борівської сільської ради Зарічненського району Рівненської області</t>
  </si>
  <si>
    <t>Придбання дитячого майданчика для с. Річиця Зарічненського району Рівненської області</t>
  </si>
  <si>
    <t>Придбання дитячого майданчика для с. Перекалля Зарічненського району Рівненської області</t>
  </si>
  <si>
    <t>Придбання предметів довгострокового користування для Територіального центру соціального обслуговування (надання соціальних послуг) Зарічненського району Рівненської області по вул. Лесі Українки, 9 в смт Зарічне Зарічненського району Рівненської області</t>
  </si>
  <si>
    <t>Заміна вікон на енергозберігаючі Серницької ЗОШ І-ІІІ ст. по вул.Шевченка ,23 с.Серники</t>
  </si>
  <si>
    <t>Придбанна предметів довгострокового користування для будинку культури</t>
  </si>
  <si>
    <t>Придбанна предметів довгострокового користування для школи мистецтв</t>
  </si>
  <si>
    <t xml:space="preserve">Придбання вікон та дверей для Вичівської ЛАЗПСМ </t>
  </si>
  <si>
    <t>Здолбунiвський район</t>
  </si>
  <si>
    <t>Придбання комплектів меблів для закладів загальної середньої освіти Здолбунівського району</t>
  </si>
  <si>
    <t>Придбання дитячого ігрового майданчика для ДНЗ (ясла-садок) “Чебурашка”, вул. Герцена, 3а м. Здолбунів Рівненської області</t>
  </si>
  <si>
    <t>Придбання дитячого ігрового майданчика для ДНЗ “Грайлик”, вул. Садова, 39 м. Здолбунів Рівненської області</t>
  </si>
  <si>
    <t>Придбання дитячого ігрового майданчика для ДНЗ “Усмішка”, вул. Шкільна, 42а м. Здолбунів Рівненської області</t>
  </si>
  <si>
    <t>Придбання дитячого ігрового майданчика для ДНЗ (ясла-садок) № 3 “Ладоньки”, вул. Шкільна, 35а м. Здолбунів Рівненської області</t>
  </si>
  <si>
    <t>Придбання дитячого ігрового майданчика для ДНЗ № 2 “Дзвіночок”, вул. Д. Галицького, 16 м. Здолбунів Рівненської області</t>
  </si>
  <si>
    <t>Капітальний ремонт пішохідної доріжки по вулиці 8 Березня (від вул. Шкільної до вул. Зеленої) в м. Здолбунів</t>
  </si>
  <si>
    <t>Будівництво дошкільного навчального закладу в с. Новомильськ по вул. Центральна, 3-А на території Копитківської сільської ради Здолбунівського району</t>
  </si>
  <si>
    <t>Придбання обладнання для комунального некомерційного підприємства “Здолбунівський районний центр первинної медико-санітарної допомоги”, м. Здолбунів, вул. Івана Мазепи, 25</t>
  </si>
  <si>
    <t>Корецький район</t>
  </si>
  <si>
    <t>Придбання оргтехніки для Морозівської ЗОШ I—III ступенів Корецької районної ради, вул. Шкільна, 14 с. Морозівка Корецького району Рівненської області</t>
  </si>
  <si>
    <t xml:space="preserve">Придбання та встановлення дитячо-спортивного майданчика в с. Іванівка Корецького району Рівненської області </t>
  </si>
  <si>
    <t>Міні-футбольне поле із штучним покриттям на вулиці Київська, 43-б в м. Корець Корецького району— будівництво</t>
  </si>
  <si>
    <t xml:space="preserve">Придбання та встановлення дитячо-спортивного майданчика в с. Крилів Корецького району Рівненської області </t>
  </si>
  <si>
    <t xml:space="preserve">Реконструкція мережі вуличного освітлення з застосуванням енергозберігаючих технологій по вул. Перемоги, Тополева, Грушевського, Б. Хмельницького, Козацька, провулок Рад в с. Невірків Корецького району Рівненсьої області </t>
  </si>
  <si>
    <t xml:space="preserve">Капітальний ремонт водопроводу Новокорецької ЗОШ I—III ступеня по вул. Шкільна, 41, с. Новий Корець Корецького району </t>
  </si>
  <si>
    <t xml:space="preserve">Реконструкція вуличного освітлення по вул. Поліська, Молодіжна, Заріччя, Центральна, Середня, Вишнева в с. Головниця Корецького району Рівненської області </t>
  </si>
  <si>
    <t xml:space="preserve">Придбання та встановлення дитячо-спортивного майданчика в с. Старий Корець Корецького району Рівненської області </t>
  </si>
  <si>
    <t xml:space="preserve">На капітальні видатки Користівського навчально-виховного комплексу “Загальноосвітня школа I—III ступенів - дошкільний навчальний заклад” Корецької районної ради </t>
  </si>
  <si>
    <t>Костопiльський район</t>
  </si>
  <si>
    <t>Придбання та облаштування дитячого ігрового майданчика у с. Яполоть Костопільського району Рівненської області</t>
  </si>
  <si>
    <t xml:space="preserve">Придбання та облаштування дитячого ігрового майданчика у с. Підлужне Костопільського району Рівненської області </t>
  </si>
  <si>
    <t xml:space="preserve">Реконструкція вуличного освітлення в с. Корчів’я Костопільського району Рівненської області області з використанням енергозберігаючих технологій </t>
  </si>
  <si>
    <t>Млинiвський район</t>
  </si>
  <si>
    <t>Капітальний ремонт даху навчального корпусу № 2 Новоукраїнської ЗОШ I—III ступенів Млинівської районної ради Рівненської області в с. Новоукраїнка на вул. Дружби народів, 158</t>
  </si>
  <si>
    <t>Придбання комп’ютерної техніки для закладів загальної середньої освіти Млинівського району</t>
  </si>
  <si>
    <t>Острозький район</t>
  </si>
  <si>
    <t xml:space="preserve">Придбання та встановлення дитячо-спортивного майданчика в с. Грем’яче Острозького району Рівненської області </t>
  </si>
  <si>
    <t xml:space="preserve">Придбання та встановлення дитячо-спортивного майданчика в с. Могиляни Острозького району Рівненської області </t>
  </si>
  <si>
    <t xml:space="preserve">На капітальні видатки навчально-виховного комплексу “Оженинська ЗОШ I—III ступенів (ліцей) – дошкільний навчальний заклад (ясла-садок)” імені Т. Г Шевченка Острозької районної ради </t>
  </si>
  <si>
    <t xml:space="preserve">Реконструкція мережі вуличного освітлення з застосуванням енергозберігаючих технологій в с. Хорів Острозького району Рівненської області </t>
  </si>
  <si>
    <t xml:space="preserve">Реконструкція існуючого спортивного майданчика у футбольне міні-поле зі штучним покриттям по вул. Центральна, 119а в с. Розваж Острозького району Рівненської області </t>
  </si>
  <si>
    <t xml:space="preserve">На капітальні видатки Грем’яцької загальноосвітньої школи I—III ступенів Острозької районної ради Рівненської області </t>
  </si>
  <si>
    <t xml:space="preserve">Реконструкція вуличного освітлення з застосуванням енергозберігаючих технологій в с. Почапки Острозького району Рівненської області </t>
  </si>
  <si>
    <t>На капітальні видатки НВК “Оженинська ЗОШ I—III ступенів № 2 – дошкільний навчальний заклад (дитячий садок)” Острозької районної ради</t>
  </si>
  <si>
    <t>Радивилiвський район</t>
  </si>
  <si>
    <t xml:space="preserve">Реконструкція вуличного освітлення з застосуванням енергозберігаючих технологій в с. Теслугів Радивилівського району Рівненської області </t>
  </si>
  <si>
    <t xml:space="preserve">Реконструкція вуличного освітлення із застосуванням енергозберігаючих технологій в с. Коритне Радивилівського району Рівненської області </t>
  </si>
  <si>
    <t>Придбання комп’ютерної техніки для закладів загальної середньої освіти Радивилівського району Рівненської області</t>
  </si>
  <si>
    <t>Капітальний ремонт даху будівлі Рідківської ЗОШ I—II ступенів Радивилівської районної ради Рівненської області на вул. Набережна, 7-А в с. Рідків Радивилівського району Рівненської області</t>
  </si>
  <si>
    <t>Капітальний ремонт даху будівлі Митницької загальноосвітньої школи I—II ступенів Радивилівської районної ради Рівненської області на вул. Шкільна, 13а в с. Митниця Радивилівського району Рівненської області</t>
  </si>
  <si>
    <t>Капітальний ремонт хірургічного корпусу Радивилівської районної лікарні по вул.Садовій, 4 в м. Радивилів Рівненської області (ремонт дитячого відділення)</t>
  </si>
  <si>
    <t>Придбання обладнання для комунального некомерційного підприємства “Радивилівський районний центр первинної медико-санітарної допомоги” Радивилівської районної ради, м. Радивилів, вул. Садова, 4</t>
  </si>
  <si>
    <t xml:space="preserve">Завершення капітального ремонту хірургічного корпусу Радивилівської районної лікарні по вул.Садова, 4 в м.Радивилів Рівненської області (ремонт дитячого відділення) </t>
  </si>
  <si>
    <t>Рiвненський район</t>
  </si>
  <si>
    <t xml:space="preserve">Придбання та встановлення дитячо-спортивного майданчика в с. Ставки Рівненського району Рівненської області </t>
  </si>
  <si>
    <t xml:space="preserve">Придбання та встановлення дитячо-спортивного майданчика в с. Гориньград Перший Рівненського району Рівненської області </t>
  </si>
  <si>
    <t xml:space="preserve">Придбання та встановлення дитячо-спортивного майданчика в с. Котів Рівненського району Рівненської області </t>
  </si>
  <si>
    <t xml:space="preserve">Капітальний ремонт даху будівлі клубу по вул. Чорновола, 9 в селі Грабів Рівненського району Рівненської області </t>
  </si>
  <si>
    <t xml:space="preserve">Придбання та встановлення дитячо-спортивного майданчика по вул. Незалежності, 5 в с. Тайкури Рівненського району Рівненської області </t>
  </si>
  <si>
    <t>Рокитнiвський район</t>
  </si>
  <si>
    <t>Придбання предметів довгострокового користування для закладів загальної середньої освіти Рокитнівського району Рівненської області</t>
  </si>
  <si>
    <t>Придбання предметів довгострокового користування та обладнання для комунального некомерційного підприємства “Рокитнівський районний центр первинної медико-санітарної допомоги” Рокитнівської районної ради Рівненської області по вул. Партизанській, 2 в смт Рокитне Рокитнівського району Рівненської області</t>
  </si>
  <si>
    <t>Придбання предметів довгострокового користування та обладнання для комунального закладу охорони здоров’я “Рокитнівська центральна районна лікарня” Рокитнівської районної ради Рівненської області по вул. Партизанській, 2 в смт Рокитне Рокитнівського району Рівненської області</t>
  </si>
  <si>
    <t>Капітальний ремонт клубу в с. Вежиця Рокитнівського району Рівненської області (ремонт даху, зовнішнє опорядження фасадів) з виготовленням проектно-кошторисної документації</t>
  </si>
  <si>
    <t>Капітальний ремонт клубу в с. Єльне по вул. Жовтнева, 35а Рокитнівського району Рівненської області</t>
  </si>
  <si>
    <t>Капітальний ремонт сільського будинку культури по вул. Шкільна 13, в с. Блажове Рокитнівського району Рівненської області</t>
  </si>
  <si>
    <t>Капітальний ремонт приміщення ДНЗ № 1 “Теремок” (утеплення фасадів) по вул. Бекещука смт Рокитне Рівненської області</t>
  </si>
  <si>
    <t>Капітальний ремонт покрівлі ДНЗ № 2, “Струмочок” по вул. Поліська, 18 в смт Рокитне, Рівненської області</t>
  </si>
  <si>
    <t>Придбання предметів довгострокового користування для Рокитнівського навчально-виховного комплексу “Школа I—III ступеня-ліцей” Рокитнівської районної ради Рівненської області в с. Рокитне Рокитнівського району Рівненської області</t>
  </si>
  <si>
    <t>Придбання предметів довгострокового користування для Рокитнівського навчально-виховного комплексу “Школа І ступеня-гімназія” Рокитнівської районної ради Рівненської області по вул. Незалежності, 32 в смт Рокитне Рокитнівського району Рівненської області</t>
  </si>
  <si>
    <t>Придбання предметів довгострокового користування для комунальної установи “Рокитнівський інклюзивно-ресурсний центр” Рокитнівської районної ради Рівненської області по вул. 1 Травня, 14 в смт Рокитне Рокитнівського району Рівненської області</t>
  </si>
  <si>
    <t>Придбання спортивного інвентаря та предметів довгострокового користування для Рокитнівської дитячо-юнацької спортивної школи Рокитнівської районної ради Рівненської області по вул. Кірова, 13 в смт Рокитне Рокитнівського району Рівненської області</t>
  </si>
  <si>
    <t xml:space="preserve">Придбання предметів довгострокового користування для Рокитнівського територіального центру соціального обслуговування (надання соціальних послуг) по вул. Пушкіна, 20 в смт Рокитне Рокитнівського району Рівненської області </t>
  </si>
  <si>
    <t>Придбання предметів довгострокового користування для фельдшерсько-акушерського пункту в с. Вежиця Рокитнівського району Рівненської області</t>
  </si>
  <si>
    <t>Придбання предметів довгострокового користування для фельдшерсько-акушерського пункту в с. Переходичі Рокитнівського району Рівненської області</t>
  </si>
  <si>
    <t>Придбання предметів довгострокового користування для фельдшерсько-акушерського пункту в с. Дроздинь Рокитнівського району Рівненської області</t>
  </si>
  <si>
    <t>Сарненський район</t>
  </si>
  <si>
    <t xml:space="preserve">Для КП ТРК “Полісся” Сарненської районної ради на придбання комп’ютерної техніки та аудіоапаратури </t>
  </si>
  <si>
    <t xml:space="preserve">Придбання дитячого майданчика для с. Люхча Сарненський району Рівненської області </t>
  </si>
  <si>
    <t xml:space="preserve">Придбання дитячого майданчика для с. Орлівка Сарненський району Рівненської області </t>
  </si>
  <si>
    <t>Придбання дитячого майданчика для с. Тутотовичі Сарненський району Рівненської області</t>
  </si>
  <si>
    <t xml:space="preserve">Придбання дитячого майданчика для с. Карпилівка Сарненський району Рівненської області </t>
  </si>
  <si>
    <t xml:space="preserve">Для придбання предметів довгострокового користування Сарненському РВК </t>
  </si>
  <si>
    <t xml:space="preserve">Відділу освіти Сарненської РДА для придбання предметів довгострокового користування у Сарненський БДМ </t>
  </si>
  <si>
    <t xml:space="preserve">Для Сарненської міської ради на придбання предметів довгострокового користування ДНЗ м.Сарни </t>
  </si>
  <si>
    <t xml:space="preserve">Для придбання спортивного комплексу у ДНЗ № 1 м. Сарни </t>
  </si>
  <si>
    <t>Відділу освіти Сарненської РДА на придбання комп’ютерної оргтехніки</t>
  </si>
  <si>
    <t>отг с. Бугрин</t>
  </si>
  <si>
    <t xml:space="preserve">Придбання та встановлення дитячо-спортивного майданчика в с. Посягва Гощанського району Рівненської області </t>
  </si>
  <si>
    <t>отг с.Миляч</t>
  </si>
  <si>
    <t>Придбання спеціального одягу для місцевої пожежної команди</t>
  </si>
  <si>
    <t>Реконструкція дошкільного навчального закладу вул. Шкільна 4 с.Переброди Дубровицького району Рівненської області</t>
  </si>
  <si>
    <t>отг с. Підлозці</t>
  </si>
  <si>
    <t>Придбання комп’ютерної техніки для навчальних закладів Підлозцівської сільської ради Рівненської області</t>
  </si>
  <si>
    <t>Капітальний ремонт даху, покрівлі комунального закладу Підлозцівського НВК “Дошкільний заклад ЗОШ I—III ступенів” по вул. Незалежності, 5 в с. Підлозці Млинівського району Рівненської області</t>
  </si>
  <si>
    <t>отг м.Радивилів</t>
  </si>
  <si>
    <t>Капітальний ремонт (замінна покрівлі та віконних блоків спортивного залу та заміна покрівлі актового залу) в Радивилівському навчально-виховному комплексі “Загальноосвітня школа I—III ступенів № 2-ліцей” ім. П. Г. Стрижака Радивилівської міської ради Радивилівського району Рівненської області</t>
  </si>
  <si>
    <t>Капітальний ремонт (замінна віконних та дверних блоків) Радивилівського дошкільного навчального закладу,ясла-садочок № 1 “Сонечко” загального розвитку Радивилівської міської ради Радивилівського району Рівненської області</t>
  </si>
  <si>
    <t>Придбання комплектів меблів для Підзамчівського ДНЗ “Теремок” по вул. Шевченка, 24 у с. Підзамче Радивилівського району Рівненської області</t>
  </si>
  <si>
    <t>Придбання комп’ютерної техніки для навчальних закладів відділу освіти Радивилівської міської ради Рівненської області</t>
  </si>
  <si>
    <t>отг с. Крупець</t>
  </si>
  <si>
    <t>Капітальний ремонт тротуару по вул. Зарогатка в с. Крупець Радивилівського району Рівненської області</t>
  </si>
  <si>
    <t>Придбання комп’ютерної техніки для закладів культури Крупецької об’єднаної територіальної громади</t>
  </si>
  <si>
    <t>Реконструкція вуличного освітлення в с. Ситне Радивилівського району Рівненської області</t>
  </si>
  <si>
    <t>Придбання та облаштування дитячого ігрового майданчика для Срібненського дошкільного навчального закладу ясла-садок “Сонечко” загального розвитку Крупецької сільської ради по вул. Шкільна, 3 в с. Срібне Радивилівського району</t>
  </si>
  <si>
    <t>отг с. Привільне</t>
  </si>
  <si>
    <t>Придбання комп’ютерної техніки для закладів загальної середньої освіти Привільненської об’єднаної територіальної громади</t>
  </si>
  <si>
    <t xml:space="preserve"> отг с. Мирогоща Друга</t>
  </si>
  <si>
    <t>Капітальний ремонт вуличного освітлення в с. Нараїв Дубенського району Рівненської області</t>
  </si>
  <si>
    <t>Придбання кухонного обладнання та інвентаря для закладів загальної середньої освіти Мирогощанської об’єднаної територіальної громади</t>
  </si>
  <si>
    <t>отг с. Локниця</t>
  </si>
  <si>
    <t>Заміна твердопаливного котла в будівлі початкової школи КЗ"Локницька ЗОШ І-ІІІ ступенів" по вул.Центральна,49 в с.Локниця Локницької сільської ради Зарічненського району Рівненської області</t>
  </si>
  <si>
    <t xml:space="preserve">Заміна покрівлі приміщення клубу в с.Нобель по вул.Центральна.58   Локницької сільської  ради Зарічненського району Рівненської області </t>
  </si>
  <si>
    <t>отг с.Висоцьк</t>
  </si>
  <si>
    <t>Реконструкція Висоцької ЗОШ I-III ступенів с.Висоцьк Рівненської області Дубровицького району</t>
  </si>
  <si>
    <t>отг с. Козин</t>
  </si>
  <si>
    <t>Реконструкція зовнішніх електричних мереж вуличного освітлення від КТП № 139 по вул. Набережна, вул. Польова в с. Бригадирівка Радивилівського району Рівненської області</t>
  </si>
  <si>
    <t>Придбання комп’ютерної техніки для закладів загальної середньої освіти Козинської об’єднаної територіальної громади</t>
  </si>
  <si>
    <t>Реконструкція зовнішніх електричних мереж вуличного освітлення від КТП № 164 по вул. Миру, вул. Весела в с. Савчуки Радивилівського району Рівненської області</t>
  </si>
  <si>
    <t>Реконструкція зовнішніх електричних мереж вуличного освітлення від КТП № 250 по вул. Лісова в с. Савчуки Радивилівського району Рівненської області</t>
  </si>
  <si>
    <t>отг смт Млинів</t>
  </si>
  <si>
    <t>Реконструкція вуличного освітлення по вул. Кузнєцова та вул. Рівненській с. Новини Млинівського району Рівненської області</t>
  </si>
  <si>
    <t>Придбання комп’ютерної техніки для Млинівської гуманітарної гімназії Млинівської селищної ради, вул. Олексія Кірися, 27 смт Млинів Рівненської області</t>
  </si>
  <si>
    <t>Придбання комп’ютерної техніки для Млинівської загальноосвітньої школи №1 Млинівської селищної ради, вул. Народна, 14 смт Млинів Рівненської області</t>
  </si>
  <si>
    <t>Реконструкція вуличного освітлення по вул. Зарічній та вул. Незалежності в с. Малі Дорогостаї Млинівської селищної ради Рівненської області</t>
  </si>
  <si>
    <t>отг с. Боремель</t>
  </si>
  <si>
    <t>Придбання та облаштування дитячого ігрового майданчика у с. Берестечко Демидівського району Рівненської області</t>
  </si>
  <si>
    <t>Придбання та облаштування дитячого ігрового майданчика у с. Більче Демидівського району Рівненської області</t>
  </si>
  <si>
    <t>Придбання та облаштування дитячого ігрового майданчика у с. Пашева Демидівського району Рівненської області</t>
  </si>
  <si>
    <t>отг с.Острожець</t>
  </si>
  <si>
    <t>Реконструкція будівлі школи під комунальний заклад “Залав’єцький дошкільний навчальний заклад ясла-садок “Казка” в с. Залав’є</t>
  </si>
  <si>
    <t>Придбання комп’ютерної техніки для навчальних закладів Острожецької сільської ради Рівненської області</t>
  </si>
  <si>
    <t>отг с. Бокійма</t>
  </si>
  <si>
    <t>Капітальний ремонт майстерні (даху, заміна вікон та дверей, оздоблення фасаду) Смордвівської загальноосвітньої школи I—III ступенів Млинівської районної ради Рівненської області, вул. Центральна, 2 с. Смордва Млинівського району Рівненської області</t>
  </si>
  <si>
    <t>Придбання комп’ютерної техніки для закладів загальної середньої освіти Бокіймівської об’єднаної територіальної громади</t>
  </si>
  <si>
    <t>отг с. Тараканів</t>
  </si>
  <si>
    <t>Придбання комп’ютерної техніки для закладів загальної середньої освіти Тараканівської об’єднаної територіальної громади</t>
  </si>
  <si>
    <t>отг смт Клевань</t>
  </si>
  <si>
    <t xml:space="preserve">Дитячий садок на 150 місць по вул. Центральній в смт Оржів Рівненського району – будівництво (коригування проекту) </t>
  </si>
  <si>
    <t xml:space="preserve"> отг смт Демидівка</t>
  </si>
  <si>
    <t>Придбання та облаштування дитячого ігрового майданчика у с. Дубляни Демидівського району Рівненської області</t>
  </si>
  <si>
    <t>Придбання та облаштування дитячого ігрового майданчика у с. Вичавки Демидівського району Рівненської області</t>
  </si>
  <si>
    <t>Придбання та облаштування дитячого ігрового майданчика у с. Лисин Демидівського району Рівненської області</t>
  </si>
  <si>
    <t>Придбання обладнання для кабінету робототехніки Демидівського ліцею Демидівської селищної ради Рівненської області, вул. Б. Хмельницького, 10 смт Демидівка Рівненської області</t>
  </si>
  <si>
    <t>Придбання обладнання та апаратури для КНП “Центр первинної медико-санітарної допомоги” Демидівської селищної ради, смт Демидівка, вул. Відродження, 6</t>
  </si>
  <si>
    <t>Придбання музичних інструментів для КЗ “Демидівська дитяча школа мистецтв” Демидівської селищної ради Рівненської області, вул. Миру, 34 смт Демидівка Рівненської області</t>
  </si>
  <si>
    <t>Придбання акустичної техніки для КЗ “Демидівський будинок творчості школярів” Демидівської селищної ради, смт Демидівка, вул. Богдана Хмельницького, 16</t>
  </si>
  <si>
    <t>Капітальний ремонт будівлі Рудківської ЗОШ I—III ступенів по вул. Замкова, 9 в с. Рудка Демидівського району Рівненської області (заміна вікон та зовнішніх дверей)</t>
  </si>
  <si>
    <t>Реконструкція вуличного освітлення в с. Вербень Демидівського району</t>
  </si>
  <si>
    <t>Капітальний ремонт будівлі Острівської гімназії Демидівської селищної ради Рівненської області (заміна вікон та зовнішніх дверей)</t>
  </si>
  <si>
    <t>Капітальний ремонт даху будівлі Пляшевського ліцею Демидівської селищної ради Рівненської області по вул.Грушевського, 16 в с.Пляшева Радивилівського району Рівненської області</t>
  </si>
  <si>
    <t xml:space="preserve">Капітальний ремонт Рогізненської філії I ступеня опорного закладу Демидівського ліцею Демидівської селищної ради Демидівського району Рівненської області в с. Рогізне, вул. Берестецька, 12б (ремонт системи опалення та тепломережі) </t>
  </si>
  <si>
    <t xml:space="preserve">Капітальний ремонт Рогізненської філії I ступеня опорного закладу Демидівської селищної ради Демидівського району Рівненської області в с. Рогізне вул. Берестецька, 12б (ремонт зовнішньої каналізації) </t>
  </si>
  <si>
    <t>1. 1</t>
  </si>
  <si>
    <t>Капітальний ремонт (заміна віконних блоків) у гуртожитку Сумського медичного коледжу-комунального закладу Сумської обласної ради, за адресою: м. Суми, вул. Паркова, 2</t>
  </si>
  <si>
    <t>1. 2</t>
  </si>
  <si>
    <t>Капітальний ремонт внутрішніх приміщень сільського будинку культури с. Северинівка по вул. Молодіжна, буд. 1, Миколаївської ради, Сумського району, Сумської області</t>
  </si>
  <si>
    <t>1. 3</t>
  </si>
  <si>
    <t>Капітальний ремонт лабораторного корпусу в Державному професійно-технічному навчальному закладі “Краснопільське професійно-технічне училище”, вул. Вокзальна, 37 смт Краснопілля Сумської області</t>
  </si>
  <si>
    <t>1. 4</t>
  </si>
  <si>
    <t>м.Суми</t>
  </si>
  <si>
    <t>2. 1</t>
  </si>
  <si>
    <t>Благоустрій прибудинкової території в районі житлових будинків за № 38 та 40 по вулиці Іллінська в м. Суми</t>
  </si>
  <si>
    <t>2. 2</t>
  </si>
  <si>
    <t>Благоустрій прибудинкової території в районі житлових будинків за №11,13 та 15 по вулиці Привокзальна в м. Суми</t>
  </si>
  <si>
    <t>2. 3</t>
  </si>
  <si>
    <t>Благоустрій прибудинкової території в районі житлового будинку за № 5 по вулиці Люблінська, м. Суми</t>
  </si>
  <si>
    <t>2. 4</t>
  </si>
  <si>
    <t>Капітальний ремонт Будинку ветеранів по вул. Г. Кондратьєва 165, буд. 20</t>
  </si>
  <si>
    <t>2. 5</t>
  </si>
  <si>
    <t>Капітальний ремонт будівель Сумської ЦРКЛ з заміною вікон на металопластикові за адресою: вул. м. Вовчок, 2, м. Суми</t>
  </si>
  <si>
    <t>2. 6</t>
  </si>
  <si>
    <t xml:space="preserve">Капітальний ремонт будівлі та приміщень Сумського дошкільного навчального закладу (ясла-садок) № 21 “Волошка” м. Суми, Сумської області, вул. Д. Галицького, 51 </t>
  </si>
  <si>
    <t>2. 7</t>
  </si>
  <si>
    <t>Капітальний ремонт дитячого майданчику по вул. Бельгійська, 9 у м. Суми</t>
  </si>
  <si>
    <t>2. 8</t>
  </si>
  <si>
    <t xml:space="preserve">Капітальний ремонт дитячого майданчику по вул. Троїцька, 24 у м. Суми </t>
  </si>
  <si>
    <t>2. 9</t>
  </si>
  <si>
    <t>Капітальний ремонт електричних мереж вуличного освітлення по вул. Тополянська, вул. Мусоргського, вул. Ярова в м. Суми</t>
  </si>
  <si>
    <t>2. 10</t>
  </si>
  <si>
    <t>Капітальний ремонт житлового фонду: капремонт водосточної системи, капремонт вікон, капремонт фасаду житлового будинку № 2 по вул. Богуна в м. Суми</t>
  </si>
  <si>
    <t>2. 11</t>
  </si>
  <si>
    <t>Капітальний ремонт житлового фонду: капремонт фасаду, капремонт вікон, капремонт місць загального користування житлового будинку № 4 по вул. Менделєєва в м. Суми</t>
  </si>
  <si>
    <t>2. 12</t>
  </si>
  <si>
    <t xml:space="preserve">Капітальний ремонт по заміні вікон та дверних блоків будівлі Комунальна установа Сумська спеціалізована школа I—III ступенів № 3 ім. генерал-лейтенанта А. Морозова м. Суми, Сумської області, вул. 20 років Перемоги, 9 </t>
  </si>
  <si>
    <t>2. 13</t>
  </si>
  <si>
    <t>Капітальний ремонт по заміні віконних блоків і дверей в Сумському дошкільному навчальному закладі (ясла-садок) № 33 “Маринка” м. Суми, Сумської області, вул. Котляревського, 2</t>
  </si>
  <si>
    <t>2. 14</t>
  </si>
  <si>
    <t xml:space="preserve">Капітальний ремонт по заміні віконних та дверних блоків будівлі комунальної установи Сумська спеціалізована школа I—III ступенів №17 м. Суми, Сумської області, м. Суми, проспект М.Лушпи 18 </t>
  </si>
  <si>
    <t>2. 15</t>
  </si>
  <si>
    <t>Капітальний ремонт по заміні віконних та дверних блоків будівлі Сумського дошкільного навчального закладу (ясла-садок) № 16 “Сонечко” м. Суми, Сумської області, м. Суми, проспект Михайла Лушпи, 45</t>
  </si>
  <si>
    <t>2. 16</t>
  </si>
  <si>
    <t>Капремонт житлового фонду: капремонт житлового будинку по вул. Данила Галицького, 34 в м. Суми</t>
  </si>
  <si>
    <t>2. 17</t>
  </si>
  <si>
    <t>Капремонт житлового фонду: капремонт житлового будинку по вул. Іллінська, 12 в м. Суми</t>
  </si>
  <si>
    <t>2. 18</t>
  </si>
  <si>
    <t>Капремонт житлового фонду: капремонт житлового будинку по вул. Іллінська, 12/2 в м. Суми</t>
  </si>
  <si>
    <t>2. 19</t>
  </si>
  <si>
    <t>Капремонт житлового фонду: капремонт житлового будинку по вул. Котляревського 2/2 в м. Суми</t>
  </si>
  <si>
    <t>2. 20</t>
  </si>
  <si>
    <t>Капремонт житлового фонду: капремонт житлового будинку по вул. Супруна, 8 в м. Суми</t>
  </si>
  <si>
    <t>2. 21</t>
  </si>
  <si>
    <t xml:space="preserve">Капремонт житлового фонду: капремонт інженерних мереж житлового будинку по вул. Ярослава Мудрого, 52 в м. Суми </t>
  </si>
  <si>
    <t>2. 22</t>
  </si>
  <si>
    <t>Капремонт житлового фонду: капремонт ліфтів житлового будинку по вул. Заливна, 39 в м. Суми</t>
  </si>
  <si>
    <t>2. 23</t>
  </si>
  <si>
    <t>Капремонт житлового фонду: капремонт покрівлі та житлового будинку по вул. Л. Українки, 14 в м. Суми</t>
  </si>
  <si>
    <t>2. 24</t>
  </si>
  <si>
    <t xml:space="preserve">Капремонт житлового фонду: капремонт покрівлі та житлового будинку по вул.Заливна,1 в м. Суми </t>
  </si>
  <si>
    <t>2. 25</t>
  </si>
  <si>
    <t>Нове будівництво дитячого майданчику по вул. Ковпака, 14/1 у м. Суми</t>
  </si>
  <si>
    <t>2. 26</t>
  </si>
  <si>
    <t>м.Конотоп</t>
  </si>
  <si>
    <t>3. 1</t>
  </si>
  <si>
    <t>Придбання рухомого рейкового складу (трамваїв) для КП “Конотопське трамвайне управління” м. Конотоп Сумської області</t>
  </si>
  <si>
    <t>3. 2</t>
  </si>
  <si>
    <t>м.Ромни</t>
  </si>
  <si>
    <t>4. 1</t>
  </si>
  <si>
    <t>Капітальний ремонт будівлі поліклініки Роменської ЦРЛ Сумська область, м Ромни, бул. Московський, 24</t>
  </si>
  <si>
    <t>4. 2</t>
  </si>
  <si>
    <t>Придбання “Бруси різновисокі” для відділення спортивної гімнастики комунального закладу “Роменська дитячо-юнацька спортивна школа імені Віктора Гречаного” Роменської міської ради Сумської області, м. Ромни, б-р Шевченка, 4</t>
  </si>
  <si>
    <t>4. 3</t>
  </si>
  <si>
    <t>Придбання аналізатора сечі для комунального некомерційного підприємства “Центр первинної медико-санітарної допомоги міста Ромни” Роменської міської ради, Сумська область, м. Ромни,1-й пров. Коржівської, 7</t>
  </si>
  <si>
    <t>Придбання апаратів ЕКГ з пристроєм дистанційної передачі даних для Комунального некомерційного підприємства “Центр первинної медико-санітарної допомоги міста Ромни” Роменської міської ради, Сумська область, м. Ромни, 1-й пров. Коржівської, 7</t>
  </si>
  <si>
    <t>Придбання апаратів зовнішньої фіксації для травматологічного відділення Роменської ЦРЛ Сумська область, м. Ромни, бул. Московський, 24</t>
  </si>
  <si>
    <t>Придбання комплектів меблів для відділу культури виконавчого комітету міської ради, м. Ромни, Сумська область, вул. Коржівська, 94</t>
  </si>
  <si>
    <t>Придбання комплектів меблів для групових кімнат для Роменського дошкільного навчального закладу (ясла-садок) № 3 “Оленка” Роменської міської ради Сумської області, м. Ромни 5-й пров. Маяковського, 3-А</t>
  </si>
  <si>
    <t>Придбання комплектів меблів для пологового відділення Роменської ЦРЛ Сумська область, м. Ромни, бул. Московський, 24</t>
  </si>
  <si>
    <t>Придбання комплектів меблів для роздягальнь для Роменського дошкільного навчального закладу (ясла-садок) № 3 “Оленка” Роменської міської ради Сумської області, м. Ромни 5-й пров. Маяковського, 3-А</t>
  </si>
  <si>
    <t>Придбання комплектів меблів для спальних кімнат для Роменського дошкільного навчального закладу (ясла-садок) № 3 “Оленка” Роменської міської ради Сумської області, м. Ромни 5-й пров. Маяковського, 3-А</t>
  </si>
  <si>
    <t>Придбання комплекту звукопідсилюючої апаратури для Роменського дошкільного навчального закладу (ясла-садок) № 3 “Оленка” Роменської міської ради Сумської області, м. Ромни 5-й пров. Маяковського, 3-А</t>
  </si>
  <si>
    <t>Придбання комплекту меблів для оглядового кабінету Роменської ЦРЛ Сумська область, м. Ромни, бул. Московський, 24</t>
  </si>
  <si>
    <t>Придбання комплекту офісних меблів для Управління соціального захисту населення Роменської міської ради, м. Ромни, Сумська область, бул. Шевченка, 8</t>
  </si>
  <si>
    <t>Придбання набору бандур для відділу культури виконавчого комітету міської ради м. Ромни, Сумська область, вул. Коржівська, 94</t>
  </si>
  <si>
    <t>Придбання набору звукопідсилювальної апаратури та обладнання для відділу культури виконавчого комітету міської ради м. Ромни, Сумська область, вул. Коржівська, 94</t>
  </si>
  <si>
    <t>Придбання поліаналізатора біохімічного для комунального некомерційного підприємства “Центр первинної медико-санітарної допомоги міста Ромни” Роменської міської ради, Сумська область, м. Ромни,1-й пров. Коржівської, 7</t>
  </si>
  <si>
    <t>Придбання тренажеру для різних груп м’язів стегна для відділення легкої атлетики комунального закладу “Роменська дитячо-юнацька спортивна школа імені Віктора Гречаного” Роменської міської ради Сумської області, м. Ромни, б-р Шевченка, 4</t>
  </si>
  <si>
    <t>Придбання фотоапарата для комунального закладу “Роменська дитячо-юнацька спортивна школа імені Віктора Гречаного” Роменської міської ради Сумської області, м. Ромни, б-р Шевченка, 4</t>
  </si>
  <si>
    <t>Придбання цифрового фортепіано для відділу культури виконавчого комітету міської ради, м. Ромни, Сумська область, вул. Коржівська, 94</t>
  </si>
  <si>
    <t>м.Шостка</t>
  </si>
  <si>
    <t>5. 1</t>
  </si>
  <si>
    <t>Реконструкція та утеплення фасадів, заміна вікон та дверей ЗОШ № 4 Шосткінської міської ради, Сумська область, м. Шостка, вул. Заводська, 30</t>
  </si>
  <si>
    <t>5. 2</t>
  </si>
  <si>
    <t>Реконструкція та утеплення фасадів, заміна вікон та дверей ЗОШ № 8 в Шосткінської міської ради, Сумська область, м. Шостка, вул. Озерна, 29</t>
  </si>
  <si>
    <t>5. 3</t>
  </si>
  <si>
    <t>Білопільський район</t>
  </si>
  <si>
    <t>6. 1</t>
  </si>
  <si>
    <t>Капітальний ремонт (заміна віконних блоків та дверних блоків) будівлі Білопільського дошкільного навчального закладу (ясла-садок) “Зірочка” Білопільської міської ради Сумської області по вул. Старопутивльська, 32 в м. Білопілля Сумської області</t>
  </si>
  <si>
    <t>6. 2</t>
  </si>
  <si>
    <t>Капітальний ремонт будівель водопровідної насосної станції II підйому по вул. Чернишевського, 35 в м. Білопілля Сумської області</t>
  </si>
  <si>
    <t>6. 3</t>
  </si>
  <si>
    <t>Реконструкція мережі вуличного освітлення по вул. Киреєва в м. Ворожба, Сумська область, Білопільський район (від КТП-555)</t>
  </si>
  <si>
    <t>6. 4</t>
  </si>
  <si>
    <t>Реконструкція мережі вуличного освітлення по вул. Подільська та пров. Луговий в м. Ворожба, Сумська область, Білопільський район (від КТП-332)</t>
  </si>
  <si>
    <t>6. 5</t>
  </si>
  <si>
    <t>Реконструкція спортивного майданчика по вул. Молодіжна в с. Нові Вирки Білопільського району Сумської області</t>
  </si>
  <si>
    <t>6. 6</t>
  </si>
  <si>
    <t>ОТГ смт. Миколаївка</t>
  </si>
  <si>
    <t>7. 1</t>
  </si>
  <si>
    <t>Капітальний ремонт приміщення КНП “Амбулаторія загальної практики сімейної медицини” Миколаївської селищної ради за адресою: вул. Поповича, 33, смт Миколаївка Білопільської району Сумської області</t>
  </si>
  <si>
    <t>7. 2</t>
  </si>
  <si>
    <t>Буринський район</t>
  </si>
  <si>
    <t>8. 1</t>
  </si>
  <si>
    <t>Капітальний ремонт приміщення Буринського районного будинку культури, розташованого за адресою: Сумська область, Буринський район, м. Буринь, вул. Першотравнева, 3</t>
  </si>
  <si>
    <t>8. 2</t>
  </si>
  <si>
    <t>Придбання комплекту меблів для маніпуляційного кабінету терапевтичного відділення Буринської центральної районної лікарні ім. проф. М.П. Новаченка Буринського району Сумської області, м. Буринь, вул. Кутузова, 15</t>
  </si>
  <si>
    <t>Придбання мультимедійного комплексу в комплекті для Слобідського ДНЗ (ясла-садок) “Струмочок” Слобідської сільської ради Буринського району Сумської області, с. Слобода, вул. Михайліченко, 105-а</t>
  </si>
  <si>
    <t>Придбання мультимедійного проектора для Слобідського будинку культури Слобідської сільської ради Буринського району Сумської області, с. Слобода, вул. Шкільна, 4</t>
  </si>
  <si>
    <t>ОТГ м. Буринь</t>
  </si>
  <si>
    <t>9. 1</t>
  </si>
  <si>
    <t>Придбання музичних інструментів для комунального закладу Буринської міської ради “Буринська дитяча школа мистецтв”, м. Буринь, Сумська область, вул. Незалежності, 14</t>
  </si>
  <si>
    <t>9. 2</t>
  </si>
  <si>
    <t>Придбання твердопаливного котла для комунального закладу Буринської міської ради “Буринська дитяча школа мистецтв”, м. Буринь, Сумська область, вул. Незалежності, 14</t>
  </si>
  <si>
    <t>9. 3</t>
  </si>
  <si>
    <t>Глухівський район</t>
  </si>
  <si>
    <t>10. 1</t>
  </si>
  <si>
    <t xml:space="preserve">Капітальний ремонт будівлі Полошківського НВК по вул. Центральна, 1, с. Полошки Глухівського району Сумської області (заміна вікон) </t>
  </si>
  <si>
    <t>10. 2</t>
  </si>
  <si>
    <t>Придбання шасі та двигуна для карту Глухівського міського центру позашкільної освіти Глухівської міської ради Сумської області, вул. Вознесенська, 46, м. Глухів Сумської області</t>
  </si>
  <si>
    <t>10. 3</t>
  </si>
  <si>
    <t>Реконструкція будівлі (заміна вікон, утеплення) Первомайського навчально-виховного комплексу за адресою: вул. Слави, 3, с. Первомайське Глухівського району Сумської області</t>
  </si>
  <si>
    <t xml:space="preserve">Реконструкція приміщень амбулаторії с. Баничі по вул. Мурашко, 54 Глухівського району Сумської області </t>
  </si>
  <si>
    <t>Конотопський район</t>
  </si>
  <si>
    <t>11. 1</t>
  </si>
  <si>
    <t>Придбання аналізаторів сечі для лабораторій комунального некомерційного підприємства “Центр первинної медико-санітарної допомоги” Конотопської районної ради, с. Попівка, вул. Миру, 2 Конотопського району Сумської області</t>
  </si>
  <si>
    <t>11. 2</t>
  </si>
  <si>
    <t>Придбання комплектів меблів для Великосамбірського НВК “ЗОШ I—III ступенів-дошкільний навчальний заклад” Конотопської районної ради Сумської області, с. Великий Самбір, вул. Дептівська, 2а</t>
  </si>
  <si>
    <t>11. 3</t>
  </si>
  <si>
    <t>Придбання комплектів меблів для Кошарівського НВК “ЗОШ I—III ступенів-дошкільний навчальний заклад” Конотопської районної ради Сумської області, с. Кошари, вул. Центральна, 14</t>
  </si>
  <si>
    <t>11. 4</t>
  </si>
  <si>
    <t>Придбання комплектів меблів для Малосамбірської філії освітнього комплексу “Ліцей-заклад дошкільної освіти” ім. Анатолія Шульги Конотопської районної ради Сумської області, с. Малий Самбір, вул. Центральна, 1</t>
  </si>
  <si>
    <t>11. 5</t>
  </si>
  <si>
    <t>Придбання комплектів меблів для Пекарівської АЗПСМ комунального некомерційного підприємства “Центр первинної медико-санітарної допомоги” Конотопської районної ради, с. Пекарі вул. Кооперативна, 1 Конотопського району Сумської області</t>
  </si>
  <si>
    <t>11. 6</t>
  </si>
  <si>
    <t>Придбання комплектів меблів для Попівського НВК “ЗОШ I—II ступенів-дошкільний навчальний заклад” Конотопської районної ради Сумської області, с. Попівка, вул. Гуденка, 2</t>
  </si>
  <si>
    <t>Придбання комплектів меблів для Попівського НВК “ЗОШ I—III ступенів-дошкільний навчальний заклад” Конотопської районної ради Сумської області, с. Попівка, вул. Братів Ковтун, 3</t>
  </si>
  <si>
    <t>Придбання комплектів меблів для Попівської АЗПСМ комунального некомерційного підприємства “Центр первинної медико-санітарної допомоги” Конотопської районної ради, с. Попівка, вул. Миру, 1 Конотопського району Сумської області</t>
  </si>
  <si>
    <t>Придбання комплектів меблів для Соснівського освітнього комплексу “Ліцей-заклад дошкільної освіти” ім. Анатолія Шульги Конотопської районної ради Сумської області с. Соснівка, вул. Шкільна, 1</t>
  </si>
  <si>
    <t>Придбання комплектів меблів для Тулущанського НВК “ЗОШ I—III ступенів-дошкільний навчальний заклад” Конотопської районної ради Сумської області, с. Тулушка, вул. Молодіжна, 5</t>
  </si>
  <si>
    <t>Придбання комплектів меблів для Шаповалівської філії Соснівського освітнього комплексу “Ліцей-заклад дошкільної освіти” імені Віталія Парфененка Конотопської районної ради Сумської області, с. Шаповалівка, площа Козацької слави, 24</t>
  </si>
  <si>
    <t>Придбання комплектів меблів для Шевченківського НВК “ЗОШ I—III ступенів-дошкільний навчальний заклад” Конотопської районної ради Сумської області, с. Шевченкове, вул. Набережна, 1</t>
  </si>
  <si>
    <t>Придбання комплектів меблів для Юрівського НВК “ЗОШ I—III ступенів-дошкільний навчальний заклад” Конотопської районної ради Сумської області, с. Юрівка, вул. Бердицького, 5</t>
  </si>
  <si>
    <t>Придбання сумок-укладок молодшого спеціаліста з медичною освітою з комплектацією для комунального некомерційного підприємства “Центр первинної медико-санітарної допомоги” Конотопської районної ради, с. Попівка, вул. Миру, 2 Конотопського району Сумської області</t>
  </si>
  <si>
    <t>Реконструкція будівлі Кузьківського фельдшерського пункту Центру первинної медико-санітарної допомоги Конотопського району, що знаходиться за адресою Конотопський район, с. Кузьки, вул. Шевченка, 18а</t>
  </si>
  <si>
    <t>Створення належних умов для забезпечення отримання якісної освіти, сучасних підходів до організації навчання сучасного освітнього середовища, підвищення якості надання освітніх послуг в умовах переходу до нової української школи, для забезпечення придбання матеріально-технічної бази та оснащення навчальних класів (Бочечківського НВК “ЗОШ I—III ступенів-ДНЗ” та Козацького НВК “ЗОШ I—III ступенів-ДНЗ”)</t>
  </si>
  <si>
    <t>ОТГсмт Краснопілля</t>
  </si>
  <si>
    <t>12. 1</t>
  </si>
  <si>
    <t>Капітальний ремонт (заміна вікон на енергозберігаючі) в Краснопільській гімназії Краснопільської селищної ради Сумської області, вул. Сумська, 4 смт Краснопілля Сумської області</t>
  </si>
  <si>
    <t>12. 2</t>
  </si>
  <si>
    <t>12. 3</t>
  </si>
  <si>
    <t>Капітальний ремонт (заміна вікон на енергозберігаючі) в Центрі дитячої та юнацької творчості Краснопільської селищної ради, вул. Мезенівська, 4 смт Краснопілля Сумської області</t>
  </si>
  <si>
    <t>12. 4</t>
  </si>
  <si>
    <t>Придбання меблів (учнівських столів, стільців), принтеру, ламінатору, брошюратору для Угроїдської загальноосвітньої школи I—III ступенів Краснопільської селищної ради за адресою: вул. Мачулівка, 8, смт Угроїди Краснопільського району Сумської області</t>
  </si>
  <si>
    <t>12. 5</t>
  </si>
  <si>
    <t>Придбання меблів, мультимедійного проектора, екрану, ноутбука, принтера для Угроїдського закладу дошкільної освіти (ясла-садок) Краснопільської селищної ради, вул. Маяковського, 3 смт Угроїди Краснопільського району Сумської області</t>
  </si>
  <si>
    <t>12. 6</t>
  </si>
  <si>
    <t>Придбання мультимедійного проектора, екрану, ноутбука, принтера для Самотоївського закладу дошкільної освіти (ясла-садок) “Колосок” Краснопільської селищної ради, пров. Стадіонний, 14 с. Самотоївка Краснопільського району Сумської області</t>
  </si>
  <si>
    <t>12. 7</t>
  </si>
  <si>
    <t>Придбання обладнання для комп’ютерного класу: комп’ютери, принтери, меблі (столи, стільці), мультимедійна дошка, проектор та світодіодні прожектори із стійками, студійний монітор, колонки для Центру дитячої та юнацької творчості Краснопільської селищної ради, вул. Мезенівська, 4 смт Краснопілля Сумської області</t>
  </si>
  <si>
    <t>ОТГ с.Миропілля</t>
  </si>
  <si>
    <t>13. 1</t>
  </si>
  <si>
    <t>Придбання ноутбуку, акустичної системи, ламінатора для комунального закладу “Центр дитячої та юнацької творчості” Миропільської сільської ради с. Миропілля, вул. Центральна, 125 Краснопільського району Сумської області</t>
  </si>
  <si>
    <t>13. 2</t>
  </si>
  <si>
    <t>Придбання столів для харчоблоку, стільців дитячих та столів-пелюстків для Малорибицької філії Миропільського навчально-виховного комплексу: загальноосвітня школа I—III ступенів-дошкільний навчальний заклад, с. Мала Рибиця, вул. Миропільська, 6 Краснопільського району Сумської області</t>
  </si>
  <si>
    <t>13. 3</t>
  </si>
  <si>
    <t>Придбання столів для харчоблоку, столів-пелюстків, стільців для Сіннівської філії Миропільського навчально-виховного комплексу: загальноосвітня школа I—III ступенів–дошкільний навчальний заклад, вул. Шкільна, 19 с. Сінне Краснопільського району Сумської області</t>
  </si>
  <si>
    <t>Кролевецький район</t>
  </si>
  <si>
    <t>14. 1</t>
  </si>
  <si>
    <t>Капітальний ремонт приміщення Божківського навчально-виховного комплексу для забезпечення умов виховання дітей дошкільного навчального закладу по вул. Кооперативна, 13 в с. Божок Кролевецького району Сумської області</t>
  </si>
  <si>
    <t>14. 2</t>
  </si>
  <si>
    <t>Капітальний ремонт, заходи з енергозбереження Кролевецької спеціалізованої школи I–III ступенів № 3 Кролевецької міської ради Сумської області по вул. Чкалова, 40, м. Кролевець Сумської області</t>
  </si>
  <si>
    <t>14. 3</t>
  </si>
  <si>
    <t>Придбання об’єктів довгострокового користування інтерактивного комплексу для Кролевецької загальноосвітньої школи I—III ступенів №5 Кролевецького району Сумської області</t>
  </si>
  <si>
    <t>Липоводолинський район</t>
  </si>
  <si>
    <t>15. 1</t>
  </si>
  <si>
    <t>Придбання аналізаторів біохімічних для комунального некомерційного підприємства Липоводолинської районної ради “Липоводолинський районний Центр первинної медико-санітарної допомоги”, Сумська область, смт Липова Долина, вул. Лікарняна, 3</t>
  </si>
  <si>
    <t>15. 2</t>
  </si>
  <si>
    <t>Придбання багатофункціональних пристроїв для Колядинецького навчально-виховного комплексу Липоводолинської районної ради Сумської області, с. Колядинець, вул. Щастя, 24</t>
  </si>
  <si>
    <t>15. 3</t>
  </si>
  <si>
    <t>15. 4</t>
  </si>
  <si>
    <t>Придбання комп’ютерної техніки для Калінінської загальноосвітньої школи I—II ступенів Липоводолинської районної ради Сумської області, селище Суха Грунь, вул. Московська, 23</t>
  </si>
  <si>
    <t>15. 5</t>
  </si>
  <si>
    <t>Придбання комп’ютерної техніки для Русанівського навчально-виховного комплексу Липоводолинської районної ради Сумської області, с. Русанівка, вул. Шкільна, 1</t>
  </si>
  <si>
    <t>Придбання комп’ютерної техніки для Яганівської сільської ради Липоводолинського району Сумської області, с. Яганівка, вул. Демченко, 8</t>
  </si>
  <si>
    <t>Придбання музичної апаратури для Яганівського сільського будинку культури Яганівської сільської ради Липоводолинського району Сумської області, с. Яганівка, вул. Демченко, 11</t>
  </si>
  <si>
    <t>Придбання мультимедійних комплексів для Колядинецького навчально-виховного комплексу Липоводолинської районної ради Сумської області, с. Колядинець, вул. Щастя, 24</t>
  </si>
  <si>
    <t>Придбання мультимедійного комплексу для Яганівського сільського будинку культури Яганівської сільської ради Липоводолинського району Сумської області, с. Яганівка, вул. Демченко, 11</t>
  </si>
  <si>
    <t>Придбання твердопаливного котла для Яганівського сільського будинку культури Яганівської сільської ради Липоводолинського району Сумської області, с. Яганівка, вул. Демченко, 11</t>
  </si>
  <si>
    <t>Придбання шафи для Калінінської загальноосвітньої школи I—II ступенів Липоводолинської районної ради Сумської області, с. Суха Грунь, вул. Московська, 23</t>
  </si>
  <si>
    <t>Недригайлівський район</t>
  </si>
  <si>
    <t>16. 1</t>
  </si>
  <si>
    <t>Придбання апарату ЕКГ з пристроєм дистанційної передачі даних для комунального закладу “Недригайлівський районний центр первинної медико-санітарної допомоги” для амбулаторії загальної практики сімейної медицини с. Вільшана, вул. Київський шлях, 69 Недригайлівського району Сумської області</t>
  </si>
  <si>
    <t>16. 2</t>
  </si>
  <si>
    <t>Придбання гематологічного аналізатора для КЗ “Недригайлівський районний центр медико-санітарної допомоги” для АЗПСМ с. Томашівка, вул. Центральна, 49 Недригайлівського району Сумської області</t>
  </si>
  <si>
    <t>16. 3</t>
  </si>
  <si>
    <t>Придбання ЕКГ з пристроєм дистанційної передачі даних для комунального закладу “Недригайлівський районний центр первинної медико-санітарної допомоги” для амбулаторії загальної практики сімейної медицини с. Деркачівка, вул. Першотравнева, 137 Недригайлівського району Сумської області</t>
  </si>
  <si>
    <t>16. 4</t>
  </si>
  <si>
    <t>Придбання електрокардіографа з пристроєм передачі даних для КЗ “Недригайлівський районний центр медико-санітарної допомоги” для АЗПСМ с. Томашівка, вул. Центральна, 49 Недригайлівського району Сумської області</t>
  </si>
  <si>
    <t>16. 5</t>
  </si>
  <si>
    <t>Придбання електрокардіографа з пристроєм передачі даних для КЗ “Недригайлівський районний центр первинної медико-санітарної допомоги” для АЗПСМ с. Коровинці, вул. Київська, 64 Недригайлівського району Сумської області</t>
  </si>
  <si>
    <t>16. 6</t>
  </si>
  <si>
    <t>Придбання комплекту звукового обладнання для Тернівського селищного будинку культури Тернівської селищної ради Недригайлівського району Сумської області, с. Терни, вул. Незалежності, 3</t>
  </si>
  <si>
    <t>16. 7</t>
  </si>
  <si>
    <t>Придбання комплекту меблів для комунального закладу “Недригайлівський районний центр первинної медико-санітарної допомоги” для амбулаторії загальної практики сімейної медицини с. Вільшана, вул. Київський шлях, 69 Недригайлівського району Сумської області</t>
  </si>
  <si>
    <t>16. 8</t>
  </si>
  <si>
    <t>Придбання музичних інструментів для Вільшанського сільського будинку культури Вільшанської сільської ради за адресою: вул. Леніна, 1 с. Вільшана Недригайлівського району Сумської області</t>
  </si>
  <si>
    <t>16. 9</t>
  </si>
  <si>
    <t>Придбання твердопаливного котла для Тернівського селищного будинку культури Тернівської селищної ради Недригайлівського району Сумської області, с. Терни, вул. Незалежності, 3</t>
  </si>
  <si>
    <t>16. 10</t>
  </si>
  <si>
    <t>16. 11</t>
  </si>
  <si>
    <t>Придбання холестерометру в комплекті для комунального закладу “Недригайлівський районний центр первинної медико-санітарної допомоги” для амбулаторії загальної практики сімейної медицини с. Вільшана, вул. Київський шлях, 69 Недригайлівського району Сумської області</t>
  </si>
  <si>
    <t>16. 12</t>
  </si>
  <si>
    <t>Придбання холестерометру в комплекті для комунального закладу “Недригайлівський районний центр первинної медико-санітарної допомоги” для амбулаторії загальної практики сімейної медицини с. Деркачівка, вул. Першотравнева, 137 Недригайлівського району Сумської області</t>
  </si>
  <si>
    <t>16. 13</t>
  </si>
  <si>
    <t>Придбання холестерометру для КЗ “Недригайлівський районний центр медико-санітарної допомоги” для АЗПСМ с. Томашівка, вул. Центральна, 49 Недригайлівського району Сумської області</t>
  </si>
  <si>
    <t>16. 14</t>
  </si>
  <si>
    <t>ОТГ смт.Недригайлів</t>
  </si>
  <si>
    <t>17. 1</t>
  </si>
  <si>
    <t>Придбання комп’ютерів для комунальної установи “Інклюзивно-ресурсний центр Недригалівської селищної ради” вул. Незалежності, 7/1, смт Недригайлів Недригайлівського району Сумської області</t>
  </si>
  <si>
    <t>17. 2</t>
  </si>
  <si>
    <t>17. 3</t>
  </si>
  <si>
    <t>17. 4</t>
  </si>
  <si>
    <t>ОТГ с. Коровинці</t>
  </si>
  <si>
    <t>18. 1</t>
  </si>
  <si>
    <t>Придбання дровоколу для Коровинського ДНЗ ясла-садок “Сонечко” Коровинської сільської ради Недригайлівського району Сумської області, с. Коровинці, вул. Київська, 72</t>
  </si>
  <si>
    <t>18. 2</t>
  </si>
  <si>
    <t>Придбання комплекту меблів для Рубанської сільської бібліотеки Коровинської сільської ради Сумської області, с. Рубанка, вул. Центральна, 25</t>
  </si>
  <si>
    <t>18. 3</t>
  </si>
  <si>
    <t>18. 4</t>
  </si>
  <si>
    <t>18. 5</t>
  </si>
  <si>
    <t>ОТГ с. Вільшана</t>
  </si>
  <si>
    <t>19. 1</t>
  </si>
  <si>
    <t>Придбання комплектів меблів для початкових класів Вільшанської ЗОШ I—III ступенів Вільшанської сільської ради Недригайлівського району Сумської області, с. Вільшана, вул. Київський шлях, 14</t>
  </si>
  <si>
    <t>19. 2</t>
  </si>
  <si>
    <t>Путивльський район</t>
  </si>
  <si>
    <t>20. 1</t>
  </si>
  <si>
    <t>20. 2</t>
  </si>
  <si>
    <t>Придбання засобів навчання та технічного оснащення для створення нового освітнього середовища початкової ланки Нової української школи для навчальних закладів Новослобідської сільської ради Путивльського району Сумської області</t>
  </si>
  <si>
    <t>Роменський район</t>
  </si>
  <si>
    <t>21. 1</t>
  </si>
  <si>
    <t>21. 2</t>
  </si>
  <si>
    <t>Придбання дзеркала для танцювальної зали Бацманівського об’єкта дозвіллєвої роботи Малобубнівської сільської ради Роменського району Сумської обл., с. Бацмани, вул. Перемоги, 21б</t>
  </si>
  <si>
    <t>21. 3</t>
  </si>
  <si>
    <t>Придбання електричного генератора для Галківського будинку культури Галківської сільської ради Роменського району Сумської області, с. Галка, вул. Миру, 2</t>
  </si>
  <si>
    <t>21. 4</t>
  </si>
  <si>
    <t>Придбання електром’ясорубки для Овлашівської загальноосвітньої школи I—II ступенів Роменської районної ради Сумської області, вул. Шевченка, 38 с. Овлаші Роменського району Сумської області</t>
  </si>
  <si>
    <t>21. 5</t>
  </si>
  <si>
    <t>Придбання звукопідсилюючої апаратури для Великобубнівського сільського будинку культури Роменського району Сумської області, с. Великі Бубни, вул. Центральна, 25</t>
  </si>
  <si>
    <t>Придбання комплектів глядацьких крісел для Галківського сільського будинку культури Галківської сільської ради Роменського району Сумської області, с. Галка, вул. Миру, 2</t>
  </si>
  <si>
    <t>Придбання комплекту вуличних тренажерів для Хмелівської сільської ради Роменського району Сумської області, с. Хмелів, вул. Роменська, 58</t>
  </si>
  <si>
    <t>Придбання комплекту меблів для Анастасівської загальноосвітньої школи I—III ступенів Роменської районної ради Сумської області, вул. Шкільна, 63 с. Анастасівка Роменського району Сумської області</t>
  </si>
  <si>
    <t>Придбання комплекту меблів для Басівського будинку культури Басівської сільської ради, с. Басівка, вул. Новоселівська, 1 Роменського району Сумської області</t>
  </si>
  <si>
    <t>Придбання комплекту меблів для Басівської філії (загальноосвітньої школи I—II ступенів) ОНЗ “Хмелівський навчально-виховний комплекс: загальноосвітня школа I—II ступенів-дошкільний навчальний заклад” Роменської районної ради Сумської області, вул. Роменська, 6 с. Басівка Роменського району Сумської області</t>
  </si>
  <si>
    <t>Придбання комплекту меблів для Бацманівського навчально-виховного комплексу Роменської районної ради Сумської області, вул. Перемоги, 21-А с. Бацмани Роменського району Сумської області</t>
  </si>
  <si>
    <t>Придбання комплекту меблів для Бацманівського об’єкта дозвіллєвої роботи Малобубнівської сільської ради Роменського району Сумської області, с. Бацмани, вул. Перемоги, 21б</t>
  </si>
  <si>
    <t>Придбання комплекту меблів для Біловодської загальноосвітньої школи I—III ступенів Роменської районної ради Сумської області, б-р Миру, 15 с. Біловод Роменського району Сумської області</t>
  </si>
  <si>
    <t>Придбання комплекту меблів для Бобрицької загальноосвітньої школи I—III ступенів Роменської районної ради Сумської області, вул. Київська, 60 с. Бобрик Роменського району Сумської області</t>
  </si>
  <si>
    <t>Придбання комплекту меблів для Ведмежівської загальноосвітньої школи I—II ступенів Роменської районної ради Сумської області, вул. Шкільна, 12 с. Ведмеже Роменського району Сумської області</t>
  </si>
  <si>
    <t>Придбання комплекту меблів для Гаївської філії (загальноосвітньої школи I—II ступенів) ОНЗ “Хмелівський навчально-виховний комплекс: загальноосвітня школа I—II ступенів-дошкільний навчальний заклад” Роменської районної ради Сумської області, вул. Конотопська 89 с. Гаї Роменського району Сумської області</t>
  </si>
  <si>
    <t>Придбання комплекту меблів для Голінської загальноосвітньої школи I—II ступенів Роменської районної ради Сумської області, вул. Вишнева, 2 с. Голінка Роменського району Сумської області</t>
  </si>
  <si>
    <t>Придбання комплекту меблів для дитячої спальні Гаївського дитячого садочку “Колосок” Басівської сільської ради, с. Гаї вул. Конотопська, 65</t>
  </si>
  <si>
    <t>Придбання комплекту меблів для Дібрівського навчально-виховного комплексу Роменської районної ради Сумської області, вул. Садова, 5 с. Діброва Роменського району Сумської області</t>
  </si>
  <si>
    <t>Придбання комплекту меблів для кабінету гурткової роботи Гаївського сільського клубу Басівської сільської ради, с. Гаї вул. Конотопська, 66 Роменського району Сумської області</t>
  </si>
  <si>
    <t>Придбання комплекту меблів для кабінету методичної роботи Гаївського дитячого садочку “Колосок” Басівської сільської ради, с. Гаї вул. Конотопська, 65 Роменського району Сумської області</t>
  </si>
  <si>
    <t>Придбання комплекту меблів для Кашпурівського сільського клубу Перехрестівської сільської ради Роменського району Сумської області, с. Кашпури, вул. Нова, 2</t>
  </si>
  <si>
    <t>Придбання комплекту меблів для Коржівської загальноосвітньої школи I—III ступенів Роменської районної ради Сумської області, вул. Роменська, 5 с. Коржі Роменського району Сумської області</t>
  </si>
  <si>
    <t>Придбання комплекту меблів для Миколаївської загальноосвітньої школи I—III ступенів Роменської районної ради Сумської області, вул. Центральна, 9 с. Миколаївка Роменського району Сумської області</t>
  </si>
  <si>
    <t>Придбання комплекту меблів для Перехрестівського ДНЗ (дитячий-садок) “Малятко” Перехрестівської сільської ради Роменського району Сумської області, с. Перехрестівка, вул. Соборна, 67</t>
  </si>
  <si>
    <t>Придбання комплекту меблів для Перехрестівського сільського клубу Перехрестівської сільської ради Роменського району Сумської області, с. Перехрестівка, вул. Вишнева, 17</t>
  </si>
  <si>
    <t>Придбання комплекту меблів для Перехрестівської загальноосвітньої школи I—III ступенів Роменської районної ради Сумської області, вул. Соборна, 69 с. Перехрестівка Роменського району Сумської області</t>
  </si>
  <si>
    <t>Придбання комплекту меблів для Плавинищенської загальноосвітньої школи I—III ступенів Роменської районної ради Сумської області, вул. Площа Українська, 52 с. Плавинище Роменського району Сумської області</t>
  </si>
  <si>
    <t>Придбання комплекту меблів для Погожокриницького навчально-виховного комплексу Роменської районної ради Сумської області, вул. Центральна, 13 с. Погожа Криниця Роменського району Сумської області</t>
  </si>
  <si>
    <t>Придбання комплекту меблів для Рогинської загальноосвітньої школи I—III ступенів Роменської районної ради Сумської області, вул. Центральна, 1 с. Рогинці Роменського району Сумської області</t>
  </si>
  <si>
    <t>Придбання комплекту меблів для Смілівського навчально-виховного комплексу Роменської районної ради Сумської області, вул. Шкільна, 8 с. Сміле Роменського району Сумської області</t>
  </si>
  <si>
    <t>Придбання комплекту меблів для фойє та танцювальної зали Великобубнівського сільського будинку культури Роменського району Сумської області, с. Великі Бубни, вул. Центральна, 25</t>
  </si>
  <si>
    <t>Придбання комплекту меблів для Хоминцівської загальноосвітньої школи I—II ступенів Роменської районної ради Сумської області, вул. Кооперативна, 19 с. Хоминці Роменського району Сумської області</t>
  </si>
  <si>
    <t>Придбання комплекту меблів для Ярошівського навчально-виховного комплексу Роменської районної ради Сумської області, вул. Миру, 10 с. Ярошівка Роменського району Сумської області</t>
  </si>
  <si>
    <t>Придбання комплекту технологічного обладнання для їдальні Бобрицької загальноосвітньої школи I—III ступенів Роменської районної ради Сумської області, вул. Київська, 60 с. Бобрик Роменського району Сумської області</t>
  </si>
  <si>
    <t>Придбання комплекту технологічного обладнання для їдальні Волошнівського навчально-виховного комплексу Роменської районної ради Сумської області, вул. Центральна, 28, с. Волошнівка Роменського району Сумської області</t>
  </si>
  <si>
    <t>Придбання комплекту технологічного обладнання для їдальні Герасимівської загальноосвітньої школи I—II ступенів Роменської районної ради Сумської області, вул. Герасимівська, 1 с. Герасимівка Роменського району Сумської області</t>
  </si>
  <si>
    <t>Придбання комплекту технологічного обладнання для їдальні Овлашівської загальноосвітньої школи I—II ступенів Роменської районної ради Сумської області, вул. Шевченка, 38 с. Овлаші Роменського району Сумської області</t>
  </si>
  <si>
    <t>Придбання комплекту технологічного обладнання для їдальні ОНЗ “Хмелівського навчально-виховного комплексу: загальноосвітньої школи I—III ступенів-дошкільного навчального закладу” Роменської районної ради Сумської області, вул. Роменська,55 с. Хмелів Роменського району Сумської області</t>
  </si>
  <si>
    <t>Придбання комплекту технологічного обладнання для їдальні ОНЗ Великобубнівської загальноосвітньої школи I—III ступенів Роменської районної ради Сумської області, вул. Центральна,17 с. Великі Бубни Роменського району Сумської області</t>
  </si>
  <si>
    <t>Придбання комплекту технологічного обладнання для їдальні Плавинищенської загальноосвітньої школи I—III ступенів Роменської районної ради Сумської області, вул. Площа Українська, 52 с. Плавинище Роменського району Сумської області</t>
  </si>
  <si>
    <t>Придбання комплекту технологічного обладнання для їдальні Погожокриницького навчально-виховного комплексу Роменської районної ради Сумської області, вул. Центральна, 13 с. Погожа Криниця Роменського району Сумської області</t>
  </si>
  <si>
    <t>Придбання ноутбуку для Басівської сільської бібліотеки Басівської сільської ради, с. Басівка, вул. Молодіжна, 1 Роменського району Сумської області</t>
  </si>
  <si>
    <t>Придбання оргтехніки для Гаївської сільської бібліотеки Басівської сільської ради, с. Гаї, вул. Конотопська ,66 Роменського району Сумської області</t>
  </si>
  <si>
    <t>Придбання тенісного столу для Галківського будинку культури Галківської сільської ради Роменського району Сумської області, с. Галка, вул. Миру, 2</t>
  </si>
  <si>
    <t>Придбання хореографічного станку для танцювальної зали Бацманівського об’єкта дозвіллєвої роботи Малобубнівської сільської ради Роменського району Сумської області, с. Бацмани, вул. Перемоги, 21б</t>
  </si>
  <si>
    <t>С-Будський район</t>
  </si>
  <si>
    <t>22. 1</t>
  </si>
  <si>
    <t>Капітальний ремонт будівлі Середино-Будської дитячо-юнацької спортивної школи Середино-Будської районної ради Сумської області, вул. Дачна, 38 в м. Середина-Буда</t>
  </si>
  <si>
    <t>22. 2</t>
  </si>
  <si>
    <t>Придбання вуличних спортивних антивандальних тренажерів для смт. Зноб-Новгородське Середино-Будського району Сумської області</t>
  </si>
  <si>
    <t>22. 3</t>
  </si>
  <si>
    <t xml:space="preserve">Придбання дитячого майданчику для Рожковицької сільської ради Середино-Будського району Сумської області – обсяг необхідних коштів 80 тис. грн. </t>
  </si>
  <si>
    <t>22. 4</t>
  </si>
  <si>
    <t>Придбання дитячого майданчику для села Голубівка Середино-Будського району Сумської області</t>
  </si>
  <si>
    <t>22. 5</t>
  </si>
  <si>
    <t xml:space="preserve">Придбання засобів навчання та технічного оснащення для створення нового освітнього середовища початкової ланки Нової української школи (чотирьох комплектів меблів для початкових класів Середино-Будської ЗОШ I—III ступенів № 1) </t>
  </si>
  <si>
    <t>22. 6</t>
  </si>
  <si>
    <t>Придбання засобів навчання та технічного оснащення для створення нового освітнього середовища початкової ланки Нової української школи (чотирьох комплектів меблів для початкових класів Середино-Будської ЗОШ I—III ступенів № 2)</t>
  </si>
  <si>
    <t>22. 7</t>
  </si>
  <si>
    <t>Сумський район</t>
  </si>
  <si>
    <t>23. 1</t>
  </si>
  <si>
    <t>Капітальний ремонт (заміна вікон) Стецівської ЗОШ I—III ступенів Сумської районної ради, вул. Шкільна, 5</t>
  </si>
  <si>
    <t>23. 2</t>
  </si>
  <si>
    <t>Капітальний ремонт блоку молодшої групи Низівського ДНЗ “Журавонька” Низівської селищної ради по вул. Цукровиків, 3 с. Низи Сумського району Сумської області</t>
  </si>
  <si>
    <t>23. 3</t>
  </si>
  <si>
    <t>Реконструкція фасаду будівлі ДНЗ “Малятко” по вул. Першотравневій, 21 в с. Юнаківка Сумського району Сумської області</t>
  </si>
  <si>
    <t>23. 4</t>
  </si>
  <si>
    <t>ОТГсмт. Степанівка</t>
  </si>
  <si>
    <t>24. 1</t>
  </si>
  <si>
    <t>Капітальний ремонт внутрішніх приміщень першого поверху будинку побуту під центр надання адміністративних послуг по вул. Центральна, 5 в смт Степанівка Сумського району Сумської області</t>
  </si>
  <si>
    <t>24. 2</t>
  </si>
  <si>
    <t>ОТГ смт. Хотінь</t>
  </si>
  <si>
    <t>25. 1</t>
  </si>
  <si>
    <t>Капітальний ремонт внутрішніх приміщень стаціонару та поліклініки КНП “Центральна амбулаторія загальної практики сімейної медицини смт. Хотінь” по вул. Соборна в смт Хотінь Сумського району Сумської області</t>
  </si>
  <si>
    <t>25. 2</t>
  </si>
  <si>
    <t>Реконструкція цокольної частини будівлі та утеплення покрівлі стаціонару Хотінської АЗПСМ по вул. Соборна, 17 в смт Хотінь Сумського району Сумської області</t>
  </si>
  <si>
    <t>ОТГ с.Бездрик</t>
  </si>
  <si>
    <t>26. 1</t>
  </si>
  <si>
    <t>26. 2</t>
  </si>
  <si>
    <t>Придбання обладнання для харчблоків Бездризької ЗОШ I—III ступенів по вул. Жовтнева, 37 с. Бездрик Сумської області</t>
  </si>
  <si>
    <t>ОТГ с.Нижня Сироватка</t>
  </si>
  <si>
    <t>27. 1</t>
  </si>
  <si>
    <t>27. 2</t>
  </si>
  <si>
    <t>Шосткинський район</t>
  </si>
  <si>
    <t>28. 1</t>
  </si>
  <si>
    <t>Капітальний ремонт будівлі Миронівської амбулаторії загальної практики сімейної медицини Шосткинського районного центру первинної медичної допомоги з впровадженням енергозберігаючих заходів по вул. Перемоги, 51 в с. Миронівка Шосткинського району Сумської області</t>
  </si>
  <si>
    <t>28. 2</t>
  </si>
  <si>
    <t>Ямпiльський район</t>
  </si>
  <si>
    <t>29. 1</t>
  </si>
  <si>
    <t>Капітальний ремонт малої зали Дружбівського міського Палацу культури по вул. Шкільна, 13 в м. Дружба Ямпільського району Сумської області</t>
  </si>
  <si>
    <t>29. 2</t>
  </si>
  <si>
    <t>Реконструкція покрівлі житлового будинку по вул. Заводська, 6 в смт Свеса Ямпільського району</t>
  </si>
  <si>
    <t>29. 3</t>
  </si>
  <si>
    <t>Обласний бюджет Черкаської області</t>
  </si>
  <si>
    <t>Придбання пральної машини для Малостарасільського психоневрологічного інтернату за аресою: вул. Виноградська, 30 с. Мале Старосілля Смілянського району Черкаської області</t>
  </si>
  <si>
    <t>Придбання пральної машини для Смілянського психоневрологічного інтернату за адресою: вул. Семена Морочковського, 86А в м.Сміла Черкаської області</t>
  </si>
  <si>
    <t>Придбання мотоблоку для Ротмистрівського будинку-інтернату для громадян похилого віку та інвалідів за адресою: вул. Максима Рильського, 2 с. Ротмистрівка Смілянського Району Черкаської області</t>
  </si>
  <si>
    <t>м. Черкаси</t>
  </si>
  <si>
    <t xml:space="preserve">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t>
  </si>
  <si>
    <t>м. Смiла</t>
  </si>
  <si>
    <t>Будівництво мініфутбольного майданчика з синтетичним покриттям “штучна трава” на території навчально-виховного комплексу “Ліцей-загальноосвітня школа I—III ступенів “Лідер” Смілянської міської ради Черкаської області Черкаської області по вул. Героїв Небесної Сотні, 16 в м. Сміла</t>
  </si>
  <si>
    <t>Капітальний ремонт по заміні віконних блоків та дверей житлового будинку № 16 по пров. Павлова м. Сміла Черкаської області</t>
  </si>
  <si>
    <t>Капітальний ремонт по заміні віконних блоків та дверей у житловому будинку № 5 по пров. Чайковського м. Сміла Черкаської області</t>
  </si>
  <si>
    <t>Капітальний ремонт по заміні віконних блоків та дверей у житловому будинку № 24 по вул. Мічуріна м. Сміла Черкаської області</t>
  </si>
  <si>
    <t>Капітальний ремонт по заміні віконних та дверних блоків в житловому будинку по вул. Філатова, 8 м. Сміла Черкаської області</t>
  </si>
  <si>
    <t>Капітальний ремонт щодо заміни віконних блоків та дверей житлового будинку № 5 по вул. Мазура, м. Сміла Черкаської області</t>
  </si>
  <si>
    <t>Капітальний ремонт щодо заміни дверних блоків житлового будинку по вул. Філатова, 12 в м. Сміла Черкаської області</t>
  </si>
  <si>
    <t>Капітальний ремонт по заміні дверних блоків житлового будинку № 6 по вул. Філатова, м. Сміла Черкаської області</t>
  </si>
  <si>
    <t>Капітальний ремонт по заміні дверних блоків житлового будинку № 3 по вул. Софіївська, м. Сміла Черкаської області</t>
  </si>
  <si>
    <t>Капітальний ремонт по заміні віконних блоків житлового будинку по вул. 40 р. Перемоги, 8 в м. Сміла Черкаської області</t>
  </si>
  <si>
    <t>Капітальний ремонт по заміні віконних блоків житлового будинку № 76 по вул. Кармелюка в м. Сміла Черкаської області</t>
  </si>
  <si>
    <t>Капітальне будівництво волейбольно-баскетбольного майданчика на міському стадіоні “Юність” по вул. Мічуріна, 43 в м. Сміла Черкаської області</t>
  </si>
  <si>
    <t>Придбання та монтаж спортивного майданчика по вул. Павлова, 46 в м. Сміла Черкаської області</t>
  </si>
  <si>
    <t>Придбання та монтаж спортивного майданчика по вул. Героїв Небесної Сотні, 11 в м. Сміла Черкаської області</t>
  </si>
  <si>
    <t>Придбання та монтаж спортивного майданчика по вул. Кармелюка, 76 в м. Сміла Черкаської області</t>
  </si>
  <si>
    <t>Придбання та монтаж спортивного майданчика по вул. Соборна, 90 в м. Сміла Черкаської області</t>
  </si>
  <si>
    <t>Придбання та монтаж спортивного майданчика по вул. Соборна, 108 в м. Сміла Черкаської області</t>
  </si>
  <si>
    <t>Придбання та монтаж спортивного майданчика по вул. Мазура, 5 в м. Сміла Черкаської області</t>
  </si>
  <si>
    <t>Придбання та монтаж спортивного майданчика по вул. Богдана Хмельницького, 40А в м. Сміла Черкаської області</t>
  </si>
  <si>
    <t>Придбання та монтаж спортивного майданчика по вул. Захисників України, 17 в м. Сміла Черкаської області</t>
  </si>
  <si>
    <t>Придбання та монтаж спортивного майданчика по вул. Нахімова, 34 в м. Сміла Черкаської області</t>
  </si>
  <si>
    <t>Придбання переносної установки для повірки лічильників рідини “Водоконт-30” із блоком обробки інформації для Смілянського комунального підприємства “ВодГео”, м. Сміла Черкаської області</t>
  </si>
  <si>
    <t>Придбання та монтаж камер відеоспостереження та системи диспетчеризації для комунального підприємства “Варта” Смілянської міської ради Черкаської області</t>
  </si>
  <si>
    <t>Придбання та облаштування скейт-майданчику (роллердрому) на території Смілянського міського парку культури та відпочинку, по вул. Перемоги, 37 в м. Сміла</t>
  </si>
  <si>
    <t>Капітальний ремонт по заміні віконних блоків та дверей житлового будинку № 85 по вул. Незалежності, м. Сміла Черкаської області</t>
  </si>
  <si>
    <t>Капітальний ремонт по заміні віконних блоків та дверей житлового будинку № 28 по вул. Перемоги, м. Сміла Черкаської області</t>
  </si>
  <si>
    <t>Капітальний ремонт по заміні віконних та дверних блоків житлового будинку № 1 по пров. Захисників України, м. Сміла Черкаської області</t>
  </si>
  <si>
    <t>Капітальний ремонт по заміні віконних блоків та дверей гуртожитку № 54 по вул. Василя Стуса, м. Сміла Черкаської області</t>
  </si>
  <si>
    <t>Капітальний ремонт по заміні віконних та дверних блоків житлового будинку № 40а по вул. Б. Хмельницького, м. Сміла Черкаської області</t>
  </si>
  <si>
    <t>Капітальний ремонт по заміні віконних блоків житлового будинку № 77 по вул. Соборна, м. Сміла Черкаської області</t>
  </si>
  <si>
    <t>Капітальний ремонт по заміні віконних блоків житлового будинку № 80 по вул. Незалежності, м. Сміла Черкаської області</t>
  </si>
  <si>
    <t>Придбання та встановлення дитячого майданчика по вул. Нечуя-Левицького, 20, м. Сміла, Черкаської області</t>
  </si>
  <si>
    <t>Придбання та встановлення дитячого майданчика по вул. Генерала Дерев’янка, 8а, м. Сміла, Черкаської області</t>
  </si>
  <si>
    <t>Придбання та встановлення дитячого майданчика по вул. Перемоги, 28, м. Сміла, Черкаської області</t>
  </si>
  <si>
    <t>м. Умань</t>
  </si>
  <si>
    <t>Капітальний ремонт приміщення їдальні Уманського навчально-виховного комплексу "ЗОШ I-III ст. №7-колегіум" вул. Слонського Анатолія. 12. м.Умань Черкаської області</t>
  </si>
  <si>
    <t>Капітальний ремонт харчоблоку Уманського навчально-виховного комплексу "ЗОШ I-III ст. №7-колегіум" вул. Слонського Анатолія. 12. м.Умань Черкаської області</t>
  </si>
  <si>
    <t>Звенигородський район</t>
  </si>
  <si>
    <t xml:space="preserve">Ремонт будівлі Вільховецького навчального-виховного комплексу “дошкільний навчальний заклад - загальноосвітній навчальний заклад I—III ступенів імені Героя України В’ячеслава Чорновола” Звенигородської районної ради Черкаської області за адресою: 
Черкаська область, Звенигородський район, с. Вільховець, вул. Шкільна
</t>
  </si>
  <si>
    <t>Кам'янський район</t>
  </si>
  <si>
    <t>Капітальний ремонт тренажерного залу в приміщенні КП “Фізкультурно-оздоровчий спортивний комплекс “Атлант” Кам’янської районної ради</t>
  </si>
  <si>
    <t>Капітальний ремонт по заміні віконних та дверних блоків у Куликівській сільській бібліотеці Кам’янського району Черкаської області</t>
  </si>
  <si>
    <t>Придбання глядацьких крісел для будинку культури с. Радиванівка, Радиванівська сільська рада Кам'янського району Черкаської області</t>
  </si>
  <si>
    <t>Придбання та монтаж монумента-пам’ятника Федору Петровичу Швецю в с. Жаботин Кам’янського району Черкаської області</t>
  </si>
  <si>
    <t>Смiлянський район</t>
  </si>
  <si>
    <t>Придбання та встановлення дитячого майданчика для ДНЗ “Берізка” № 9 за адресою: вул. Миру, 97 с. Балаклея Смілянського району Черкаської області</t>
  </si>
  <si>
    <t>Придбання спортивного майданчика для Балаклеївської спеціалізованої школи I—III ступенів № 1 за адресою: вул. Незалежності, 2 с. Балаклея Смілянського району Черкаської області</t>
  </si>
  <si>
    <t>Придбання та встановлення дитячого майданчика для Балаклеївської загальноосвітньої школи I—II ступенів № 3 за адресою: вул. Довга, 19 с. Балаклея Смілянського району Черкаської області</t>
  </si>
  <si>
    <t>Капітальний ремонт огорожі ДНЗ “Берізка” № 6 за адресою: вул. Козацька, 2 с. Теклине, Балаклеївська сільська рада Смілянського району Черкаської області</t>
  </si>
  <si>
    <t>Придбання дитячих ліжок для дошкільного навчального закладу № 10 “Берізка”, с. Березняки Березняківської сільської ради Смілянського району Черкаської області</t>
  </si>
  <si>
    <t>Придбання ноутбуків та багатофункціональних пристроїв для амбулаторії с. Балаклея Смілянського району Черкаської області</t>
  </si>
  <si>
    <t>Придбання та монтаж дитячого майданчика с. Голов’ятине Голов’ятинська сільська рада Черкаської області</t>
  </si>
  <si>
    <t>Придбання дитячих ліжок з матрацами для Залевківського навчально-виховного комплексу “Загальноосвітня школа І ступеня–дошкільний навчальний заклад”, с. Залевки Смілянського району Черкаської області</t>
  </si>
  <si>
    <t>Придбання глядацьких крісел для Будинку культури с. Будки Костянтинівської сільської ради Смілянського району Черкаської області</t>
  </si>
  <si>
    <t>Придбання мультимедійного обладнання для Куцівської загальноосвітньої школи I—II ступенів Смілянської районної ради Черкаської області</t>
  </si>
  <si>
    <t>Придбання комп’ютерів для Макіївської загальноосвітньої школи I—III ступенів Смілянської районної ради Черкаської області</t>
  </si>
  <si>
    <t>Придбання мультимедійного обладнання для Малостаросільського Будинку культури Смілянського району Черкаської області</t>
  </si>
  <si>
    <t>Придбання радіосистеми з радіомікрофонами для Малостаросільського Будинку культури Смілянського району Черкаської області</t>
  </si>
  <si>
    <t>Реконструкція вуличного електроосвітлення ТП–318 в с. Носачів Смілянського району Черкаської області</t>
  </si>
  <si>
    <t>Реконструкція вуличного освітлення від ТП-242 по вул. Миру в с. Пастирське Смілянського району Черкаської області</t>
  </si>
  <si>
    <t>Реконструкція вуличного електроосвітлення ТП-234 вул. Тихона Головченка в с. Самгородок Смілянського району Черкаської області</t>
  </si>
  <si>
    <t>Придбання музичної апаратури для сільського клубу, с. Санжариха Смілянського району Черкаської області</t>
  </si>
  <si>
    <t>Придбання комп’ютерної техніки для Сердюківської сільської ради Смілянського району Черкаської області</t>
  </si>
  <si>
    <t>Придбання музичних інструментів для Будинку культури с. Сунки Смілянського району Черкаської області</t>
  </si>
  <si>
    <t>Придбання та монтаж спортивного майданчика на території Великояблунівської загальноосвітньої школи I—III ступенів Смілянської районної ради Черкаської області</t>
  </si>
  <si>
    <t>Придбання та монтаж дитячого майданчика по вул. Федора Матушевського, 109 в с. Велика Яблунівка Смілянського району Черкаської області</t>
  </si>
  <si>
    <t>Реконструкція вуличного електроосвітлення ТП-212 в с. Ташлик Смілянського району Черкаської області</t>
  </si>
  <si>
    <t>Реконструкція вуличного електроосвітлення ТП-218 в с. Ташлик Смілянського району Черкаської області</t>
  </si>
  <si>
    <t>Реконструкція вуличного електроосвітлення ТП-219 в с. Ташлик Смілянського району Черкаської області</t>
  </si>
  <si>
    <t>Реконструкція вуличного електроосвітлення ТП-221 в с. Ташлик Смілянського району Черкаської області</t>
  </si>
  <si>
    <t>Уманський район</t>
  </si>
  <si>
    <t>Реконструкція музею побуту та етнографії вул. Молодіжна,34. смт Бабанка Уманського р-ну Черкаської області</t>
  </si>
  <si>
    <t>Капітальний ремонт спортивної зали, харчоблоку, санвузлів на першому поверсі загальноосвітньої школи смт Бабанка (вул. Соборна,3)</t>
  </si>
  <si>
    <t>Будівництво водозабірної свердловини для Бабанської селищної Ради смт. Бабанка Уманського р-ну Черкаської області</t>
  </si>
  <si>
    <t>Капітальний ремонт пам'ятника односельчанам "Обеліск Слави" вул. Соборна смт. Бабанка Уманського р-ну Черкаської області</t>
  </si>
  <si>
    <t>Капітальний ремонт фасаду та вхідної групи будинку культури смт Бабанка (вул. Соборна, 1а)</t>
  </si>
  <si>
    <t>Придбання меблів, сценічного та технічного обладнання для будинку культури смт Бабанка (вул Соборна, 1а)</t>
  </si>
  <si>
    <t>Будівництво торгівельного майданчика (ринку) адаптованого для виїзної та стаціонарної торгівлі і стоянки для авто смт Бабанка (вул. Соборна)</t>
  </si>
  <si>
    <t>Реконструкція огорожі кладовища в смт Бабанка</t>
  </si>
  <si>
    <t>Будівництво дорожнього покриття на вул. І. Франка, 17-І. Франка,26 смт Бабанка</t>
  </si>
  <si>
    <t>Капітальний ремонт амбулаторії загальної практики-сімейної медицини смт. Бабанка Комунального закладу "Уманський районний центр первинної медико-санітарної допомоги" смт Бабанка Уманського р-ну Черкаської області</t>
  </si>
  <si>
    <t>Капітальний ремонт їдальні вхідної групи та фасаду загальньоосвітньої школи вул. Соборна, 3, смт Бабанка, Уманського р-ну, Черкаської області</t>
  </si>
  <si>
    <t>Капітальний ремонт фасаду та прибудинкової території ДНЗ "Ягідка" пров. Нижній, 2А, смт Бабанка, Уманського р-ну, Черкаської області</t>
  </si>
  <si>
    <t>Капітпльний ремонт глядацької зали вул. Соборна 1А, смт Бабанка, Уманського р-ну, Черкаської області</t>
  </si>
  <si>
    <t>Придбання устаткуання для будинку культури вул. Соборна 1А, смт Бабанка, Уманського р-ну, Черкаської області</t>
  </si>
  <si>
    <t>Будівництво мереж камер відео спостереження смт Бабанка, Уманського р-ну, Черкаської області</t>
  </si>
  <si>
    <t>Черкаський район</t>
  </si>
  <si>
    <t>Капітальне будівництво волейбольно-баскетбольного майданчика по вул. Чигиринський шлях, 129 в с.Червона Слобода Черкаського району Черкаської області</t>
  </si>
  <si>
    <t>Придбання музичної апаратури для будинку культури с.Леськи, Леськівська сільська рада Черкаського району Черкаської області</t>
  </si>
  <si>
    <t>Придбання музичних духових інструментів для будинку культури с.Хутори Хутірської сільської ради Черкаського району Черкаської області</t>
  </si>
  <si>
    <t>Капітальний ремонт вуличного освітлення в с.Худяки, Худяківська сільська рада Черкаського району</t>
  </si>
  <si>
    <t>отг с.Білозір'я</t>
  </si>
  <si>
    <t>Придбання та встановлення дитячого майданчика с.Білозір'я Черкаського району Черкаської області</t>
  </si>
  <si>
    <t>Придбання комплектів меблів для глядацької зали Ірдинського будинку культури Білозірської сільської ради</t>
  </si>
  <si>
    <t>отг с. Ротмістрівка</t>
  </si>
  <si>
    <t>Придбання музичної апаратури для Будинку культури с. Ковалиха Смілянського району Черкаської області</t>
  </si>
  <si>
    <t>отг м.Кам'янка</t>
  </si>
  <si>
    <t>Придбання мультимедійних комплексів навчання для Кам’янського еколого-економічного ліцею Кам’янської міської ради Черкаської області</t>
  </si>
  <si>
    <t>Капітальний ремонт по заміні вікон та дверей в житловому будинку № 1-а по вул. Геологічна в м. Кам’янка Черкаської області</t>
  </si>
  <si>
    <t>Капітальний ремонт по заміні вікон та дверей в житловому будинку № 4 по вул. В’ячеслава Чорновола в м. Кам’янка Черкаської області</t>
  </si>
  <si>
    <t>Капітальний ремонт по заміні вікон та дверей в житловому будинку № 7 по вул. В’ячеслава Чорновола в м. Кам’янка Черкаської області</t>
  </si>
  <si>
    <t>Капітальний ремонт по заміні вікон та дверей в житловому будинку № 1 по вул. Машинобудівна в м. Кам’янка Черкаської області</t>
  </si>
  <si>
    <t>Капітальний ремонт по заміні вікон в житловому будинку № 5 по вул. Українська в м. Кам’янка Черкаської області</t>
  </si>
  <si>
    <t>Капітальний ремонт по заміні вікон та дверей в житловому будинку № 2 по вул. Геологічна в м. Кам’янка Черкаської області</t>
  </si>
  <si>
    <t>Капітальний ремонт по заміні вікон та дверей в житловому будинку № 7 по вул. Геологічна в м. Кам’янка Черкаської області</t>
  </si>
  <si>
    <t>Капітальний ремонт по заміні дверей в житловому будинку № 3 по вул. В’ячеслава Чорновола в м. Кам’янка Черкаської області</t>
  </si>
  <si>
    <t>Капітальний ремонт по заміні дверей в житловому будинку № 3 по вул. Декабристів в м. Кам’янка Черкаської області</t>
  </si>
  <si>
    <t>Капітальний ремонт по заміні вікон та дверей в житловому будинку № 7 по вул. Декабристів в м. Кам’янка Черкаської області</t>
  </si>
  <si>
    <t>Капітальний ремонт по заміні вікон та дверей в житловому будинку № 5 по вул. Партизанська в м. Кам’янка Черкаської області</t>
  </si>
  <si>
    <t>Капітальний ремонт по заміні вікон та дверей в житловому будинку № 57 по вул. Гоголя в м. Кам’янка Черкаської області</t>
  </si>
  <si>
    <t>отг с. Степанки</t>
  </si>
  <si>
    <t>Капітальний ремонт по заміні вікон у Хацьківській загальноосвітній школі I-III ступенів, с.Хацьки Степанківської сільської ради Черкаської області</t>
  </si>
  <si>
    <t>Реконструкція системи опалення в Ребедайлівському сільському будинку культури Михайлівської сільської ради Кам’янського району Черкаської області</t>
  </si>
  <si>
    <t>м. Краматорськ</t>
  </si>
  <si>
    <t>Будівництво спортивних споруд в парку культури та відпочинку “Сад Бернацького” м. Краматорськ, вул. Конрада Гампера, 2П. Пусковий комплекс № 1. Футбольне поле з штучним покриттям</t>
  </si>
  <si>
    <t>отг м. Лиман</t>
  </si>
  <si>
    <t>Придбання спеціалізованої техніки (екскаватора-навантажувача) для КП "Лиманський Зеленбуд", 84404, Донецька обл., м.Лиман, вул.Костянтина Гасієва, буд. 8 А</t>
  </si>
  <si>
    <t>Придбання автобуса для КП "Лиманська СЕЗ", 84404, Донецька обл., м. Лиман, пров. Бригадний, 6</t>
  </si>
  <si>
    <t>м. Слов'янськ</t>
  </si>
  <si>
    <t>Капітальний ремонт мереж зовнішнього освітлення внутрішньоквартальних в’їздів, проїздів та провулків у межах житлового кварталу вул. Вокзальна — вул. м. Богуна — вул. Ком’яхова-пров. м. Богуна м. Слов’янськ</t>
  </si>
  <si>
    <t>Капітальний ремонт мереж зовнішнього освітлення внутрішньоквартальних в’їздів, проїздів та провулків у межах житлового кварталу вул. Шовковична-вул. Банківська-вул. Центральна м. Слов’янськ</t>
  </si>
  <si>
    <t>Капітальний ремонт мереж зовнішнього освітлення внутрішньоквартальних в’їздів, проїздів та провулків у межах житлового кварталу вул. Корольова — вул. Шевченко — пров. Макаренка — пров. Андріївський м. Слов’янськ</t>
  </si>
  <si>
    <t>Капітальний ремонт мереж зовнішнього освітлення внутрішньоквартальних в’їздів, проїздів та провулків у межах житлового кварталу вул. Ярмаркова — вул. Центральна — вул. Василівська — вул. Шовковична м. Слов’янськ</t>
  </si>
  <si>
    <t>Капітальний ремонт мереж зовнішнього освітлення внутрішньоквартальних в’їздів, проїздів та провулків у межах житлового кварталу вул. Світлодарська —пров. Глекова — вул. Торська — вул. Куп’янська м. Слов’янськ</t>
  </si>
  <si>
    <t>Капітальний ремонт мереж зовнішнього освітлення внутрішньоквартальних в’їздів, проїздів та провулків у межах житлового кварталу вул. Олімпійська —вул. Святогірська — вул. Батюка — вул. Василевського м. Слов’янськ</t>
  </si>
  <si>
    <t>Капітальний ремонт мереж зовнішнього освітлення внутрішньоквартальних в’їздів, проїздів та провулків у межах житлового кварталу вул. Василівська —вул. Лозановича — вул. Я. Мудрого — б-р Пушкіна м. Слов’янськ</t>
  </si>
  <si>
    <t>Капітальний ремонт мереж зовнішнього освітлення вул. Свободи м. Слов’янськ</t>
  </si>
  <si>
    <t>Бахмутський р-н</t>
  </si>
  <si>
    <t>Капітальний ремонт (опалення, термомодернізація) Часовоярської загальноосвітньої школи I - III ступенів N 15 Бахмутської районної ради, за адресою: Донецька область, м. Часів Яр, вул. Горького, 1 (заміна вікон)</t>
  </si>
  <si>
    <t>Влаштування (будівництва) системи пожежної сигналізації, оповіщення про пожежу та передачі тривожних повідомлень в приміщеннях Покровського НВК "ЗНЗ I - III ступенів - ДНЗ" Бахмутського району Донецької області с. Покровське, вул. 40 років Перемоги, 13</t>
  </si>
  <si>
    <t>Влаштування (будівництва) системи пожежної сигналізації, оповіщення про пожежу та передачі тривожних повідомлень в приміщеннях Луганської ЗОШ I - III ступенів Бахмутського району Донецької області смт Луганське, вул. Шкільна, 59</t>
  </si>
  <si>
    <t xml:space="preserve">Волноваський р-н       </t>
  </si>
  <si>
    <t>Капітальний ремонт будівлі першого корпусу Волноваської ЗОШ I-III степенів № 7 (м.Волноваха, вул.Менделєєва, 7)</t>
  </si>
  <si>
    <t>Нікольський район</t>
  </si>
  <si>
    <t>Будівництво спортивного майданчика зі штучним покриттям на території комунального закладу "Нікольська загальноосвітня школа І-ІІІ ступенів № 1 імені Якименка А.Д. Нікольської районної ради Донецької області" опорна школа</t>
  </si>
  <si>
    <t>Олександрівська  отг</t>
  </si>
  <si>
    <t xml:space="preserve">Придбання основних засобів для Олександрівської селищної ради (спецтехніка для благоустрою території Олександрівської селищної об’єднаної територіальної громади), у тому числі:
- трактори МТЗ 320.4 М;
- відвали;
- косарки роторні польки;
- причепи ПТС 4,5;
- розкидачі дорожніх сумішей РДС-3; 
- екскаватор-погрузчик JSB – 3CX або його аналог;
- самоскиди ГАЗ 3309
</t>
  </si>
  <si>
    <t>Мангушський р-н</t>
  </si>
  <si>
    <t>Капітальний ремонт будівлі Урзуфської ЗОШ , вул.Шкільна 7 с.Урзуф,                                                Мангушський р-н, Донецької області</t>
  </si>
  <si>
    <t>Капітальний ремонт будівлі  Ялтинської ЗОШ№1 , вул.Центральна 11, смт.Ялта ,  Мангушський р-н, Донецької області</t>
  </si>
  <si>
    <t>Капітальний ремонт будівлі Ялтинської ЗОШ№2 , вул.Гагаріна1, смт.Ялта , Мангушський р-н, Донецької області</t>
  </si>
  <si>
    <t>Капітальний ремонт будівлі Мелекінської ЗОШ  , вул.Гагаріна 78, с.Мелекіне ,                                      Мангушський р-н, Донецької області</t>
  </si>
  <si>
    <t>м.Київ</t>
  </si>
  <si>
    <t>Термомодернізація гімназії N 267 м. Києва, вул. Архітектора Вербицького, 7-А, м. Київ</t>
  </si>
  <si>
    <t>Реконструкція з добудовою середньої загальноосвітньої школи N 22 на Відрадному проспекті, 36-в у Солом'янському районі</t>
  </si>
  <si>
    <t>Поліпшення водовідведення приватного сектора Олександрівської Слобідки у Солом'янському районі м. Києва</t>
  </si>
  <si>
    <t>Заміна вікон в житловому будинку N 10 по просп. Мінському в Оболонському районі м. Києва</t>
  </si>
  <si>
    <t>Капітальний ремонт сходових клітин із заміною вікон в житловому будинку N 12 по вул. Федора Максименка в Оболонському районі м. Києва</t>
  </si>
  <si>
    <t>Капітальний ремонт сходових клітин із заміною вікон в житловому будинку N 9 по вул. Новикова-Прибоя в Оболонському районі м. Києва</t>
  </si>
  <si>
    <t>Капітальний ремонт сходових клітин із заміною вікон в житловому будинку N 3 по просп. Маршала Рокоссовського в Оболонському районі м. Києва</t>
  </si>
  <si>
    <t>Капітальний ремонт спортивного майданчика школи I - III ступенів N 29 (вул. Петра Калнишевського, 3-А) в Оболонському районі м. Києва</t>
  </si>
  <si>
    <t>Капітальний ремонт тіньових навісів та ігрових майданчиків ДНЗ N 527 (просп. Маршала Рокосовського, 6-Б) в Оболонському районі м. Києва</t>
  </si>
  <si>
    <t>Капітальний ремонт тіньових навісів та ігрових майданчиків ДНЗ N 135 (Мінське шосе, 8) в Оболонському районі м. Києва</t>
  </si>
  <si>
    <t>Капітальний ремонт загальноосвітніх навчальних закладів, ремонт кабінетів ЗНЗ N 203 (вул. Туполєва, 17) в Святошинському районі м. Києва</t>
  </si>
  <si>
    <t>Придбання інтерактивних дошок для ЗНЗ N 203 (вул. Туполєва, 17) в Святошинському районі м. Києва</t>
  </si>
  <si>
    <t>Придбання музичного обладнання для ЗНЗ N 203 (вул. Туполєва, 17) в Святошинському районі м. Києва</t>
  </si>
  <si>
    <t>Придбання меблів для ЗНЗ N 203 (вул. Туполєва, 17) в Святошинському районі м. Києва</t>
  </si>
  <si>
    <t>Облаштування ігрового майданчика, вул. Синьоозерна, 2, Святошинський район м. Києва</t>
  </si>
  <si>
    <t>Облаштування ігрового майданчика, вул. Синьоозерна, 4, Святошинський район м. Києва</t>
  </si>
  <si>
    <t>Облаштування ігрового майданчика, вул. Берковецька, 6, Святошинський район м. Києва</t>
  </si>
  <si>
    <t>Капітальний ремонт ігрових майданчиків, дошкільний навчальний заклад N 682 (вул. Синьоозерна, 6) в Святошинському районі м. Києва</t>
  </si>
  <si>
    <t>Придбання інтерактивних дошок для ЗНЗ N 55 (вул. Осіння, 35) в Святошинському районі м. Києва</t>
  </si>
  <si>
    <t>Капітальний ремонт приміщень дошкільного навчального закладу N 276 (вул. Туполєва, 11-Г) в Святошинському районі м. Києва</t>
  </si>
  <si>
    <t>Капітальний ремонт спортивної зали та допоміжних приміщень ЗНЗ N 200 (вул. Семашка, 9) у Святошинському районі м. Києва</t>
  </si>
  <si>
    <t>Капітальний ремонт приміщень (майстерні) ЗНЗ N 200 (вул. Семашка, 9) у Святошинському районі м. Києва</t>
  </si>
  <si>
    <t>Придбання навчального обладнання для ЗНЗ N 200 (вул. Семашка, 9) у Святошинському районі м. Києва</t>
  </si>
  <si>
    <t>Капітальний ремонт приміщень НВК "Свічадо" (б-р Академіка Вернадського, 71-А) Святошинського району м. Києва</t>
  </si>
  <si>
    <t>Придбання обладнання та інвентарю для спортивної зали НВК "Свічадо" (б-р Академіка Вернадського, 71-А) Святошинського району м. Києва</t>
  </si>
  <si>
    <t>Капітальний ремонт господарчої будівлі у ДНЗ N 463 (вул. Академіка Доброхотова, 24-А) у Святошинському районі м. Києва</t>
  </si>
  <si>
    <t>Придбання кондиціонеру для музичної зали у ДНЗ N 463 (вул. Академіка Доброхотова, 24-А) у Святошинському районі м. Києва</t>
  </si>
  <si>
    <t>Облаштування для дитячих та спортивного ігрових майданчиків у ДНЗ N 599 (вул. В. Стуса, 26-А) Святошинського району м. Києва</t>
  </si>
  <si>
    <t>Капітальний ремонт спортивного майданчику у ДНЗ N 599 (вул. В. Стуса, 26-А) Святошинського району м. Києва</t>
  </si>
  <si>
    <t>Капітальний ремонт басейну та допоміжних приміщень у ДНЗ N 599 (вул. В. Стуса, 26-А) Святошинського району м. Києва</t>
  </si>
  <si>
    <t>Облаштування басейну системою очищення/фільтрування води у ДНЗ N 599 (вул. В. Стуса, 26-А) Святошинського району м. Києва</t>
  </si>
  <si>
    <t>Капітальний ремонт (заміна вікон) в житловому будинку N 16 на вул. Сім'ї Сосніних у Святошинському районі м. Києва</t>
  </si>
  <si>
    <t>Капітальний ремонт (заміна вікон) в житловому будинку N 26-А на вул. Зодчих у Святошинському районі м. Києва</t>
  </si>
  <si>
    <t>Капітальний ремонт (заміна вікон) в житловому будинку N 28-А на вул. Зодчих у Святошинському районі м. Києва</t>
  </si>
  <si>
    <t>Капітальний ремонт (заміна вікон) в житловому будинку N 12 на вул. Тулузи у Святошинському районі м. Києва</t>
  </si>
  <si>
    <t>Капітальний ремонт (заміна вікон) в житловому будинку N 8 на вул. Гната Юри у Святошинському районі м. Києва</t>
  </si>
  <si>
    <t>Капітальний ремонт (заміна вікон) в житловому будинку N 5 на проспекті Леся Курбаса у Святошинському районі м. Києва</t>
  </si>
  <si>
    <t>Капітальний ремонт (заміна вікон) в житловому будинку N 11-А на вул. Чистяківській у Святошинському районі м. Києва</t>
  </si>
  <si>
    <t>Капітальний ремонт (заміна вікон) в житловому будинку N 5-А на вул. Жолудєва у Святошинському районі м. Києва</t>
  </si>
  <si>
    <t>Капітальний ремонт (заміна вікон) в житловому будинку N 18 на вул. Симиренка у Святошинському районі м. Києва</t>
  </si>
  <si>
    <t>Капітальний ремонт (заміна вікон) в житловому будинку N 3 на вул. Жолудєва у Святошинському районі м. Києва</t>
  </si>
  <si>
    <t>Капітальний ремонт (заміна вікон) в житловому будинку N 24 на вул. Симиренка у Святошинському районі м. Києва</t>
  </si>
  <si>
    <t>Капітальний ремонт (заміна вікон) в житловому будинку N 5 на вул. Булгакова у Святошинському районі м. Києва</t>
  </si>
  <si>
    <t>Капітальний ремонт (заміна вікон) в житловому будинку N 9 на вул. Булгакова у Святошинському районі м. Києва</t>
  </si>
  <si>
    <t>Капітальний ремонт (заміна вікон) в житловому будинку N 12-В на проспекті Леся Курбаса у Святошинському районі м. Києва</t>
  </si>
  <si>
    <t>Капітальний ремонт (заміна вікон) в житловому будинку N 12-Б на проспекті Леся Курбаса у Святошинському районі м. Києва</t>
  </si>
  <si>
    <t>Капітальний ремонт (заміна вікон) в житловому будинку N 24 на вул. Зодчих у Святошинському районі м. Києва</t>
  </si>
  <si>
    <t>Капітальний ремонт (заміна вікон) в житловому будинку N 26 на вул. Зодчих у Святошинському районі м. Києва</t>
  </si>
  <si>
    <t>Капітальний ремонт (заміна вікон) в житловому будинку N 28-Б на вул. Зодчих у Святошинському районі м. Києва</t>
  </si>
  <si>
    <t>Капітальний ремонт (заміна вікон) в житловому будинку N 9 на вул. Бударіна у Святошинському районі м. Києва</t>
  </si>
  <si>
    <t>Капітальний ремонт (заміна вікон) в житловому будинку N 80 на вул. Верховинній у Святошинському районі м. Києва</t>
  </si>
  <si>
    <t>Реконструкція басейну комунального неприбуткового підприємства "Центр первинної медико-санітарної допомоги N 2" Святошинського району м. Києва, вул. Василя Кучера, 5</t>
  </si>
  <si>
    <t>Капітальний ремонт підземного пішохідного переходу за адресою: м. Київ, Солом'янський район, вул. Борщагівська, Редукторний завод</t>
  </si>
  <si>
    <t>Не розподілене фінансування</t>
  </si>
  <si>
    <t xml:space="preserve">Капітальний ремонт приміщень першого поверху з частковою заміною вікон та дверей Качкарівської загальноосвітньої школи I—III ступенів за адресою: Херсонська область, Бериславський район, 
с. Качкарівка, вул. Миру 101
</t>
  </si>
  <si>
    <t xml:space="preserve">Реформація комуналього закладу “Великоолександрівський районний будинок культури” в сучасний культурно-мистецький заклад за адресою: Херсонська область, смт Велика Олександрівка, вул. Свободи, 147
</t>
  </si>
  <si>
    <t xml:space="preserve">Ремонт спортивної зали комунального закладу “Великолепетиський районний Будинок культури” Великолепетиської районної ради за адресою: Херсонська область, Великолепетиський район, 
смт Велика Лепетиха, вул. Соборна, 5
</t>
  </si>
  <si>
    <t xml:space="preserve">Заміна віконних та дверних блоків на енергозберігаючі у будівлі комунального підприємства “Великолепетиська центральна районна лікарня” Великолепетиської районної ради (головний корпус) за адресою: Херсонська область, Великолепетиський район, 
смт Велика Лепетиха, вул. Островського, 11
</t>
  </si>
  <si>
    <t xml:space="preserve">Капітальний ремонт будівлі, заміна вікон та дверей сільського будинку культури в с. Таврія 
Скадовського району Херсонської області
</t>
  </si>
  <si>
    <t xml:space="preserve">Придбання фрези БЗГТ-400 для комунального підприємства “Ремонтник” Горностаївської районної ради Херсонської області
</t>
  </si>
  <si>
    <t xml:space="preserve">Капітальний ремонт (заміна віконних та дверних блоків) у приміщеннях Кучерявоволодимирської філії опорного закладу НВК “Чаплинська школа-гімназія” 
Чаплинської селищної ради Херсонської області за адресою: вул. Шкільна, 1, с. Кучерявоволодимирівка, 
Чаплинський район, Херсонська область
</t>
  </si>
  <si>
    <t xml:space="preserve">Будівництво лінії зовнішнього освітлення вулиця Заводська, вулиця Чкалова, вулиця Затишна, вулиця Сонячна (від вулиці Каштанова до кінця), вулиця Каштанова (від вул. Сонячна до кінця) в смт Новотроїцьке Херсонської області
</t>
  </si>
  <si>
    <t xml:space="preserve">Капітальний ремонт (заміна віконних та дверних блоків) у приміщеннях Новогригорівської загальноосвітньої школи I—III ступенів Генічеської районної ради Херсонської області за адресою: вул. Пушкіна, 15, с. Новогригорівка Генічеського району Херсонської області
</t>
  </si>
  <si>
    <t xml:space="preserve">Реконструкція будівель Голопристанської ЗОШ 
I—III ступенів №4 з прибудовою перехідної галереї по вул. 1 Травня, 38 в м. Гола Пристань Херсонської області
</t>
  </si>
  <si>
    <t>станом на 01.07.2019</t>
  </si>
  <si>
    <t>на січень-червень</t>
  </si>
  <si>
    <t>червень</t>
  </si>
  <si>
    <t>Придбання обладнання (устаткування, меблів та інвентарю) для комунального некомерційного підприємства "Вінницька міська клінічна лікарня швидкої медичної допомоги" по вул. Київська, 68 в м. Вінниця</t>
  </si>
  <si>
    <t>Капітальний ремонт під'їзної дороги в смт.Десна Вінницького району Вінницької області частинами (I частина - навпроти КХП №2, II частина - від селищної ради до технічної дороги)</t>
  </si>
  <si>
    <t>Придбання меблів, фотоапарата, радіомікрофона, мікрофона з стійкою, активних звукових колонок, керованих радіомоделей для Центру дитячої та юнацької творчості м. Хмільник вул. Шевченка, 3, Вінницької області</t>
  </si>
  <si>
    <t>Придбання мультимедійного проектора, екрана для проектора (моторизованого), стільців для актової зали, кондиціонера для управління освіти Хмільницької міської ради, м. Хмільник, вул. Шевченка, 3 Вінницької області</t>
  </si>
  <si>
    <t>Вінницький  район</t>
  </si>
  <si>
    <t>Капітальний ремонт під'їзної дороги в смт Десна Вінницького району Вінницької області частинами (I частина - навпроти КХП N 2, II частина-від селищної ради до технічної дороги)</t>
  </si>
  <si>
    <t>Придбання цифрової ендоскопічної відеосистеми для комунального некомерційного підприємства "Іллінецька центральна районна лікарня" Іллінецької районної ради, м. Іллінці, вул. Вільшанська, 48</t>
  </si>
  <si>
    <t>Капітальний ремонт по утепленню будівлі загальноосвітньої школи I - III ступенів в селі Глинськ Калинівського району Вінницької області</t>
  </si>
  <si>
    <t>Капітальний ремонт фасадів та перекриття з утепленням навчально виховного комплексу загальоосвітньої школи I - III ступенів - дошкільний навчальний заклад по вулиці Шкільна 7 в селі Лемешівка Калинівського району Вінницької області</t>
  </si>
  <si>
    <t>Капітальний ремонт шкільного парку відпочинку загальноосвітньої школи I - III ступенів N 1 по вулиці Шкільна, 3 в с. Пиків Калинівського району Вінницької області</t>
  </si>
  <si>
    <t>Придбання сценічних костюмів для Лісоволисіївського сільського Будинку культури с. Лісова Лисіївка Калинівського району Вінницької області</t>
  </si>
  <si>
    <t xml:space="preserve">Придбання дитячої гірки для Дитячого навчального закладу с. Райки Калинівського району Вінницької області </t>
  </si>
  <si>
    <t>Нове будівництво артезіанської свердловини в селі Радівка Калинівського району Вінницької області</t>
  </si>
  <si>
    <t>Капітальний ремонт площадки біля пам'ятника загиблим воїнам по вулиці Сонячна в селі Сальник Калинівського району Вінницької області</t>
  </si>
  <si>
    <t>Придбання сценічних костюмів та інструментів для Калинівського районного будинку культури в м. Калинівка вул. Вадима Нестерчука буд. 22, Калинівського району Вінницької області</t>
  </si>
  <si>
    <t>Реконструкція водопровідної мережі по вул. Незалежності, вул. Шкільна, пров. Шкільний, вул. Космонавтів, вул. Польова, пров. Комарова, вул. Чкалова, вул. Весела, вул. Гагаріна в с. Пиковець Козятинського району Вінницької області</t>
  </si>
  <si>
    <t>Придбання автомобіля спеціально обладнаного для перевезення осіб з інвалідністю, в тому числі візочників, медичної апаратури та обладнання для медико-соціального відділення с. Самгородок Козятинського районного КУ "Територіальний центр соціального обслуговування Козятинського району, с. Самгородок Козятинського району</t>
  </si>
  <si>
    <t>Придбання автомобіля спеціально обладнаного для перевезення осіб з інвалідністю, в тому числі візочників, медичної апаратури та обладнання для медико-соціального відділення с. Махнівка Козятинського районного КУ "Територіальний центр соціального обслуговування Козятинського району", с. Махнівка Козятинського району</t>
  </si>
  <si>
    <t>Придбання комплекту комп'ютерного обладнання для комунального закладу "Музей Хліба с. Білопілля", с. Білопілля Козятинського району</t>
  </si>
  <si>
    <t>Придбання твердопаливного котла для Йосипівської амбулаторії загальної практики сімейної медицини, с. Йосипівка Козятинського району</t>
  </si>
  <si>
    <t xml:space="preserve">Ремонт внутрішньої електромережі та встановлення системи опалення ТМ "Білюкс" за проектом "Теплий промінь" у будинку культури Самгородоцької сільської ради, с. Самгородок Козятинського району </t>
  </si>
  <si>
    <t>Придбання комплекту комп'ютерного обладнання для Інтернет центру с. Пузирки, Козятинського району</t>
  </si>
  <si>
    <t>Придбання ігрового дитячого майданчика для Сестринівської сільської ради, с. Сестринівка Козятинського району</t>
  </si>
  <si>
    <t>Придбання ігрового майданчика для Вернигородоцької сільської ради, с. Вернигородок Козятинського району</t>
  </si>
  <si>
    <t xml:space="preserve">Придбання комплекту книг для центральної районної бібліотеки, м. Козятин, вул. Грушевського, 28 </t>
  </si>
  <si>
    <t xml:space="preserve">Придбання комплекту звукопідсилюючої апаратури для будинку культури с. Сигнал Козятинського району </t>
  </si>
  <si>
    <t>Придбання повітроводної арматури до теплогенератора, модульну котельну для Бродецького селищного будинку культури, смт Бродецьке Козятинського району</t>
  </si>
  <si>
    <t>Придбання ноутбука та принтера для клубу с. Флоріанівка, Козятинського району</t>
  </si>
  <si>
    <t xml:space="preserve">Придбання одягу сцени для клубу с. Медведівки, с. Медведівка Козятинського району </t>
  </si>
  <si>
    <t xml:space="preserve">Капітальний ремонт дороги по вул. Шкільна в с. Жежелів Козятинського району, згідно проекту "Якісне дорожнє покриття - чудове відчуття", с. Жежелів Козятинського району </t>
  </si>
  <si>
    <t>Капітальне придбання  для районого будинку культури "Жовтень"</t>
  </si>
  <si>
    <t>Реконструкція водопроводу в с.Котюжани Мурованокуриловецького району Вінницької області</t>
  </si>
  <si>
    <t xml:space="preserve">Капітальний ремонт (заміна покрівлі) будівлі КДЦ в с.Степанки </t>
  </si>
  <si>
    <t>Капітальний ремонт елементів мережі зовнішнього освітлення с.Грабарівка, вул.Центральна, Подільська, Молодіжна Піщанського району</t>
  </si>
  <si>
    <t>Нове будівництво розвідувально-експлуатаційної свердловини для водопостачання населення по вулицях Чкалова, Богуна в м. Погребище Вінницької області</t>
  </si>
  <si>
    <t>Придбання мультимедійного обладнання  для Вилянської загальноосвітньої школи 1-11 ступенів</t>
  </si>
  <si>
    <t>Томашпільська районна рада проведення робіт по реконструкції приміщення міні-цеху з переробки молока с.Антонівка</t>
  </si>
  <si>
    <t>Вапнярська ОТГ придбання оргтехніки</t>
  </si>
  <si>
    <t xml:space="preserve">Придбання комплекту меблів та медичного обладнання для Комунального некомерційного підприємства “Хмільницький центр первинної медико-санітарної допомоги” Хмільницької районної ради с. Пустовійти, вул. Центральна, 108А Хмільницького району </t>
  </si>
  <si>
    <t xml:space="preserve">Капітальний ремонт огородження сільського парку та кладовища в с. Сальниця, вул. Соборна Хмільницького району </t>
  </si>
  <si>
    <t xml:space="preserve">Реконструкція будівлі бібліотеки з добудовою в с. Митинці по вул. Лесі Українки, 22 Хмільницького району </t>
  </si>
  <si>
    <t xml:space="preserve">Капітальний ремонт даху районної комунальної позашкільної навчальної установи “Центр дитячої та юнацької творчості” в с. Уланів, вул. Соборна, 51 Хмільницького району </t>
  </si>
  <si>
    <t>Придбання апарату штучної вентиляції легень ШВЛ–Mindray 300 та шприцевого насосу для відділення анестезіології інтенсивної терапії КУ “Хмільницька центральна районна лікарня”, м. Хмільник, вул. Монастирська, 71 Вінницької області</t>
  </si>
  <si>
    <t>Капітальний ремонт будинку культури с. Великий Митник, площа Перемоги, 2 Хмільницького району</t>
  </si>
  <si>
    <t>Капітальний ремонт клубу с. Рибченці вул. Лесі Українки, 110а, Хмільницького району Вінницької області</t>
  </si>
  <si>
    <t>Придбання ноутбука, принтера, роутера з Wi-Fi для бібліотеки с. Лип'ятин вул. Лесі Українки, 1, Хмільницького району Вінницької області</t>
  </si>
  <si>
    <t>Придбання радіомікрофонів, акустичної системи, сценічних костюмів для Будинку культури с. Лозна, вул. Б. Панасюка, 11-а, Хмільницького району Вінницької області</t>
  </si>
  <si>
    <t>Капітальний ремонт фельдшерсько-акушерського пункту с. Лозна вул. Б. Панасюка, 11, Хмільницького району Вінницької області</t>
  </si>
  <si>
    <t>Придбання меблів, комп'ютерного класу для навчально-виховного комплексу "Загальноосвітня школа I - III ст." с. Березна вул. Івана Богуна, 3а, Хмільницького району Вінницької області</t>
  </si>
  <si>
    <t>Будівництво водогону в с. Скаржинці по вул. Лесі Українки та вул. Вишнева Хмільницького району Вінницької області</t>
  </si>
  <si>
    <t>Придбання спортивного лінолеуму для спортивно-глядацької зали сільського клубу с. Пустовійти вул. Центральна, 52-б, Хмільницького району Вінницької області</t>
  </si>
  <si>
    <t>Придбання системи відеоспостереження на спортивний майданчик зі штучним покриттям в смт. Чернівці</t>
  </si>
  <si>
    <t>Реконструкція вуличного освітлення по вул. Центральна в с. Березівка</t>
  </si>
  <si>
    <t>Придбання музичних інструментів та звукової апаратури для Чернівецького районного будинку культури</t>
  </si>
  <si>
    <t>Забезпечення структурних підрозділів Чернівецької центральної лікарні оргтехнікою відповідно до табеля оснащення</t>
  </si>
  <si>
    <t>Придбання компютерів та багатофункціональних пристроїв для укомплектування та оснащення підрозділів КНП "Чернівецький центр первинної медико-санітарної допомогиЧернівецької районної ради"</t>
  </si>
  <si>
    <t>Капітальний ремонт спортивного залу КЗ Чечельницька СЗШ №1</t>
  </si>
  <si>
    <t>Капітальний ремонт ДНЗ "Яблунька"-кап.ремонт(поліпшення експлуатаційних показників)внутрішньої туалетної кімнати</t>
  </si>
  <si>
    <t>Капітальний ремонт ДНЗ "Яблунька"-кап.ремонт прачечної в Ольгопільському ДЗО</t>
  </si>
  <si>
    <t xml:space="preserve">Придбання установки водопідготовки УК-1,5 для очистки води в ЗДО "Берізка" </t>
  </si>
  <si>
    <t xml:space="preserve">
Реконструкція площі по вул.Незалежності із встановленням садово-паркової скульптури Т.Шевченка в м.Ямпіль Ямпільської міської ради - 582 тис. гривень,
</t>
  </si>
  <si>
    <t>Капремонт будівлі КП "Ямпільська дирекція кіномережі" кінотеатр "Ювілейний" по вул. Свободи, 75/1 м. Ямпіль Вінницької області</t>
  </si>
  <si>
    <t>Придбання автомобіля для Качківської лікарської амбулаторії загальної практики сімейної медицини, Ямпільського району Вінницької області</t>
  </si>
  <si>
    <t>Реконструкція центральної площі та паркової зони по вулиці Центральна с. Довжок Ямпільського району Вінницької області</t>
  </si>
  <si>
    <t>Капремонт вуличного освітлення с.Біла Гальжбіївської сільської ради</t>
  </si>
  <si>
    <t xml:space="preserve">Реконструкція площі по вул.Центральна Русавської сільської ради </t>
  </si>
  <si>
    <t>Реконструкція системи відеоспостереження м.Ямпіль Ямпільської міської ради</t>
  </si>
  <si>
    <t>Реконструкція площадки в центрі с.Михайлівка Михайлівської сільської ради</t>
  </si>
  <si>
    <t>Придбання лавочок та фонарів для зони відпочинку по вул.Центральній Писарівської сільської ради</t>
  </si>
  <si>
    <t>Реконструкція та реставрація паркової зони Северинівської сільської ради</t>
  </si>
  <si>
    <t>Придбання дитячого майданчика вул.ЦентральнаТростянецької сільської ради</t>
  </si>
  <si>
    <t xml:space="preserve">Реконструкція вуличного освітлення Порогівської сільської ради </t>
  </si>
  <si>
    <t>Придбання тенісного стола для загальноосвітньої школи I - II ступенів N 4 м. Калинівка вул. Шкільна, 1</t>
  </si>
  <si>
    <t>Придбання мультимедійних комплексів для Калинівської загальноосвітньої школи I - III ступенів N 2-гімназії м. Калинівка вул. Маяковського, 31</t>
  </si>
  <si>
    <t>Капітальний ремонт покрівлі будівлі загальноосвітньої школи I - III ступенів села Дружелюбівка по вулиці Центральна 54 с. Дружелюбівка Калинівського району</t>
  </si>
  <si>
    <t>Капітальний ремонт дорожнього покриття частини вул. Свято-Миколаївської (від буд. N 13 до перетину вул. Гоголя (від початку вулиці до мосту) з влаштуванням тротуарів в смт Брацлав Немирівського району Вінницької області</t>
  </si>
  <si>
    <t>ОТГ с Нова Гребля</t>
  </si>
  <si>
    <t>Придбання автобусних зупинок для Новогребельської сільської ради Калинівського району Вінницької області</t>
  </si>
  <si>
    <t>ОТГ м. Немирів</t>
  </si>
  <si>
    <t>Капремонт комплексу будівель та споруд НВК N 1 із застосуванням заходів теплореновації (заміна вікон та дверей, утеплення фасаду) по пров. Некрасова, 2, в м. Немирів Вінницької області</t>
  </si>
  <si>
    <t>Капремонт будівлі бібліотеки по пров. Некрасова, 15 в м. Немирів Вінницької області</t>
  </si>
  <si>
    <t xml:space="preserve">Капітальний ремонт будівлі Немирівського будинку дитячої та юнацької творчості по вул. Горького 77, м. Немирів </t>
  </si>
  <si>
    <t xml:space="preserve">Капітальний ремонт будинку культури по вул. Молодіжна с. Гунька </t>
  </si>
  <si>
    <t>Придбання мультимедійного обладнання для потреб Нововолинської спеціальної загальноосвітньої школи N 9 Волинської обласної ради за адресою: вул. Нововолинська, буд. 17, м. Нововолинськ Волинської області</t>
  </si>
  <si>
    <t>Придбання морозильної камери для потреб Нововолинської спеціальної загальноосвітньої школи N 9 Волинської обласної ради за адресою: вул. Нововолинська, буд. 17, м. Нововолинськ Волинської області</t>
  </si>
  <si>
    <t>Реконструкція ангару під спортивну споруду у Володимир-Волинському ліцеї "Центр освіти" Волинської обласної ради за адресою: вул. Берегового, 1 у м. Володимир-Волинський Волинської області</t>
  </si>
  <si>
    <t>Придбання оргтехніки та музичної апаратури для обласного дитячого протитуберкульозного санаторію "Згорани" по вул. Шевченка, 210 у с. Згорани Любомльського району Волинської області</t>
  </si>
  <si>
    <t>Капітальний ремонт приміщень поліцейської станції N 1 Луцького відділу поліції Головного управління Національної поліції у Волинській області на проспекті Відродження, 7</t>
  </si>
  <si>
    <t>Капітальний ремонт приміщень поліцейської станції N 7 Луцького відділу поліції Головного управління Національної поліції у Волинській області на проспекті Молоді, 17а</t>
  </si>
  <si>
    <t>Придбання техніки для Володимир-Волинської стоматологічної поліклініки Володимир-Волинського територіального медичного об'єднання за адресою: вул. Драгоманова, 41 у м. Володимир-Волинський Волинської області</t>
  </si>
  <si>
    <t>Придбання техніки для Міжшкільного навчально-виробничого комбінату за адресою: вул. Луцька, 117 у м. Володимир-Волинський Волинської області</t>
  </si>
  <si>
    <t>Придбання техніки для Володимир-Волинської дитячої художньої школи імені Миколи Рокицького за адресою: вул. Устилузька, 54 у м. Володимир-Волинський Волинської області</t>
  </si>
  <si>
    <t>Придбання та встановлення системи відеонагляду для культурно-мистецького центру відділу культури і туризму виконавчого комітету Володимир-Волинської міської ради за адресою: вул. Князя Василька, 4 у м. Володимир-Волинський, Волинської області</t>
  </si>
  <si>
    <t>Придбання об'єктів благоустрою для культурно-мистецького центру відділу культури і туризму виконавчого комітету Володимир-Волинської міської ради за адресою: вул. Князя Василька, 4 у м. Володимир-Волинський, Волинської області</t>
  </si>
  <si>
    <t>Капітальний ремонт покриття та обладнання спортивного майданчика ЗОШ I - III ступенів N 1 на вул. Степана Бандери, 8 у м. Володимирі-Волинському Волинської області</t>
  </si>
  <si>
    <t>Придбання спортивного інвентаря для потреб Нововолинської гімназії Новововолинської міської ради Волинської області за адресою: вул. Кауркова, 4-а, м. Нововолинськ Волинської області</t>
  </si>
  <si>
    <t>Реконструкція спортивного майданчика ЗОШ I - III ст. на вул. Лесі Українки, буд. 3, смт Благодатне, м. Нововолинськ Волинської області</t>
  </si>
  <si>
    <t>Придбання техніки для потреб Нововолинської загальноосвітньої школи I - III ступенів N 8 Нововолинської міської ради Волинської області за адресою: вул. Лесі Українки, буд. 2, смт Благодатне, м. Нововолинськ Волинської області</t>
  </si>
  <si>
    <t>Придбання меблів для потреб Нововолинського центру дитячої та юнацької творчості за адресою: проспект Перемоги, буд. 5 а, м. Нововолинськ Волинської області</t>
  </si>
  <si>
    <t>Районний бюджет Горохівського району</t>
  </si>
  <si>
    <t>Заміна віконних та дверних блоків в школах Горохівського району</t>
  </si>
  <si>
    <t>Капітальний ремонт спортивного залу ЗОШ I - III ступеня по вул. Незалежності, 13 с. Лобачівка Горохівського району Волинської області</t>
  </si>
  <si>
    <t>Заміна віконних та дверних блоків в ЗОШ I - III ступеня по вул. Центральна, 2 с. Брани Горохівського району Волинської області</t>
  </si>
  <si>
    <t>Всього по районному бюджету Горохівського району</t>
  </si>
  <si>
    <t>Районний бюджет Локачинського району</t>
  </si>
  <si>
    <t>Капітальний ремонт теплотраси та заміна котла будинку культури по вул. Шкільна, 14 в с. Бубнів Локачинського району Волинської області</t>
  </si>
  <si>
    <t>Капітальний ремонт внутрішніх туалетів ЗОШ I - III ступеня по вул. Миру 2 в с. Конюхи Локачинського району Волинської області</t>
  </si>
  <si>
    <t>Капітальний ремонт зовнішніх мереж водопроводу до ЗОШ I - II ступеня по вул. Шкільна, 2 с. Зубильне Локачинського району Волинської області</t>
  </si>
  <si>
    <t>Облаштування вуличного освітлення по вул. Центральна, Польова с. Войнин Локачинського району Волинської області</t>
  </si>
  <si>
    <t>Всього по районному бюджету Локачинського району</t>
  </si>
  <si>
    <t>Районний бюджет Луцького району</t>
  </si>
  <si>
    <t>Заміна внутрішніх дверей в ЗЗСО I - III ст. по вул. Шкільна, 37 в с. Городище Луцького району Волинської області</t>
  </si>
  <si>
    <t>Капітальний ремонт першого поверху приміщення адмінбудівлі за адресою вул. Незалежності, 82 в смт Торчин Луцького району Волинської області</t>
  </si>
  <si>
    <t>Нове будівництво вуличного освітлення с. Чаруків по вулиці Вокзальній Луцького району Волинської області</t>
  </si>
  <si>
    <t>Всього по районному бюджету Луцького району</t>
  </si>
  <si>
    <t>Капітальний ремонт (заміна вікон та дверей) в Згоранській ЗОШ I - III ст. по вул. Шевченка, 63 у с. Згорани, Любомльського району, Волинської області</t>
  </si>
  <si>
    <t>Капітальний ремонт (заміна вікон та дверей) фельдшерсько-акушерського пункту в с. Вигнанка по вул. Молодіжна, 2 Любомльського району Волинської області</t>
  </si>
  <si>
    <t>Районний бюджет Ратнівського району</t>
  </si>
  <si>
    <t>Капітальний ремонт відділення анестезіології з ліжками для інтенсивної терапії Ратнівської ЦРЛ по вул. Газіна, 64, смт Ратне, Волинської області</t>
  </si>
  <si>
    <t>Всього по районному бюджету Ратнівського району</t>
  </si>
  <si>
    <t>Районний бюджет Рожищенського району</t>
  </si>
  <si>
    <t>Капітальний ремонт приміщення спортзалу ЗОШ I - III ступеня по вул. Братів Новосадів, 1 в с. Ясенівка Рожищенського району Волинської області</t>
  </si>
  <si>
    <t>Капітальний ремонт даху та фасаду в будинку культури по вул. Лобушняка, 11 села Кияж Рожищенського району Волинської області</t>
  </si>
  <si>
    <t>Капітальний ремонт даху клубу по вул. Промислова, 2 с. Трилісці Рожищенського району Волинської області</t>
  </si>
  <si>
    <t>Заміна віконних та дверних блоків в ЗОШ I - III ступеня вул. Зелена, 49 смт Дубище Рожищенського району Волинської області</t>
  </si>
  <si>
    <t>Всього по районному бюджету Рожищенського району</t>
  </si>
  <si>
    <t>Районний бюджет Турійського району</t>
  </si>
  <si>
    <t>Реконструкція дошкільного навчального закладу по вул. Ставецька, 20 в с. Радовичі Турійського району Волинської області</t>
  </si>
  <si>
    <t>Капітальний ремонт покрівлі загальноосвітньої школи I - III ст. по вул. Тишика, 53 в с. Обенижі Турійського району Волинської області</t>
  </si>
  <si>
    <t>Капітальний ремонт частини адміністративного приміщення призначеного для розміщення Центру надання адміністративних послуг Турійської ОТГ, що знаходиться за адресою: смт Турійськ, майдан Центральний, 1, Турійського району Волинської області</t>
  </si>
  <si>
    <t>Всього по районному бюджету Турійського району</t>
  </si>
  <si>
    <t>Придбання дитячо-спортивного майданчика по вул. Садова в с. Зимне Володимир-Волинського району Волинської області</t>
  </si>
  <si>
    <t>Капітальний ремонт (заміна вікон та дверей) фельдшерсько-акушерського пункту в с. Житані по вул. Гоголя, 3 б, Володимир-Волинського району Волинської області</t>
  </si>
  <si>
    <t>Придбання дитячо-спортивного майданчика по вул. Лесі Українки в с. Льотниче Володимир-Волинського району Волинської області</t>
  </si>
  <si>
    <t>Реконструкція мережі вуличного освітлення в с. Підгайці Володимир-Волинського району Волинської області</t>
  </si>
  <si>
    <t>Реконструкція мережі вуличного освітлення в с. Хобултова Володимир-Волинського району Волинської області</t>
  </si>
  <si>
    <t>Придбання та влаштування дитячо-спортивного майданчика в с. Залужжя Володимир-Волинського району Волинської області</t>
  </si>
  <si>
    <t>Придбання меблів для ЗОШ I - III ст. с. Стенжаричі по вул. Відродження, 24 Устилузької ОМТГ Волинської області</t>
  </si>
  <si>
    <t>Реконструкція вуличного освітлення по вул. 1 Травня в с. Павлівка Іваничівського району Волинської області</t>
  </si>
  <si>
    <t>Придбання елементів дитячо-спортивного майданчика в с. Волиця Іваничівського району Волинської області</t>
  </si>
  <si>
    <t>Придбання комплексу огороджуючих конструкцій по вул. Лесі Українки в с. Переславичі Іваничівського району Волинської області</t>
  </si>
  <si>
    <t>Реконструкція вуличного освітлення по вул. 8 Березня в с. Павлівка Іваничівського району Волинської області</t>
  </si>
  <si>
    <t>Реконструкція вуличного освітлення по вул. Порицькій в с. Павлівка Іваничівського району Волинської області</t>
  </si>
  <si>
    <t>Будівництво дитячого майданчика в с. Павлівка Іваничівського району Волинської області</t>
  </si>
  <si>
    <t>Придбання комп'ютерного обладнання в ЗОШ I - II ст. с. Морозовичі, по вул. Шкільна, 44, Іваничівського району, Волинської області</t>
  </si>
  <si>
    <t>Придбання комп'ютерного обладнання в ЗОШ I - III ст. с. Стара Лішня, по вул. Миру, 49, Іваничівського району, Волинської області</t>
  </si>
  <si>
    <t>Придбання більярдного столу для Будинку культури с. Бужанка, вул. Перемоги, 16 Б, Іваничівського району Волинської області</t>
  </si>
  <si>
    <t>Придбання сценічних костюмів для дитячого колективу "Зорецвіт" КЗ "Бужанківський ліцей ім. Миколи Корзонюка" по вул. Перемоги, 20 а у с. Бужанка Іваничівського району Волинської області</t>
  </si>
  <si>
    <t>Бюджет сільської об'єднаної територіальної громади c.Заброди</t>
  </si>
  <si>
    <t>Капітальний ремонт даху, заміна вікон та дверей будівлі НВК "ЗОШ I - III ступеня-дитячий садок" на вул. Набережній 15, в с. Щедрогір, Ратнівського р-ну, Волинської області</t>
  </si>
  <si>
    <t>Всього по бюджету об’єднаної територіальної громади с. Заброди</t>
  </si>
  <si>
    <t>Бюджет об’єднаної територіальної громади смт Іваничі</t>
  </si>
  <si>
    <t>Придбання елементів благоустрою (альтанок) в с. Романівка Іваничівського району Волинської області</t>
  </si>
  <si>
    <t>Всього по бюджету об’єднаної територіальної громади смт Іваничі</t>
  </si>
  <si>
    <t>Бюджет об’єднаної територіальної громади смт Цумань</t>
  </si>
  <si>
    <t>Капремонт будівлі Холоневичівського ДНЗ "Колобок" за адресою: вул. Центральна 12, с. Холоневичі, Ківерцівського р-ну, Волинської області</t>
  </si>
  <si>
    <t>Капремонт будівлі Липненського ДНЗ "Сонечко" за адресою: вул. Незалежності 49, с. Липне, Ківерцівського р-ну, Волинської області</t>
  </si>
  <si>
    <t>Всього по бюджету об’єднаної територіальної громади смт Цумань</t>
  </si>
  <si>
    <t>Придбання та влаштування механічних свердловин для потреб населених пунктів: с. Старовойтове, с. Гуща, с. Забужжя, с. Столинські-Смоляри, с. Полапи, с. Рівне, с. Вишнівка Рівненської сільської ради Волинської області</t>
  </si>
  <si>
    <t>Капітальний ремонт (заміна вікон та дверей) Скрипицького сільського клубу по вул. Городненська, 1 у с. Скрипиці Головненської селищної ради Волинської області</t>
  </si>
  <si>
    <t>Капітальний ремонт (заміна вікон та дверей) Мшанецького сільського клубу по вул. Лісова, 3 у с. Мшанець Головненської селищної ради Волинської області</t>
  </si>
  <si>
    <t>Придбання обладнання для Комунальної установи "Інклюзивно-ресурсний центр" по вул. Незалежності, 70 у м. Любомль Любомльської міської ради Волинської області</t>
  </si>
  <si>
    <t>Капітальний ремонт (заміна дверей) приміщення школи с. Лисняки по вул. Дружби Любомльської міської ради</t>
  </si>
  <si>
    <t>Реконструкція парку м. Любомль у Волинській області по вул. Богдана Хмельницького</t>
  </si>
  <si>
    <t>Капітальний ремонт (заміна вікон та дверей) Любомльського НВК "ЗЗСО I - III ступенів - гімназія" імені Наталії Ужвій по вул. Шкільна, 3 Любомльської міської ради</t>
  </si>
  <si>
    <t>Придбання духових музичних інструментів та меблів для Любомльської дитячої музичної школи по вул. Ярослава Мудрого, 5 у м. Любомль Любомльської міської ради Волинської області</t>
  </si>
  <si>
    <t>Придбання елементів благоустрою для потреб с. Смідин Старовижівського району Волинської області</t>
  </si>
  <si>
    <t>Придбання огороджуючих конструкцій по вул. Миру у с. Смідин Старовижівського району Волинської області</t>
  </si>
  <si>
    <t>Капітальний ремонт водного об'єкта (облаштування берегової території) по вул. Миру в с. Смідин Старовижівського району Волинської області</t>
  </si>
  <si>
    <t>Бюджет об’єднаної територіальної громади смт Торчин</t>
  </si>
  <si>
    <t>Будівництво дитячого майданчика в с. Білосток Торчинської об'єднаної територіальної громади Луцького району Волинської області</t>
  </si>
  <si>
    <t>Будівництво дитячого майданчика в с. Буяни Торчинської об'єднаної територіальної громади Луцького району Волинської області</t>
  </si>
  <si>
    <t>Всього по бюджету об’єднаної територіальної громади смт Торчин</t>
  </si>
  <si>
    <t>Бюджет об’єднаної територіальної громади с.Війниця</t>
  </si>
  <si>
    <t>Капітальний ремонт приміщення дитячого садка в с. Бегета Володимир-Волинського району Волинської області</t>
  </si>
  <si>
    <t>Капітальний ремонт вуличної мережі водопостачання с. Міжлісся Володимир-Волинського району Волинської області</t>
  </si>
  <si>
    <t>Всього по бюджету об’єднаної територіальної громади с. Війниця</t>
  </si>
  <si>
    <t>Бюджет об’єднаної територіальної громади с.Гірка Полонка</t>
  </si>
  <si>
    <t>Будівництво 2 дитячих майданчиків в с. Гірка Полонка Луцького району Волинської області</t>
  </si>
  <si>
    <t>Всього по бюджету об’єднаної територіальної громади с. Гірка Полонка</t>
  </si>
  <si>
    <t>Бюджет об’єднаної територіальної громади с.Тростянець</t>
  </si>
  <si>
    <t>Будівництво дитячого майданчика в с. Тростянець Тростянецької об'єднаної територіальної громади Ківерцівського району Волинської області</t>
  </si>
  <si>
    <t>Будівництво дитячого майданчика в с. Озеро Тростянецької об'єднаної територіальної громади Ківерцівського району, Волинської області</t>
  </si>
  <si>
    <t>Будівництво дитячого майданчика в с. Омельне Тростянецької об'єднаної територіальної громади Ківерцівського району Волинської області</t>
  </si>
  <si>
    <t>Будівництво дитячого майданчика в с. Човниця Тростянецької об'єднаної територіальної громади Ківерцівського району Волинської області</t>
  </si>
  <si>
    <t>Будівництво дитячого майданчика в с. Завітне Тростянецької об'єднаної територіальної громади Ківерцівського району Волинської області</t>
  </si>
  <si>
    <t>Всього по бюджету об’єднаної територіальної громади с.Тростянець</t>
  </si>
  <si>
    <t>придбання обладнання для харчоблоку (електроплита) Комунального закладу освіти «Середня загальноосвітня школа № 132» Дніпровської міської ради</t>
  </si>
  <si>
    <t>придбання інтерактивної панелі Комунальному закладу освіти «Гімназія № 3» Дніпровської міської ради</t>
  </si>
  <si>
    <t>придбання інтерактивної панелі Комунальному закладу освіти «Середня загальноосвітня школа № 47 з поглибленим вивченням іноземних мов і фізико-математичного профілю» Дніпровської міської ради</t>
  </si>
  <si>
    <t>придбання інтерактивної панелі Комунальному закладу освіти «Середня загальноосвітня школа № 63» Дніпровської міської ради</t>
  </si>
  <si>
    <t>придбання інтерактивної панелі Комунальному закладу освіти «Спеціалізована школа № 129 фізико-математичного профілю» Дніпровської міської ради</t>
  </si>
  <si>
    <t>придбання інтерактивної панелі Комунальному закладу освіти «Середня загальноосвітня школа № 98» Дніпровської міської ради</t>
  </si>
  <si>
    <t>придбання інтерактивної панелі Комунальному закладу освіти «Середня загальноосвітня школа № 14» Дніпровської міської ради</t>
  </si>
  <si>
    <t>проектування та капітальний ремонт спортивного комплексу Державного професійно-технічного навчального закладу «Дніпровський центр професійно-технічної освіти»</t>
  </si>
  <si>
    <t>капітальний ремонт покрівлі Комунального закладу освіти «Середня загальноосвітня школа                      № 74»  Дніпровської міської ради</t>
  </si>
  <si>
    <t>розробка проектно-кошторисної документації Комунального закладу освіти «Навчально  – виховний комплекс № 72 «Школа І - ІІІ ступенів –  дошкільний навчальний заклад (дитячий садок)»  Дніпровської міської ради</t>
  </si>
  <si>
    <t>капітальний ремонт підлоги та водопостачання у кабінеті хімії Комунального закладу освіти  «Навчально – виховний комплекс № 72 «Школа І - ІІІ ступенів – дошкільний навчальний заклад (дитячий садок)» Дніпровської міської ради</t>
  </si>
  <si>
    <t>капітальний ремонт покрівлі Комунального закладу освіти «Середня загальноосвітня школа  № 132»  Дніпровської міської ради</t>
  </si>
  <si>
    <t>капітальний ремонт покрівлі Комунального закладу освіти «Дошкільний навчальний заклад (ясла-садок) № 240 комбінованого типу» Дніпровської міської ради</t>
  </si>
  <si>
    <t>капітальний ремонт покрівлі Комунального закладу освіти  «Дошкільний навчальний заклад (ясла-садок) № 198» Дніпровської міської ради</t>
  </si>
  <si>
    <t>капітальний ремонт покрівлі Комунального закладу освіти  «Дошкільний навчальний заклад (ясла-садок) № 237 комбінованого типу» Дніпровської міської ради</t>
  </si>
  <si>
    <t>капітальний ремонт покрівлі Комунального закладу освіти  «Дошкільний навчальний заклад (ясла-садок) № 238» Дніпровської міської ради</t>
  </si>
  <si>
    <t>капітальний ремонт по заміні вікон Комунального закладу освіти "Дошкільний навчальний заклад (ясла-садок) № 338 комбінованого типу" Дніпровської міської ради</t>
  </si>
  <si>
    <t>капітальний ремонт по заміні вікон Комунального закладу освіти "Навчально-виховний комплекс № 122 "Загальноосвітній навчальний заклад-дошкільнийнавчальний заклад" Дніпровської міської ради</t>
  </si>
  <si>
    <t>капітальний ремонт по заміні вікон Комунального закладу освіти "Дошкільний навчальний заклад (ясла-садок) № 43 комбінованого типу" Дніпровської міської ради</t>
  </si>
  <si>
    <t>капітальний ремонт по заміні вікон Комунального закладу освіти "Дошкільний навчальний заклад (ясла-садок) № 69" Дніпровської міської ради</t>
  </si>
  <si>
    <t>Реконструкція міні-футбольного майданчика з навчально-тренувальних занять дитячо-юнацького футболу у Комунальному закладі освіти "Навчально виховний комплекс № 59" загальноосвітній навчальний заклад - дошкільний навчальний заклад" Дніпровської міської ради за адресою: вул. Новоорловська, 1 А, и. Дніпро</t>
  </si>
  <si>
    <t>Реконструкція спортивно-оздоровчого комплексу Комунального закладу загальної середньої освіти «Ліцей № 142 ім. П'єра де Кубертена»  Дніпровської міської ради за адресою: вул. Бєляєва, 2, м. Дніпро (розробка проектно-кошторисної документації)</t>
  </si>
  <si>
    <t xml:space="preserve">Капітальний ремонт будівлі та благоустрій території Комунального закладу освіти "Навчально-виховний комплекс № 106" Середня загальноосвітня школа - дошкільний навчальний заклад (дитячий садок)" Дніпровської міської ради </t>
  </si>
  <si>
    <t>Реконструкція спортивного комплексу та будівель за адресою: вул. Універсальна, 18 А у м. Дніпрі</t>
  </si>
  <si>
    <t>Капітальний ремонт із заміни вікон житлового будинку за адресою: просп. Петра Калнишевського, 44, під'їзд 4, м. Дніпро</t>
  </si>
  <si>
    <t>Капітальний ремонт із заміни вікон житлового будинку за адресою: просп. Петра Калнишевського, 49, під'їзди 5, 6, 7, 8, м. Дніпро</t>
  </si>
  <si>
    <t>Капітальний ремонт із заміни вікон житлового будинку за адресою: просп. Петра Калнишевського, 45, під'їзди 4, 5, 6, м. Дніпро</t>
  </si>
  <si>
    <t xml:space="preserve">Придбання медичного обладнання для Комунального закладу "Міська клінічна лікарня №6" Дніпровської иіської ради </t>
  </si>
  <si>
    <t>2.44</t>
  </si>
  <si>
    <t xml:space="preserve">Проектування та капітальний ремонт проїзної частини за адресою: просп. Мануйлівський, 29,    м. Дніпро, Комунальний заклад "Міська  клінічна  лікарня №9" Дніпровської міської ради </t>
  </si>
  <si>
    <t>2.45</t>
  </si>
  <si>
    <t xml:space="preserve">Придбання комплектів  обладнання для дитячих ігрових майданчиків по просп. Героїв, 4 вул. Свічеславській Набережній, 49, вул. Станіславського (на території гідропарку "Придніпровський") </t>
  </si>
  <si>
    <t>2.46</t>
  </si>
  <si>
    <t>Придбання обладнання для дитячих ігрових майданчиків (1 комплект) по  вул. Електричній, 28, м. Дніпро</t>
  </si>
  <si>
    <t>2.47</t>
  </si>
  <si>
    <t>Придбання спортивно-ігрової конструкції (1 комплект) по вул. Станіславського (гідропарк «Придніпровський»), м. Дніпро</t>
  </si>
  <si>
    <t>2.48</t>
  </si>
  <si>
    <t>Реконструкція міні-футбольного майданчику з навчально-тренувальних занять дитячо-юнацького футболу на території скверу "Амурський парк"</t>
  </si>
  <si>
    <t>2.49</t>
  </si>
  <si>
    <t>Придбання спортивного обладнання для скейтпарку КП "Молодіжне творче об'єднання" Дніпровської міської ради</t>
  </si>
  <si>
    <t>м. Вільногірськ</t>
  </si>
  <si>
    <t>Будівництво міського парку по вул.Центральна в м.Вільногірську Дніпропетровської області</t>
  </si>
  <si>
    <t>м. Жовті води</t>
  </si>
  <si>
    <t>Капітальний ремонт покрівлі житлового будинку №60 по бульвару Свободи м.Жовті Води</t>
  </si>
  <si>
    <t>Придбання музичного обладнання для комунального вищого навчального закладу "Криворізький обласний музичний коледж" Дніпропетровської обласної ради",м.Кривий Ріг, вул. Грабовського,12</t>
  </si>
  <si>
    <t>6.8</t>
  </si>
  <si>
    <t>м. Нікополь</t>
  </si>
  <si>
    <t>Закупівля медичного обладнання для КП "Нікопольська дитяча міська лікарня" ДОР"</t>
  </si>
  <si>
    <t>Реконструкція міні-футбольного майданчику з навчально-тренувальних занять дитячо-юнацького футболу</t>
  </si>
  <si>
    <t xml:space="preserve">Реконструкція міні-футбольного майданчику з навчально-тренувальних занять дитячо-юнацького футболу </t>
  </si>
  <si>
    <t>12.5</t>
  </si>
  <si>
    <t>12.6</t>
  </si>
  <si>
    <t>ОТГ с. Чкалове</t>
  </si>
  <si>
    <t>Капітальний ремонт по впровадженню енергозберігаючих заходів: заміна віконних заповнень у "ЗОШ І-ІІ ст. с.Південне" філія КНОЗ "Чкалівської ЗОШ І-ІІІ ст. Чкалівської сільської ради Нікопольського району Дніпропетровської області</t>
  </si>
  <si>
    <t>м Торецьк</t>
  </si>
  <si>
    <t>Капітальний ремонт асфальтно-бетон.покриття вул.Казацька смт.Новгородське</t>
  </si>
  <si>
    <t>Капітальний ремонт приміщень Центру соціально-психологічної реабілітації дітей служби у справах дітей Краматорської міської ради</t>
  </si>
  <si>
    <t>Будівництво оптичної мережі для встановлення засобів відеоспостереження на пл. Миру в м. Краматорськ Донецької області</t>
  </si>
  <si>
    <t>м. Маріуполь</t>
  </si>
  <si>
    <t>Капітальний ремонт комунального закладу "Маріупольська загальноосвітня школа І-ІІІ ступенів № 26 Маріупольської міської ради Донецької області" за адресою: вул.Чорноморська, 12 у Приморському районі м.Маріуполя</t>
  </si>
  <si>
    <t>Обладнання на території комунального закладу "Маріупольська загальноосвітня школа І-ІІІ ступенів № 26 Маріупольської міської ради Донецької області" пришкільної спортивної інфраструктури та капітальний ремонт спортивної зали с оснащенням</t>
  </si>
  <si>
    <t>Капітальний ремонт дороги комунальної власності Лиманської ОТГ по вул.Мічуріна</t>
  </si>
  <si>
    <t>Капітальний ремонт дороги комунальної власності Лиманської ОТГ по вул.Підлісна</t>
  </si>
  <si>
    <t>Придбання спеціалізованої техніки (трактор МТЗ 82.1 з фронтальним навантажувачем та відвалом) для КП "Лиманський Зеленбуд", 84404, Донецька обл., м. Лиман, вул.Костянтина Гасієва, буд.8 А</t>
  </si>
  <si>
    <t>м. Покровськ</t>
  </si>
  <si>
    <t>Капітальний ремонт ПМЦФЗН "Спорт для всіх" Покровської міської ради, за адресою: Донецька обл., м. Покровськ, м-н Южний, 10</t>
  </si>
  <si>
    <t>Капітальний ремонт Шевченківської загальноосвітньої школи I - III ступенів N 33 Покровської міської ради Донецької області (фасад), за адресою: Донецька обл., м. Покровськ, смт Шевченко, вул. Шкільна, 2</t>
  </si>
  <si>
    <t>Капітальний ремонт майстерень загальноосвітньої школи I - III ступенів N 4 Покровської міської ради Донецької області, за адресою: Донецька обл., м. Покровськ, вул. Таманова, 16 (продовження робіт)</t>
  </si>
  <si>
    <t>Капітальний ремонт дошкільного навчального закладу N 5 "Вербонька" Покровської міської ради Донецької області, за адресою: Донецька обл., м. Покровськ, вул. Захисників України, 33</t>
  </si>
  <si>
    <t>Капітальний ремонт корпусу Родинської міської лікарні, за адресою: Донецька обл., м. Родинське, вул. Запорізька, 5-а.</t>
  </si>
  <si>
    <t>Капітальний ремонт дошкільного навчального закладу N 15 "Дивограй" Покровської міської ради Донецької області (другий корпус), за адресою: Донецька обл., м. Родинське, вул. Миру, 13</t>
  </si>
  <si>
    <t>Реконструкція даху житлових будинків за адресою: Донецька область, Бахмутський район, смт Миронівський вул.Шевченко буд.13</t>
  </si>
  <si>
    <t>Розробка проектно-кошторисної документації на капітальний ремонт доріг смт Миронівський</t>
  </si>
  <si>
    <t>Капітальний ремонт фасадів та термомодернізація нежилої будівлі Іванівського сільського будинку культури по вул.. Зарічна,4, с.Іванівське Донецької області</t>
  </si>
  <si>
    <t>Нерозподілені видатки на здійснення заходів щодо соціально-економічного розвитку окремих територій</t>
  </si>
  <si>
    <t xml:space="preserve">Нерозподілені видатки </t>
  </si>
  <si>
    <t>бюджет м. Житомира</t>
  </si>
  <si>
    <t>Бюджет м. Житомира</t>
  </si>
  <si>
    <t>Реконструкція стадіону “Спартак” дитячо-юнацької спортивної школи з футболу “Полісся” в м. Житомирі</t>
  </si>
  <si>
    <t>Реконструкція приміщень адміністративної будівлі Корольовської районної ради м. Житомир за адресою: м. Житомир, площа Польова, 8 (в тому числі виготовлення ПКД)</t>
  </si>
  <si>
    <t>Поточний ремонт із заміною існуючих вікон та дверей на енергозберігаючі у під’їздах на місцях загального користування в житловому будинку за адресою: вул. Михайла Грушевського, 80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</si>
  <si>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Івана Огієнко, 1/34,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</si>
  <si>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Князів Острозьких, 131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</si>
  <si>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Домбровського, 45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</si>
  <si>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Корольова, 44А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</si>
  <si>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Київська, 94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</si>
  <si>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Леха Качинського, 20А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</si>
  <si>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Леха Качинського,5/1 м. Житомир</t>
  </si>
  <si>
    <t>Поточний ремонт із заміною існуючих дверей на енергозберігаючі у під’їздах в місцях загального користування в житловому будинку за адресою: вул. І. Мазепи, 88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</si>
  <si>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Вітрука, 33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</si>
  <si>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Святослава Ріхтера, 30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</si>
  <si>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пров. Тютюновий, 1 м. Житомир</t>
  </si>
  <si>
    <t>Поточний ремонт із заміною існуючих вікон та дверей на енергозберігаючі у під’їздах в місцях загального користування в житловому будинку за адресою: вул. Короленко, 4а м. Житомир</t>
  </si>
  <si>
    <t>Поточний ремонт із заміною існуючих дверей на енергозберігаючі у під’їздах в місцях загального користування в житловому будинку за адресою: вул. Лермонтовська 20, м. Житомир</t>
  </si>
  <si>
    <t>3.14</t>
  </si>
  <si>
    <t>3.15</t>
  </si>
  <si>
    <t>3.16</t>
  </si>
  <si>
    <t>3.17</t>
  </si>
  <si>
    <t>3.18</t>
  </si>
  <si>
    <t>3.19</t>
  </si>
  <si>
    <t>3.20</t>
  </si>
  <si>
    <t>3.21</t>
  </si>
  <si>
    <t>3.22</t>
  </si>
  <si>
    <t>3.23</t>
  </si>
  <si>
    <t>3.24</t>
  </si>
  <si>
    <t xml:space="preserve">Капітальний ремонт покриття внутрішньобудинкових проїздів по вул. Одеській, 74-а — 74-б в м. Бердичеві (МК ВЖРЕП № 7) </t>
  </si>
  <si>
    <t>3.25</t>
  </si>
  <si>
    <t xml:space="preserve">Капітальний ремонт покриття внутрішньобудинкових проїздів по вул. Одеській, 74 в м. Бердичеві (МК ВЖРЕП № 7) </t>
  </si>
  <si>
    <t>3.26</t>
  </si>
  <si>
    <t xml:space="preserve">Капітальний ремонт покриття внутрішньобудинкових проїздів по вул. Одеській, 53-а в м. Бердичеві (МК ВЖРЕП № 7) </t>
  </si>
  <si>
    <t>3.27</t>
  </si>
  <si>
    <t xml:space="preserve">Капітальний ремонт покриття внутрішньобудинкових проїздів по вул. Білопільській, 71 в м. Бердичеві (МК ВЖРЕП № 7) </t>
  </si>
  <si>
    <t>3.28</t>
  </si>
  <si>
    <t xml:space="preserve">Капітальний ремонт покриття внутрішньобудинкових проїздів по вул. Білопільській, 73 в м. Бердичеві (МК ВЖРЕП № 7) </t>
  </si>
  <si>
    <t>3.29</t>
  </si>
  <si>
    <t>Капітальний ремонт покриття внутрішньобудинкових проїздів по вул. Зоряній, 30-б в м. Бердичеві (МК ВЖРЕП № 7)</t>
  </si>
  <si>
    <t>3.30</t>
  </si>
  <si>
    <t>Капітальний ремонт покриття внутрішньобудинкових проїздів по вул. Варварівській, 7 в м. Бердичеві (МК ВЖРЕП № 7)</t>
  </si>
  <si>
    <t>3.31</t>
  </si>
  <si>
    <t>Капітальний ремонт покриття внутрішньобудинкових проїздів по вул. Одеській, 90 в м. Бердичеві (МК ВЖРЕП № 7)</t>
  </si>
  <si>
    <t>3.32</t>
  </si>
  <si>
    <t>Капітальний ремонт покриття внутрішньобудинкових проїздів по вул. Братів Міхеєвих, 1 в м. Бердичеві (МК ВЖРЕП № 7)</t>
  </si>
  <si>
    <t>3.33</t>
  </si>
  <si>
    <t>Капітальний ремонт покриття внутрішньобудинкових проїздів по вул. Руській, 12 в м. Бердичеві (МК ВЖРЕП № 7)</t>
  </si>
  <si>
    <t>3.34</t>
  </si>
  <si>
    <t>Капітальний ремонт покриття внутрішньобудинкових проїздів по вул. Чкалова, 15-а в м. Бердичеві (МК ВЖРЕП № 7)</t>
  </si>
  <si>
    <t>3.35</t>
  </si>
  <si>
    <t>Капітальний ремонт покриття внутрішньобудинкових проїздів по вул. Богунській, 3 в м. Бердичеві (МК ВЖРЕП № 7)</t>
  </si>
  <si>
    <t>3.36</t>
  </si>
  <si>
    <t>Капітальний ремонт покриття внутрішньобудинкових проїздів по вул. П.Комуни, 43-а в м. Бердичеві (МК ВЖРЕП № 7)</t>
  </si>
  <si>
    <t>3.37</t>
  </si>
  <si>
    <t>Капітальний ремонт покриття внутрішньобудинкових проїздів по вул. Житомирській, 18 в м. Бердичеві (МК ВЖРЕП № 7)</t>
  </si>
  <si>
    <t>3.38</t>
  </si>
  <si>
    <t>Капітальний ремонт покриття внутрішньобудинкових проїздів по вул. Є.Старікова, 6 в м. Бердичеві (МК ВЖРЕП № 7)</t>
  </si>
  <si>
    <t>3.39</t>
  </si>
  <si>
    <t>Капітальний ремонт покриття внутрішньобудинкових проїздів по вул. Є.Старікова, 8 в м. Бердичеві (МК ВЖРЕП № 7)</t>
  </si>
  <si>
    <t>3.40</t>
  </si>
  <si>
    <t>Капітальний ремонт покриття внутрішньобудинкових проїздів по вул. Стадіонна, 41 в м. Бердичеві (МК ВЖРЕП № 7)</t>
  </si>
  <si>
    <t>3.41</t>
  </si>
  <si>
    <t>Капітальний ремонт покриття внутрішньобудинкових проїздів по вул. Європейській, 110 в м. Бердичеві (МК ВЖРЕП № 7)</t>
  </si>
  <si>
    <t>3.42</t>
  </si>
  <si>
    <t xml:space="preserve">Капітальний ремонт покриття внутрішньобудинкових проїздів по вул. Європейській, 112 в м. Бердичеві (МК ВЖРЕП № 7) </t>
  </si>
  <si>
    <t>3.43</t>
  </si>
  <si>
    <t xml:space="preserve">Капітальний ремонт покриття внутрішньобудинкових проїздів по вул. Новоіванівській, 48 в м. Бердичеві (МК ВЖРЕП № 7) </t>
  </si>
  <si>
    <t>3.44</t>
  </si>
  <si>
    <t xml:space="preserve">Капітальний ремонт покриття внутрішньобудинкових проїздів по пров. Тихому 2-а в м. Бердичеві (МК ВЖРЕП № 7) </t>
  </si>
  <si>
    <t>3.45</t>
  </si>
  <si>
    <t>Придбання комплекту шкільних меблів для ЗОШ I—III ступенів № 5, вул. Європейська 18/8, м. Бердичів</t>
  </si>
  <si>
    <t>3.46</t>
  </si>
  <si>
    <t>Придбання та встановлення тіньових навісів для ДНЗ (ясла-садок комбінованого типу) № 16 “Ялинка”, вул. Шевченка 46/2 м. Бердичів</t>
  </si>
  <si>
    <t>5.14</t>
  </si>
  <si>
    <t>5.15</t>
  </si>
  <si>
    <t>5.16</t>
  </si>
  <si>
    <t>5.17</t>
  </si>
  <si>
    <t>5.18</t>
  </si>
  <si>
    <t>5.19</t>
  </si>
  <si>
    <t>5.20</t>
  </si>
  <si>
    <t>5.21</t>
  </si>
  <si>
    <t>Реконструкція вуличного освітлення с. Мостове Андрушівського району Житомирської області</t>
  </si>
  <si>
    <t>6.9</t>
  </si>
  <si>
    <t>6.10</t>
  </si>
  <si>
    <t>Придбання ігрового майданчика м. Андрушівка, вул. Сонячна, 1 Житомирської області</t>
  </si>
  <si>
    <t>Районний бюджет Баранівського району</t>
  </si>
  <si>
    <t>Придбання обладнання і предметів довгострокового користування (комплект спортивного обладнання) для Першотравенської ЗОШ I—III ст Баранівського району Житомирської області</t>
  </si>
  <si>
    <t>Придбання обладнання і предметів довгострокового користування (комплект меблів) для Камянобрідського Будинку культури Баранівського району Житомирської області</t>
  </si>
  <si>
    <t>8.10</t>
  </si>
  <si>
    <t>8.11</t>
  </si>
  <si>
    <t>8.12</t>
  </si>
  <si>
    <t>8.13</t>
  </si>
  <si>
    <t>8.14</t>
  </si>
  <si>
    <t>8.15</t>
  </si>
  <si>
    <t>8.16</t>
  </si>
  <si>
    <t>8.17</t>
  </si>
  <si>
    <t>Капремонт будівлі стаціонару Центральної районної лікарні Бердичівського району за адресою: вул. Житомирська, 85а, м. Бердичів, Житомирська область</t>
  </si>
  <si>
    <t>8.18</t>
  </si>
  <si>
    <t>Реконструкція будівлі стаціонару Центральної районної лікарні Бердичівського району за адресою: вул. Житомирська, 85а, м. Бердичів, Житомирська область</t>
  </si>
  <si>
    <t>Районний бюджет Романівського району</t>
  </si>
  <si>
    <t>Будівництво дошкільного навчального закладу по вул. Підкоритова, 1в, с. Печанівка Романівського району</t>
  </si>
  <si>
    <t>Районний бюджет Ємільчинського району</t>
  </si>
  <si>
    <t>Капітальний ремонт фасаду дошкільного навчального закладу “Барвінок” в смт Яблунець Ємільчинського району Житомирської області</t>
  </si>
  <si>
    <t>15.5</t>
  </si>
  <si>
    <t>Капітальні видатки на придбання дитячого майданчика з подальшим встановленням у с. Квітневе Малинського району</t>
  </si>
  <si>
    <t>15.6</t>
  </si>
  <si>
    <t>Капітальний ремонт приміщення будинку культури за адресою: с. Скурати, вул. Соборна, 8 Малинського району</t>
  </si>
  <si>
    <t>Районний бюджет Новоград-Волинського району</t>
  </si>
  <si>
    <t>Придбання обладнання та апаратури в дитячий садочок “Сонечко” Броницькогутянської сільської ради Новоград-Волинського району Житомирської області</t>
  </si>
  <si>
    <t>Капітальний ремонт фельдшерського пункту в селі Груд, Новоград-Волинського району Житомирської області</t>
  </si>
  <si>
    <t>Капітальний ремонт електропостачання, електроустановок вуличного освітлення в с. Дідовичі Новоград-Волинського району Житомирської області</t>
  </si>
  <si>
    <t>Придбання обладнання для дошкільного начального закладу “Сонечко” с. Жолобне Новоград- Волинського району Житомирської області</t>
  </si>
  <si>
    <t>Капітальний ремонт Будинку культури в с. Колодянка Новоград- Волинського району Житомирської області (корегування)</t>
  </si>
  <si>
    <t>Капітальний ремонт Наталівського дошкільного навчального закладу Новоград-Волинського району Житомирської області</t>
  </si>
  <si>
    <t>Капітальний ремонт приміщень дошкільного навчального закладу “Ромашка” по вул. Степана Дем’янчука, 23 в с. Орепи Новоград-Волинського району Житомирської області</t>
  </si>
  <si>
    <t>Капітальний ремонт приміщення по вул. Садовій 4, в с. Стриєва для розміщення фельдшерського пункту Новоград-Волинського району Житомирської області</t>
  </si>
  <si>
    <t>16.9</t>
  </si>
  <si>
    <t>Придбання комплектів меблів в дошкільний навчальний заклад с. Ярунь Новоград-Волинського району Житомирської області</t>
  </si>
  <si>
    <t>16.10</t>
  </si>
  <si>
    <t>Реконструкція фельдшерсько- акушерського пункту по вул. островського 11 “А” в селі Сусли Новоград-Волинського району Житомирської області</t>
  </si>
  <si>
    <t>16.11</t>
  </si>
  <si>
    <t>Придбання обладнання для системи опалення Гульської АЗПСМ Новоград-Волинського району Житомирської області</t>
  </si>
  <si>
    <t>17.8</t>
  </si>
  <si>
    <t>17.9</t>
  </si>
  <si>
    <t>20.9</t>
  </si>
  <si>
    <t>20.10</t>
  </si>
  <si>
    <t>20.11</t>
  </si>
  <si>
    <t>20.12</t>
  </si>
  <si>
    <t>20.13</t>
  </si>
  <si>
    <t>20.14</t>
  </si>
  <si>
    <t>20.15</t>
  </si>
  <si>
    <t>20.16</t>
  </si>
  <si>
    <t>Районний бюджет Пулинського району</t>
  </si>
  <si>
    <t>Придбання монітора пацієнта для КУ “Центральна районна лікарня Пулинської районної ради” Житомирської області</t>
  </si>
  <si>
    <t>Будівництво спортивного залу в смт Черняхів Житомирської області. Адреса: Житомирська обл., м. Черняхів, вул. 1 Травня, 1а</t>
  </si>
  <si>
    <t>Капітальні видатки на реконструкцію фасадної частини подвір’я Черняхівської гімназії за адресою: вул. Слобідська, 14, смт Черняхів, Черняхівський район, Житомирська область</t>
  </si>
  <si>
    <t>22.10</t>
  </si>
  <si>
    <t>Капітальні видатки на придбання дитячого майданчика для Дошкільного навчального закладу № 4 смт Черняхів Житомирської області</t>
  </si>
  <si>
    <t>22.11</t>
  </si>
  <si>
    <t xml:space="preserve">Капітальний ремонт спортивного майданчика на житловому масиві по вул. Володимирська, 51 в смт Черняхів Житомирської області </t>
  </si>
  <si>
    <t>Бюджет Дубрівської сільської об’єднаної територіальної громади</t>
  </si>
  <si>
    <t>Придбання обладнання і предметів довгострокового користування (тенісні столи) для закладів культури Дубрівської сільської ради Баранівського району Житомирської області</t>
  </si>
  <si>
    <t>Придбання обладнання і предметів довгострокового користування (шкільні дошки) для закладів освіти Дубрівської сільської ради Баранівського району Житомирської області</t>
  </si>
  <si>
    <t>Придбання медичного обладнання для КНП “ Центр первинної медико- санітарної допомоги” Дубрівської сільської ради Баранівського району Житомирської області</t>
  </si>
  <si>
    <t>26.5</t>
  </si>
  <si>
    <t>26.6</t>
  </si>
  <si>
    <t>26.7</t>
  </si>
  <si>
    <t>26.8</t>
  </si>
  <si>
    <t>Капітальні видатки на придбання комплекту сценічного вбрання учасникам художньої самодіяльності клубу у с. Фасова Хорошівського району Житомирської області</t>
  </si>
  <si>
    <t>Бюджет Потіївської сільської об’єднаної територіальної громади</t>
  </si>
  <si>
    <t>Капітальний ремонт покрівлі Потіївського ліцею за адресою: провулок Ю. П. Мілієнка, 4 с. Потіївка Радомишльського району Житомирської області</t>
  </si>
  <si>
    <t>Капітальний ремонт приміщення ЦНАПу за адресою: вул. Соборна 19, смт Корнин Попільнянського району</t>
  </si>
  <si>
    <t>Капітальний ремонт приміщень навчальних кабінетів опорного навчального закладу “Корнинський навчально-виховний комплекс “Загальноосвітня школа І ступеня- гімназія” Корнинської селищної ради Попільнянського району</t>
  </si>
  <si>
    <t>Бюджет Баранівської міської об’єднаної територіальної громади</t>
  </si>
  <si>
    <t>Капітальний ремонт огорожі с. Лісове Житомирської області</t>
  </si>
  <si>
    <t>Капітальний ремонт вуличного освітлення в смт Полянка Баранівського району Житомирської області</t>
  </si>
  <si>
    <t>Капітальний ремонт вуличного освітлення с. Зеремля Баранівського району Житомирської області</t>
  </si>
  <si>
    <t>Капітальний ремонт вуличного освітлення с. Марківка Баранівського району Житомирської області</t>
  </si>
  <si>
    <t>Капітальний ремонт вуличного освітлення с. Суємці Баранівського району Житомирської області</t>
  </si>
  <si>
    <t>Капітальний ремонт вуличного освітлення в с. Кашперівка Баранівського району Житомирської області</t>
  </si>
  <si>
    <t>Придбання обладнання і предметів довгострокового користування (дитячий майданчик “Кукурузник”) для встановлення за адресою: вул. Поліська, 2 м. Баранівка Житомирської області</t>
  </si>
  <si>
    <t>Придбання обладнання і предметів довгострокового користування (гумове покриття на дитячий майданчик) для встановлення за адресою: вул. Поліська, 2 м. Баранівка Житомирської області</t>
  </si>
  <si>
    <t>Придбання обладнання і предметів довгострокового користування (комп’ютерна техніка) для Баранівської ЗОШ I—II ст., Житомирської області</t>
  </si>
  <si>
    <t>32.7</t>
  </si>
  <si>
    <t>32.8</t>
  </si>
  <si>
    <t>32.9</t>
  </si>
  <si>
    <t>32.10</t>
  </si>
  <si>
    <t>32.11</t>
  </si>
  <si>
    <t>32.12</t>
  </si>
  <si>
    <t>32.13</t>
  </si>
  <si>
    <t>32.14</t>
  </si>
  <si>
    <t>32.15</t>
  </si>
  <si>
    <t>32.16</t>
  </si>
  <si>
    <t>32.17</t>
  </si>
  <si>
    <t>32.18</t>
  </si>
  <si>
    <t>32.19</t>
  </si>
  <si>
    <t>32.20</t>
  </si>
  <si>
    <t>32.21</t>
  </si>
  <si>
    <t>32.22</t>
  </si>
  <si>
    <t>32.23</t>
  </si>
  <si>
    <t>32.24</t>
  </si>
  <si>
    <t>32.25</t>
  </si>
  <si>
    <t>32.26</t>
  </si>
  <si>
    <t>33.4</t>
  </si>
  <si>
    <t>33.5</t>
  </si>
  <si>
    <t>33.6</t>
  </si>
  <si>
    <t>33.7</t>
  </si>
  <si>
    <t>33.8</t>
  </si>
  <si>
    <t>33.9</t>
  </si>
  <si>
    <t>33.10</t>
  </si>
  <si>
    <t>33.11</t>
  </si>
  <si>
    <t>33.12</t>
  </si>
  <si>
    <t>33.13</t>
  </si>
  <si>
    <t>33.14</t>
  </si>
  <si>
    <t>33.15</t>
  </si>
  <si>
    <t>33.16</t>
  </si>
  <si>
    <t>33.17</t>
  </si>
  <si>
    <t>Капітальні видатки на придбання меблів для КОЗНЗ “Брусилівська ЗОШ I—III ступенів №1” Брусилівської селищної ради</t>
  </si>
  <si>
    <t>Бюджет Городницької селищної об’єднаної територіальної громади</t>
  </si>
  <si>
    <t>Придбання дитячого ігрового майданчика в село Мала Анастасівка, Новоград-Волинського району Житомирської області</t>
  </si>
  <si>
    <t>Придбання дитячого ігрового майданчика в село Кленова Новоград-Волинського району Житомирської області</t>
  </si>
  <si>
    <t>Бюджет Довбиської селищної об’єднаної територіальної громади</t>
  </si>
  <si>
    <t>Придбання обладнання і предметів довгострокового користування (меблі та духова шафа) для Довбиського дошкільного навчального закладу “Сонечко” Баранівського району Житомирської області</t>
  </si>
  <si>
    <t>Придбання обладнання і предметів довгострокового користування (телевізори LED) для Мар’янівської ЗОШ I—III ступенів Баранівського району Житомирської області</t>
  </si>
  <si>
    <t>35.3</t>
  </si>
  <si>
    <t>Придбання обладнання і предметів довгострокового користування (духова шафа) для Довбиської ЗОШ I—III ступенів Баранівського району Житомирської області</t>
  </si>
  <si>
    <t>35.4</t>
  </si>
  <si>
    <t>Придбання обладнання і предметів довгострокового користування (ноутбук) для Мар’янівського дошкільного навчального закладу</t>
  </si>
  <si>
    <t>36.3</t>
  </si>
  <si>
    <t>Капітальний ремонт приміщення (заміна вхідних дверей та віконних блоків) Калинівського НВК с. Калинівка, вул. Шкільна, 3, Лугинського району Житомирської області</t>
  </si>
  <si>
    <t>36.4</t>
  </si>
  <si>
    <t>Капітальний ремонт приміщення (заміна віконних блоків) Миролюбівського НВК смт Миролюбів, вул. Центральна, 9, Лугинського району Житомирської області</t>
  </si>
  <si>
    <t>36.5</t>
  </si>
  <si>
    <t>Капітальний ремонт приміщення (заміна вхідних дверей та віконних блоків) Остапівського НВК с. Остапи, вул. Центральна, 1, Лугинського району Житомирської області</t>
  </si>
  <si>
    <t>Реконструкція (термомодернізація) Попільнянського дошкільного навчального закладу “Сонечко” по вул. Каштанова, 10 в смт Попільня Попільнянського району Житомирської області</t>
  </si>
  <si>
    <t>Придбання інтерактивного комплексу SMART для Попільнянського ліцею, смт Попільня Попільнянського району</t>
  </si>
  <si>
    <t>Бюджет Барашівської сільської об’єднаної територіальної громади</t>
  </si>
  <si>
    <t>Придбання комплекту обладнання для ігрового дитячого майданчика для сільського клубу села Ганнопіль Барашівської сільської ради</t>
  </si>
  <si>
    <t>42.3</t>
  </si>
  <si>
    <t>45.1</t>
  </si>
  <si>
    <t>45.2</t>
  </si>
  <si>
    <t>46.1</t>
  </si>
  <si>
    <t>46.2</t>
  </si>
  <si>
    <t>46.3</t>
  </si>
  <si>
    <t>46.4</t>
  </si>
  <si>
    <t>47.1</t>
  </si>
  <si>
    <t>Бюджет Ємільчинської селищної об’єднаної територіальної громади</t>
  </si>
  <si>
    <t>48.1</t>
  </si>
  <si>
    <t>Капітальний ремонт мереж вуличного освітлення в селі Мала Глумча Ємільчинського району Житомирської області</t>
  </si>
  <si>
    <t>48.2</t>
  </si>
  <si>
    <t>Капітальний ремонт мереж вуличного освітлення в селі Велика Глумча Ємільчинського району Житомирської області</t>
  </si>
  <si>
    <t>Бюджет Брониківської сільської об’єднаної територіальної громади</t>
  </si>
  <si>
    <t>49.1</t>
  </si>
  <si>
    <t>Капітальний ремонт дитячого садочка (внутрішнє опорядження, сантехнічні роботи, зовнішні мережі) в селі Яворівка Новоград- Волинського району Житомирської області</t>
  </si>
  <si>
    <t>Бюджет Піщівської сільської об’єднаної територіальної громади</t>
  </si>
  <si>
    <t>50.1</t>
  </si>
  <si>
    <t>Капітальний ремонт приміщення для розміщення закладу дошкільної освіти для перебування групи короткотривалого перебування дітей при Суховільській ЗОШ I—II ступенів Новоград-Волинського району Житомирської області</t>
  </si>
  <si>
    <t>51.1</t>
  </si>
  <si>
    <t>51.2</t>
  </si>
  <si>
    <t>52.1</t>
  </si>
  <si>
    <t>52.2</t>
  </si>
  <si>
    <t>52.3</t>
  </si>
  <si>
    <t>52.4</t>
  </si>
  <si>
    <t>52.5</t>
  </si>
  <si>
    <t>Бюджет Курненської сільської об’єднаної територіальної громади</t>
  </si>
  <si>
    <t>53.1</t>
  </si>
  <si>
    <t>Придбання шкільних меблів для молодших класів Стрибізької ЗОШ I—III ст., Тетірської ЗОШ I—III ст., Курненської ЗОШ I—III ст., Великолугівської ЗОШ I—III ст., Старомайданської ЗОШ I—II ст., Курненської ЗОШ I- II ст. Пулинського району Житомирської області</t>
  </si>
  <si>
    <t>Бюджет Мартинівської сільської об’єднаної територіальної громади</t>
  </si>
  <si>
    <t>54.1</t>
  </si>
  <si>
    <t>Встановлення електричного вуличного освітлення в селах Корчівка, Бабичівка, Гуто-Юстинівка, Олізарка Пулинського району Житомирської області</t>
  </si>
  <si>
    <t>Бюджет Соколівської сільської об’єднаної територіальної громади</t>
  </si>
  <si>
    <t>55.1</t>
  </si>
  <si>
    <t>Придбання дитячого ігрового майданчика для Андріївської ЗОШ I—III ст. Пулинського району Житомирської області</t>
  </si>
  <si>
    <t>Бюджет Пулинської селищної об’єднаної територіальної громади</t>
  </si>
  <si>
    <t>56.1</t>
  </si>
  <si>
    <t>Придбання електричної плити та ноутбука для Івановицького ЗДО “Струмочок” Пулинського району Житомирської області</t>
  </si>
  <si>
    <t>56.2</t>
  </si>
  <si>
    <t>Придбання музичних інструментів та обладнання для КПСМНЗ Пулинська школа мистецтв смт Пулини Житомирської області</t>
  </si>
  <si>
    <t>56.3</t>
  </si>
  <si>
    <t>Придбання дитячого спортивного майданчика с. Ялинівка Пулинськоо району Житомирської області</t>
  </si>
  <si>
    <t>56.4</t>
  </si>
  <si>
    <t>Придбання насоса “Grundfos” каналізаційного в комплекті з автоматичними муфтами з’єднання для КБП “Пулинський водоканал” Пулинської селищної ради Пулинського району Житомирської області</t>
  </si>
  <si>
    <t>56.5</t>
  </si>
  <si>
    <t>Придбання телевізора для Івановицької ЗОШ I—III ст. Пулинського району Житомирської області</t>
  </si>
  <si>
    <t>57.1</t>
  </si>
  <si>
    <t>57.2</t>
  </si>
  <si>
    <t>57.3</t>
  </si>
  <si>
    <t>57.4</t>
  </si>
  <si>
    <t>57.5</t>
  </si>
  <si>
    <t>57.6</t>
  </si>
  <si>
    <t>57.7</t>
  </si>
  <si>
    <t>57.8</t>
  </si>
  <si>
    <t>57.9</t>
  </si>
  <si>
    <t>57.10</t>
  </si>
  <si>
    <t>57.11</t>
  </si>
  <si>
    <t>57.12</t>
  </si>
  <si>
    <t>57.13</t>
  </si>
  <si>
    <t>Капітальні видатки на придбання комплектів мультимедійного обладнання, комп’ютерної техніки для сільських клубів та бібліотек відділу культури Радомишльської міської ради</t>
  </si>
  <si>
    <t>Бюджет Чуднівської міської об’єднаної територіальної громади</t>
  </si>
  <si>
    <t>58.1</t>
  </si>
  <si>
    <t>Капітальний ремонт водопровідної мережі по вул. Тетерівський узвіз, вул. Скала в м. Чуднів Житомирської області</t>
  </si>
  <si>
    <t>58.2</t>
  </si>
  <si>
    <t>Будівництво станції знезалізнення питної води в с. Тютюнники Чуднівського району Житомирської області</t>
  </si>
  <si>
    <t>Виноградівський рн.</t>
  </si>
  <si>
    <t>Капітальний ремонт вулиці Головна в с. Гетиня Виноградівського району</t>
  </si>
  <si>
    <t>Капітальний ремонт дороги по вул. Першотравнева в с. Чорнотисів Виноградівського району</t>
  </si>
  <si>
    <t>Капітальний ремонт вул. м. Зігмунда у с. Тисобикень</t>
  </si>
  <si>
    <t>Капітальний ремонт ділянки вул. Центральна (до буд. № 40) в с. Мала Копаня Виноградівського району коригування</t>
  </si>
  <si>
    <t>Капітальний ремонт вул. Лесі Українки з № 1-50 в с. Новоселиця</t>
  </si>
  <si>
    <t>Капітальний ремонт вул. Борканюка в с. Черна</t>
  </si>
  <si>
    <t>Капітальний ремонт Комунальної дороги вул. Борканюка (№ 11-29) в с. Хижа Виноградівського району</t>
  </si>
  <si>
    <t>Воловецький рн.</t>
  </si>
  <si>
    <t>Капітальний ремонт з благоустрою для улаштування зупинки для шкільних автобусів на існуючій території Ільницької ЗОШ I—III ст. в с. Ільниця, вул. Центральна</t>
  </si>
  <si>
    <t>Придбання ноутбуків для забезпечення Фапів та лікарських амбулаторій ЗПСМ КЗ “Іршавський центр первинної медико-санітарної допомоги”</t>
  </si>
  <si>
    <t>Придбання комп’ютерів в комплекті для забезпечення Фапів та лікарських амбулаторій ЗПСМ КЗ “Іршавський центр первинної медико-санітарної допомоги”</t>
  </si>
  <si>
    <t>Придбання багатофункціонального пристрою (лазерного) для КЗ “Іршавський центр первинної медико-санітарної допомоги”</t>
  </si>
  <si>
    <t>Капітальний ремонт вулиці Конституції в с. Білки</t>
  </si>
  <si>
    <t>Капітальний ремонт ділянки вулиці Лесі Українки (від буд. № 47 до буд. № 32) у с. В. Раковець</t>
  </si>
  <si>
    <t>Капітальний ремонт даху ДНЗ № 2 с. Довге вул. Нижня Набережна, 2</t>
  </si>
  <si>
    <t>Капітальний ремонт з поліпшенням експлуатаційних показників спортивного залу та теплового вузла Ільницької ЗОШ I—III ступенів</t>
  </si>
  <si>
    <t>Мукачівський рн.</t>
  </si>
  <si>
    <t>Капітальний ремонт автомобільної дороги місцевого значення загального користування С 070705 Мукачево-Куштановиця-Чинадійово, км 0+000 -10+400</t>
  </si>
  <si>
    <t>Капітальний ремонт автомобільної дороги місцевого значення в с. Березинка Мукачівського району, вул. Виноградна</t>
  </si>
  <si>
    <t>Капітальний ремонт будівлі СБК с. Ракошино по вул. Перемоги, 19</t>
  </si>
  <si>
    <t>Рахівський рн.</t>
  </si>
  <si>
    <t>Капітальний ремонт даху та перекриття ЗОШ I—III ст. № 2 в смт В. Бичків</t>
  </si>
  <si>
    <t>Капітальний ремонт будівлі Середньоводянської загальноосвітньої школи I—III ступенів Рахівського району Закарпатської області</t>
  </si>
  <si>
    <t>Капітальний ремонт будівлі Добрічанської загальноосвітньої школи I—II ступенів Рахівського району Закарпатської області</t>
  </si>
  <si>
    <t>Капітальний ремонт будівлі Костилівського ДНЗ с. Костилівка</t>
  </si>
  <si>
    <t>Тячівський рн.</t>
  </si>
  <si>
    <t>Капітальний ремонт благоустрою території біля будинку культури у смт. Дубове Тячівського району</t>
  </si>
  <si>
    <t>Капремонт будівлі Тернівського ДНЗ ясла - садок № 1 с. Терново</t>
  </si>
  <si>
    <t>Реконструкція системи водопостачання житлового масиву по вулиці Незалежності та вулиці Травнева в смт Буштино Тячівського району</t>
  </si>
  <si>
    <t>Капітальний ремонт покрівлі даху Тереблянського ДНЗ по вул. Центральна, 56 в селі Теребля Тячівського району Закарпатської області</t>
  </si>
  <si>
    <t>Реконструкція дитячого майданчика по вул. Травнева, 87 в селі Теребля Тячівського району Закарпатської області</t>
  </si>
  <si>
    <t>Капітальний ремонт (благоустрій) частини прилеглої території Тереблянської сільської ради Тячівського району Закарпатської області</t>
  </si>
  <si>
    <t>12.7</t>
  </si>
  <si>
    <t>12.8</t>
  </si>
  <si>
    <t>13.15</t>
  </si>
  <si>
    <t>13.16</t>
  </si>
  <si>
    <t>13.17</t>
  </si>
  <si>
    <t>13.18</t>
  </si>
  <si>
    <t>13.19</t>
  </si>
  <si>
    <t>13.20</t>
  </si>
  <si>
    <t>13.21</t>
  </si>
  <si>
    <t>13.22</t>
  </si>
  <si>
    <t>13.23</t>
  </si>
  <si>
    <t>13.24</t>
  </si>
  <si>
    <t>13.25</t>
  </si>
  <si>
    <t>13.26</t>
  </si>
  <si>
    <t>Капітальний ремонт даху Нижньоселищенської загальноосвітньої школи I—III ступенів Хустської РДА по вул. Центральна, 95 в с. Нижнє Селище</t>
  </si>
  <si>
    <t>13.27</t>
  </si>
  <si>
    <t>Капітальний ремонт даху у ЗОШ I—III ступенів с. Яблунівка</t>
  </si>
  <si>
    <t>13.28</t>
  </si>
  <si>
    <t>Будівництво вуличного освітлення від КПТ — 387 в с. Забрідь</t>
  </si>
  <si>
    <t>13.29</t>
  </si>
  <si>
    <t>Капремонт будівлі Горінчівської ЗОШ І - ІІІ ст. Хустський район</t>
  </si>
  <si>
    <t>13.30</t>
  </si>
  <si>
    <t>Капремонт будівлі Вишковецької ЗОШ I—III ст., смт Вишково, Хустський р-н</t>
  </si>
  <si>
    <t>13.31</t>
  </si>
  <si>
    <t>Капітальний ремонт амбулаторії с. Данилово Хустського центру ПМСД. Коригування</t>
  </si>
  <si>
    <t>13.32</t>
  </si>
  <si>
    <t>Будівництво вуличного освітлення від КТП-599 в с. Хустець Хустського району</t>
  </si>
  <si>
    <t>13.33</t>
  </si>
  <si>
    <t>Будівництво вуличного освітлення від КТП-575 в с. Хустець Хустського району</t>
  </si>
  <si>
    <t>13.34</t>
  </si>
  <si>
    <t>Будівництво вуличного освітлення від КТП-56 в с. Хустець Хустського району</t>
  </si>
  <si>
    <t>13.35</t>
  </si>
  <si>
    <t>Будівництво адміністративно-побутової споруди з трибунами в с. Рокосово вул. Гагаріна б/н, Хустського району. Коригування. II-черга</t>
  </si>
  <si>
    <t>13.36</t>
  </si>
  <si>
    <t>отг м.Тячів</t>
  </si>
  <si>
    <t>Капремонт ДНЗ № 2 с. Руське поле</t>
  </si>
  <si>
    <t>Придбання ангіографічного обладнання для КУ БМР "Бердянське териториальне медтчне об'єднання", пр.Праці, 6 м.Бердянськ, Запорізька обл.</t>
  </si>
  <si>
    <t>Придбання обладнання та предметів довгострокового користування для КЗ "Загальноосвітня школа I - III ступенів N 5" Токмакської міської ради Запорізької області"</t>
  </si>
  <si>
    <t>Придбання обладнання та предметів довгострокового користування для КЗ "Дошкільний навчальний заклад N 5 "Червона шапочка" Токмакської міської ради Запорізької області"</t>
  </si>
  <si>
    <t>Придбання обладнання та предметів довгострокового користування для КЗ "Дошкільний навчальний заклад N 1 "Олімпійський" Токмакської міської ради Запорізької області"</t>
  </si>
  <si>
    <t>Василівський р-н</t>
  </si>
  <si>
    <t>Капітальний ремонт покрівлі КЗ "Тополинська ЗОШ I - III ст." ВРР ЗО по вул. Гагаріна, 47 в с. Тополине Василівського району Запорізької області</t>
  </si>
  <si>
    <t>Капітальний ремонт покриття по б-р Центральному в м. Василівка Запорізької області</t>
  </si>
  <si>
    <t>Придбання  комплекту класних меблів (парти, стільці) КЗ "Менчикурівська ЗОШ І-ІІІ ст." Веселівського району Запорізької області</t>
  </si>
  <si>
    <t>Придбання обладнання та предметів довгострокового користування (мультимедійні дошки, проектори, ноутбуки, персональні комп'ютери, МФУ, меблі) для КЗ "Пришибська загальноосвітня школа I - III ступенів імені М. А. Шаламова" Михайлівської районної ради Запорізької області</t>
  </si>
  <si>
    <t xml:space="preserve">Придбання музичних інструментів для потреб Нововасилівського будинку культури  </t>
  </si>
  <si>
    <t>Придбання та встановлення вуличних тренажерів для Беседівка сільська рада</t>
  </si>
  <si>
    <t>Придбання елементів благоустрою для потреб с. Богданівка</t>
  </si>
  <si>
    <t>Придбання та встановлення вуличних тренажерів для Володимирівка сільська рада</t>
  </si>
  <si>
    <t>Капітальний ремонт стелі приміщення Дмитрівського сільського клубу</t>
  </si>
  <si>
    <t>Придбання елементів благоустрою для потреб с. Маківка</t>
  </si>
  <si>
    <t>Придбання та влаштування дитячого ігрового майданчика Новоспаська сільська рада</t>
  </si>
  <si>
    <t xml:space="preserve">Придбання елементів для дитячого майданчика Розівського дитячого садка та придбання обладнання і предметів довгострокового користування (ноутбуку та принтеру) для Розівської сільської ради </t>
  </si>
  <si>
    <t>7.12</t>
  </si>
  <si>
    <t>Придбання та влаштування дитячого ігрового майданчика Федорівська сільська рада</t>
  </si>
  <si>
    <t>7.13</t>
  </si>
  <si>
    <t>Покращення матеріально-технічної бази та придбання обладнання та предметів довгострокового користування для Добрівського дитячого садка та придбання вуличних тренажерів Добрівська сільська рада</t>
  </si>
  <si>
    <t>7.14</t>
  </si>
  <si>
    <t>Придбання інтерактивної дошки для Ганнівського НВК       (ВОМС Приазовської РДА)</t>
  </si>
  <si>
    <t>7.15</t>
  </si>
  <si>
    <t>Придбання інтерактивної дошки для Богданівського НВК       (ВОМС Приазовської РДА)</t>
  </si>
  <si>
    <t>7.16</t>
  </si>
  <si>
    <t>Придбання інтерактивної дошки для Ганно-Апанлинського НВК       (ВОМС Приазовської РДА)</t>
  </si>
  <si>
    <t>Придбання обладнання та предметів довгострокового користування (телевізора) для ДНЗ "Теремок" Інзівської сільської ради Приморського району Запорізької області</t>
  </si>
  <si>
    <t>Придбання обладнання та предметів довгострокового користування для Гюнівського будинку культури Гюнівської сільської ради Приморського району Запорізької області</t>
  </si>
  <si>
    <t>Придбання медичного обладнання для КП "Приморський районний центр первинної медико-санітарної допомоги" для потреб Коларівської АЗПСМ</t>
  </si>
  <si>
    <t>Капітальний ремонт огорожі ДНЗ "Васильок" Вячеславської сільської ради Приморського району Запорізької області</t>
  </si>
  <si>
    <t>Придбання обладнання та предметів довгострокового користування для ДНЗ "Веселка" Партизанської сільської ради Приморського району Запорізької області</t>
  </si>
  <si>
    <t>Придбання предметів довгострокового користування для дошкільного навчального закладу  «Ромашка» Молочанської міської ради Токмацького району Запорізької області</t>
  </si>
  <si>
    <t>Придбання предметів довгострокового користування для дошкільного навчального закладу  «Тополька» Молочанської міської ради Токмацького району Запорізької області</t>
  </si>
  <si>
    <t>Придбання предметів довгострокового користування для дошкільного навчального закладу  «Вербиченька» Таврійської сільської ради Токмацького району Запорізької області</t>
  </si>
  <si>
    <t>Придбання предметів довгострокового користування для дошкільного навчального закладу  «Калинонька» Кіровської сільської ради Токмацького району Запорізької області</t>
  </si>
  <si>
    <t>Придбання предметів довгострокового користування для дошкільного навчального закладу  «Журавлик» Новомиколаївської сільської ради Токмацького району Запорізької області</t>
  </si>
  <si>
    <t>Придбання предметів довгострокового користування для дошкільного навчального закладу  «Золотий ключик» Балківської сільської ради Токмацького району Запорізької області</t>
  </si>
  <si>
    <t>Придбання предметів довгострокового користування для дошкільного навчального закладу  «Веселка»Долинської сільської ради Токмацького району Запорізької області</t>
  </si>
  <si>
    <t>Придбання предметів довгострокового користування для дошкільного навчального закладу  «Теремок» Новенської сільської ради Токмацького району Запорізької області</t>
  </si>
  <si>
    <t>Придбання предметів довгострокового користування для Виноградненського навчально-виховного комплексу «Загальноосвітня школа І-ІІ ступенів -дошкільний навчальний заклад»Токмацької районної ради Запорізької області</t>
  </si>
  <si>
    <t>Придбання предметів довгострокового користування для Коханівського навчально-виховного комплексу «Загальноосвітня школа І-ІІІ ступенів -дошкільний навчальний заклад» імені Героя Радянського Союзу І.В.Ткаченка Токмацької районної ради Запорізької області</t>
  </si>
  <si>
    <t>Придбання предметів довгострокового користування для Новомиколаївського навчально-виховного комплексу «Загальноосвітня школа І-ІІ ступенів -дошкільний навчальний заклад»Токмацької районної ради Запорізької області</t>
  </si>
  <si>
    <t>Придбання предметів довгострокового користування для Новопрокопівського опорного закладу загальної середньої освіти І-ІІІ ступенів Токмацької районної ради Запорізької області</t>
  </si>
  <si>
    <t>Придбання предметів довгострокового користування для Таврійського навчально-виховного комплексу «Загальноосвітня школа І-ІІІ ступенів -дошкільний навчальний заклад»Токмацької районної ради Запорізької області</t>
  </si>
  <si>
    <t>Придбання предметів довгострокового користування для Покровського навчально-виховного комплексу «Загальноосвітня школа І-ІІ ступенів -дошкільний навчальний заклад»Токмацької районної ради Запорізької області</t>
  </si>
  <si>
    <t>Придбання парт для початкових класів КЗ "Веселівська ЗОШ І-ІІІ ст. №1"</t>
  </si>
  <si>
    <t>Придбання плазмового телевізора КЗ "Широківський НВК ЗОШ І-ІІІ ст. ДНЗ"</t>
  </si>
  <si>
    <t>Придбання стінки меблевої КЗ "Широківський НВК ЗОШ І-ІІІ ст. ДНЗ"</t>
  </si>
  <si>
    <t>Придбання принтеру КЗ "Веселівська ЗОШ І-ІІІ ст. №2"</t>
  </si>
  <si>
    <t>Придбання батуту для КУ "Культурно-мистецький центр"</t>
  </si>
  <si>
    <t>Придбання ноутбуку Маломихайлівському сільському клубу КУ "КМЦ"</t>
  </si>
  <si>
    <t>Придбання музичного обладнання для Комунального закладу "Приморський регіональний українсько-болгарський багатопрофільний ліцей II - III ступенів" Приморської міської ради Приморського району Запорізької області</t>
  </si>
  <si>
    <t>Закупівля обладнання для поліпшення матеріально-технічної бази будинків культури Гірсівської сільська рада</t>
  </si>
  <si>
    <t>Придбання вхідних дверей для Очеретуватської ЗОШ І-Ііст.</t>
  </si>
  <si>
    <t>отг с. Велика Білозерка</t>
  </si>
  <si>
    <t>Реконструкція вуличного освітлення вул. Козацька (від КТП Б-7/295) в с. Велика Білозерка Великобілозерського району Запорізької області</t>
  </si>
  <si>
    <t>Придбання ігрового комплексу с. Таврія Новоуспенівської сільської ради Веселівського району Запорізької області</t>
  </si>
  <si>
    <t>Придбання мультимедійного інтерактивного комплексу (інтерактивна дошка 1 шт., ноутбук 1шт.) для КЗ "Корніївська ЗОШ І-ІІІ ступенів"</t>
  </si>
  <si>
    <t>19.5</t>
  </si>
  <si>
    <t>19.6</t>
  </si>
  <si>
    <t>Придбання дитячого майданчика</t>
  </si>
  <si>
    <t>Придбання обладнання та предметів довгострокового користування для КЗ "Чорноземненська загальноосвітня школа I - III ступенів Якимівської селищної ради Якимівського району Запорізької області"</t>
  </si>
  <si>
    <t>Придбання обладнання та предметів довгострокового користування для КЗ "Навчально-виховний комплекс "Якимівська гімназія" Якимівської селищної ради Якимівського району Запорізької області"</t>
  </si>
  <si>
    <t>Придбання обладнання та предметів довгострокового користування для КЗ "Заклад дошкільної освіти "Росинка" Якимівської селищної ради Якимівського району Запорізької області"</t>
  </si>
  <si>
    <t>Придбання обладнання та предметів довгострокового користування для КЗ "Заклад дошкільної освіти "Ластівка" Якимівської селищної ради Якимівського району Запорізької області"</t>
  </si>
  <si>
    <t>Придбання обладнання та предметів довгострокового користування для КЗ "Заклад дошкільної освіти "Колосок" Якимівської селищної ради Якимівського району Запорізької області"</t>
  </si>
  <si>
    <t>21.9</t>
  </si>
  <si>
    <t>21.10</t>
  </si>
  <si>
    <t>Придбання комплекту стільців для Відділу  культури і туризму Якимівської селищної ради</t>
  </si>
  <si>
    <t>21.11</t>
  </si>
  <si>
    <t>Придбання обладнання для КЗ "Фізкультурно-спортивний комплекс Якимівської об'єднаної територіальної громади"</t>
  </si>
  <si>
    <t>21.12</t>
  </si>
  <si>
    <t>Придбання обладнання та предметів довгострокового користування для КЗ "Заклад дошкільної освіти "Малюк" Якимівської селищної ради Якимівського району Запорізької області"</t>
  </si>
  <si>
    <t>Придбання обладнання та предметів довгострокового користування (музичного обладнання) для Мануйлівського будинку культури Новоолексіївської ОТГ</t>
  </si>
  <si>
    <t>отг смт Михайлівка</t>
  </si>
  <si>
    <t>отг с.Роздол</t>
  </si>
  <si>
    <t>Придбання обладнання та предметів довгострокового користування (мультимедійні дошки, проектори, ноутбуки, персональні комп'ютери, МФУ, меблі) для КЗ "Високівська загальноосвітня школа I - III ступенів" Роздольської сільської ради Михайлівського району Запорізької області</t>
  </si>
  <si>
    <t>ОТГ с.Степанівка Перша</t>
  </si>
  <si>
    <t>Капітальний ремонт водопровідної мережі с.Чкалове Приазовського району Запорізької області</t>
  </si>
  <si>
    <t>Капітальний ремонт дорожнього покриття автоомобільної дороги загального користування місцевого значення 0090402 Городенка-Черемхів на ділянці км 5+350-км 16+000Івано-Фанківської області</t>
  </si>
  <si>
    <t>Капітальний ремонт дороги Городенка - Черемхів на ділянці Городенка - Чортовець, Городенківського району, Івано-Франківської області</t>
  </si>
  <si>
    <t>Капітальний ремонт автомобільної дороги загального користування місцевого значення О090402 Городенка - Черемхів на ділянці Тишківці - Чортовець</t>
  </si>
  <si>
    <t>Реконструкція та придбання обладнання приймального відділення (відділення екстреної медичної допомоги) обласної клінічної лікарні в м. Івано-Франківськ, вул. Федьковича 91</t>
  </si>
  <si>
    <t>Капітальний ремонт Городенківської ЗОШ I - III ст. N 1 вулиця Шевченка 55 м. Городенка Івано-Франківської області</t>
  </si>
  <si>
    <t>Капітальний ремонт системи опалення Тлумацької ЗОШ I - III ст. Тлумацької міської ради ОТГ Тлумацького району Івано-Франківської області</t>
  </si>
  <si>
    <t>Покращення матеріально-технічної бази в тому числі (придбання реанімобіля класу С та придбання медичного обладнання) для Івано-Франківської обласної дитячої клінічної лікарні</t>
  </si>
  <si>
    <t>Капітальний ремонт Городенківської загальноосвітньої школи I - III ступенів N 2 Городенківської районної ради Івано-Франківської області вул. Ринкова, 5 м. Городенка, Городенківського району Івано-Франківської області</t>
  </si>
  <si>
    <t>Капітальний ремонт дорожнього покриття на вул. Нова в с. Клузів Угринівської сільської ОТГ Тисменицького району Івано-Франківської області</t>
  </si>
  <si>
    <t>Обласній психоневрологічній клініці для проведення капітального ремонту будівель в тому числі (заміна системи опалення в 1-му, 2-му та 5-му відділеннях, заміна вікон та дверей усіх відділень, утеплення і ремонт фасадів усіх відділень)</t>
  </si>
  <si>
    <t>Закупівля медичного обладнання для Державного закладу "Прикарпатський центр репродукції людини" МОЗ України</t>
  </si>
  <si>
    <t>Капітальний ремонт приміщення Івано-Франківського регіонального центру з фізичної культури і спорту інвалідів "Інваспорт" вул. І. Валилевича, 3 м. Івано-Франківськ</t>
  </si>
  <si>
    <t>Капітальний ремонт огорожі та доріжок Яблуницької загальноосвітня школа I - III ступенів Яремчанської міської ради Івано-Франківської області</t>
  </si>
  <si>
    <t>Створення умов для покращення діагностики злоякісних пухлин серед населення області на базі комунального закладу "Прикарпатський онкологічний центр" шляхом придбання сучасного магнітно-резонансного томографа</t>
  </si>
  <si>
    <t>Капітальний ремонт Тишківського відділення стаціонарного догляду для постійного або тимчасового проживання одиноких непрацездатних громадян та інвалідів Городенківського територіального центру соціального обслуговування (надання соціальних послуг), Івано-Франківської області</t>
  </si>
  <si>
    <t>Капітальний ремонт садиби роду Шухевичів с. Тишківці, Городенківського району, Івано-Франківської області</t>
  </si>
  <si>
    <t>Реконструкція пішохідного переходу через р. Рибниця в с. Соколівка (присілок Бертівка) Косівського району Івано-Франківської області</t>
  </si>
  <si>
    <t>Капітальний ремонт приміщень Калуського ліцею N 10 Калуської міської ради Івано-Франківської області</t>
  </si>
  <si>
    <t>Капітальний ремонт адміністративного приміщення в смт Войнилів, вул. Шевченка, 114 Войнилівської селищної ради ОТГ, Калуського району, Івано-Франківської області</t>
  </si>
  <si>
    <t>Капітальний ремонт системи опалення Гарасимівської ЗОШ I - III ст. Тлумацького району Івано-Франківської області</t>
  </si>
  <si>
    <t>Капітальний ремонт системи опалення філії Обертинського ліцею в с. Гавриляк Тлумацького району Івано-Франківської області</t>
  </si>
  <si>
    <t>Капітальний ремонт клубу в с. Підвербці Тлумацького району Івано-Франківської області</t>
  </si>
  <si>
    <t>Будівництво спортивного майданчика з штучним покриттям для фізкультурно-оздоровчих занять жителів с. Саджава по вул. Шкільна Богородчанського району Івано-Франківської області</t>
  </si>
  <si>
    <t>Зміцнення матеріально-технічної бази Задубрівського сільського будинку культури Снятинського району</t>
  </si>
  <si>
    <t>Придбання дитячого ігрового майданчика в с.Прутівка Снятинського району</t>
  </si>
  <si>
    <t>Придбання дитячого ігрового майданчика в с.Хом"яківка Кулачківської сільської ради  Снятинського району</t>
  </si>
  <si>
    <t xml:space="preserve">Зміцнення матеріально-технічної бази вищого художнього професійного училища №3 в м.іваноФранківську </t>
  </si>
  <si>
    <t>Реконструкція пожежного депо з добудовою гаражів за адресою вул. Грушевського, 27 в м.Тлумачі в Івано-Франківській області</t>
  </si>
  <si>
    <t>Зміцнення матеріально-технічної бази районного організаційного-медичного центру при відділілі культури і мистецтв Верховинської райдерадміністрації (на виконання заходів регіональної цільової програми " Культура Івано-Франківщини" на 2016-2020 року для проведення ІІ Міжнародного форуму Центральної та Східної Європи "Via Carpatia")</t>
  </si>
  <si>
    <t>Капітальний ремонт покрівлі спорткомплексу Ілленецького ліцею Заболотівської селищної ради об"єднаної територіальної громади Снятинського району</t>
  </si>
  <si>
    <t>Капітальний ремонт пішохідної доріжок на території Ганьківського  ліцею Заболотівської селищної ради об"єднаної територіальної громади Снятинського району</t>
  </si>
  <si>
    <t>Капітальний ремонт покрівлі Красноїльської ЗОШ І-ІІІ ступенів Верховинського району</t>
  </si>
  <si>
    <t>Нове будівництво спортивного майданчика з штучним покриттям на території Замагорівської загальноосвітньої школи I - III ст. в селі Замагора Верховинського району</t>
  </si>
  <si>
    <t>Нерозподілені видатки для Замагірської сільської ради</t>
  </si>
  <si>
    <t>Нерозподілені видатки для Пробійнівської сільської ради</t>
  </si>
  <si>
    <t>Нерозподілені видатки для Перехреснецької сільської ради</t>
  </si>
  <si>
    <t>Нерозподілені видатки для Ільцівської сільської ради</t>
  </si>
  <si>
    <t>Нерозподілені видатки для Головівської сільської ради</t>
  </si>
  <si>
    <t>Нерозподілені для Красноїльської сільської ради</t>
  </si>
  <si>
    <t>Нерозподілені видатки для Стебнівської сільської ради</t>
  </si>
  <si>
    <t>Нерозподілені видатки для Верховинської сільської ради</t>
  </si>
  <si>
    <t>Нерозподілені видатки</t>
  </si>
  <si>
    <t>Реконструкція вуличного освітлення в (с.Темирівці, с.Пукасівці, с.Курипів, с.Ганівці) с/р.Блюдники</t>
  </si>
  <si>
    <t>Реконструкція комплексного спортивного майданчика по вулиці Галицька в селі Водники Галицького району Івано-Франківської області</t>
  </si>
  <si>
    <t>Нове будівництво спортивного майданчика з штучним покриттям на території села Тустань, Галицького району Івано-Франківської області</t>
  </si>
  <si>
    <t>Капітальний ремонт (заміна вікон і дверей) Комунального некомерційного підприємства "Галицький центр первинної медико-санітарної допомоги" Галицької районної ради Івано-Франківської області</t>
  </si>
  <si>
    <t>Нерозподілені видатки для м.Галич</t>
  </si>
  <si>
    <t>Нерозподілені видатки для с. Мединя</t>
  </si>
  <si>
    <t>Нерозподілені видатки для с.Залуква</t>
  </si>
  <si>
    <t>Нерозподілені видатки для с.Комарів</t>
  </si>
  <si>
    <t>Городенківський район</t>
  </si>
  <si>
    <t>Капітальний ремонт дорожнього покриття вулиці Грушевського в смт Чернелиця Городенківського району Івано-Франківської області</t>
  </si>
  <si>
    <t>Капітальний ремонт Городенківської загальноосвітньої школи I - III ст. N 1 Городенківської районної ради Івано-Франківської області по вул. Шевченка, 55 в м. Городенка</t>
  </si>
  <si>
    <t>Футбольне поле зі штучним покриттям в с. Стрільче Городенківського району Івано-Франківської області - нове будівництво</t>
  </si>
  <si>
    <t>Влаштування опалення в будинку культури с. Шевченково Долинського району Івано-Франківської області</t>
  </si>
  <si>
    <t>Придбання медичного обладнання для Вигодської міської лікарні по вул. Січових Стрільців, 2 в с. Старий Мізунь Долинського району Івано-Франківської області</t>
  </si>
  <si>
    <t>Коломийський район</t>
  </si>
  <si>
    <t>Придбання медичного обладнання для Коломийської центральної районної лікарні по вул. Родини Крушельницьких, 26, м. Коломия Івано-Франківської області</t>
  </si>
  <si>
    <t>Покращення матеріально-технічної бази та придбання медичного обладнання для Отинійської районної лікарні N 1 Івано-Франківської області</t>
  </si>
  <si>
    <t>Капітальний ремонт будинку культури в селі Виноград Коломийського району Івано-Франківської області</t>
  </si>
  <si>
    <t>Капітальний ремонт даху Нижньоберезівського ДНЗ"Рукавичка"в т.ч. виготовлення ПКД</t>
  </si>
  <si>
    <t>Придбання спортивно-ігрового комплексу для Пеньківського навчально-виховного комплексу "Загальноосвітній навчальний заклад - дошкільний навчальний заклад" с. Старі Кути Косівського району Івано-Франківської області</t>
  </si>
  <si>
    <t>Придбання спортивно-ігрового комплексу для Нижньоберезівської ЗОШ I - II ступенів Косівського району Івано-Франківської області</t>
  </si>
  <si>
    <t>Нерозподілені видатки для Косівської міської ради</t>
  </si>
  <si>
    <t>Нерозподілені видатки для Нижньоберезівської сільської ради</t>
  </si>
  <si>
    <t>Надвірнянський район</t>
  </si>
  <si>
    <t>Капремонт будівлі КЗ Надвірнянської районної дитячої лікарні, м. Надвірна</t>
  </si>
  <si>
    <t>Капітальний ремонт клубу в с. Небилів Рожнятівського району Івано-Франківської області</t>
  </si>
  <si>
    <t>Капітальний ремонт покрівлі даху корпусу N 2 Небилівської ЗОШ I - III ступенів Рожнятівського району Івано-Франківської області</t>
  </si>
  <si>
    <t>Субвенція для Заваллівської сільської ради "Капремонт прилеглої території біля пам"ятника скасування панщини"</t>
  </si>
  <si>
    <t>Встановлення спортивного майданчика зі штучним покриттям на території ЗОШ I - II ступенів на вул. Незалежності, 53 в с. Слобідка Тисменицького району Івано-Франківської області (Нове будівництво)</t>
  </si>
  <si>
    <t xml:space="preserve">Нерозпреділені видатки </t>
  </si>
  <si>
    <t>Капітальний ремонт приміщення стадіону "Колос" по вул Загребля, 5 в м. Тлумачі Івано-Франківської області</t>
  </si>
  <si>
    <t>Капітальний ремонт дитячого відділення Тлумацької ЦРЛ Тлумацького району Івано-Франківської області</t>
  </si>
  <si>
    <t>Капітальний ремонт Гостівської ЗОШ I - III ст. Тлумацького району Івано-Франківської області</t>
  </si>
  <si>
    <t>Футбольне поле зі штучним покриттям в с. Петрів Тлумацького району Івано-Франківської області - нове будівництво</t>
  </si>
  <si>
    <t>Капітальний ремонт (облаштування тротуарною плиткою) шкільного подвір'я Делівського ліцею Олешанської сільської ради ОТГ Тлумацького району Івано-Франківської області</t>
  </si>
  <si>
    <t>Нове будівництво спортивного майданчика зі штучним покриттям в Живачівському НВК по вул. Незалежності, 29а в селі Живачів Тлумацького району Івано-Франківської області</t>
  </si>
  <si>
    <t>Зміцнення матеріально-технічної бази відділу культури Тлумацької РДА</t>
  </si>
  <si>
    <t>Зміцнення матеріально-технічної бази відділу освіти Тлумацької РДА</t>
  </si>
  <si>
    <t>Капітальний ремонт поліклінічного відділення N 1 Тлумацької ЦРЛ Тлумацького району Івано-Франківської області</t>
  </si>
  <si>
    <t>Капітальний ремонт приміщень КНП "Тлумацький центр первинної медицини"</t>
  </si>
  <si>
    <t>Капітальний ремонт (благоустрій) площі біля Живачівського НВК Тлумацького району Івано-Франківської області</t>
  </si>
  <si>
    <t>Нерозподілені видатки для с.Яківка</t>
  </si>
  <si>
    <t>Нерозподілені видатки для с.Петрилів</t>
  </si>
  <si>
    <t>Нерозподілені видатки для с.Гарасимів</t>
  </si>
  <si>
    <t>Нерозподілені видатки для с.Кутище</t>
  </si>
  <si>
    <t>Нерозподілені видатки для с.Олешів</t>
  </si>
  <si>
    <t>Нерозподілені видатки для с.Палагичі</t>
  </si>
  <si>
    <t>Нерозподілені видатки для с.Ісаків</t>
  </si>
  <si>
    <t>Нерозподілені видатки для с.Хотимир</t>
  </si>
  <si>
    <t>Нерозподілені видатки для с.Петрів</t>
  </si>
  <si>
    <t>м. Бурштин</t>
  </si>
  <si>
    <t>Капітальний ремонт приміщення ДПЗ №1 "Веселка" м.Бурштин</t>
  </si>
  <si>
    <t>Придбання медичного обладнання (цифрового рентген апарату) для міської клінічної лікарні N 1 міста Івано-Франківськ</t>
  </si>
  <si>
    <t>Капітальний ремонт приміщення СШ N 5 в м. Івано-Франківськ по вул. І. Франка, 19, Івано-Франківської області</t>
  </si>
  <si>
    <t>Капітальний ремонт проїзду до житлового будинку на вул.Чорновола,128а в м.Івано-Франківськ(Капітальний ремонт)</t>
  </si>
  <si>
    <t>Заміна вхідних дверей в житловому будинку на вул.Волошина,2 в м.Івано-Франківськ(Капітальний ремонт)</t>
  </si>
  <si>
    <t>Заміна вхідних дверей в житловому будинку на вул.Чорновола,117 в м.Івано-Франківськ(Капітальний ремонт)</t>
  </si>
  <si>
    <t>Субвенція с.Вовчинці на будівництво каналізаційного колектору до м-ну садибної забудови"Каскад-2" в с.Вовчинець</t>
  </si>
  <si>
    <t>Субвенція с.Крихівці на нове будівництво водовідведення на вул.Межива в с.Крихівці</t>
  </si>
  <si>
    <t>Виконання інвестиційних проектів в рамках здійснення заходів щодо соціально-економічного розвитку окремих терирорій</t>
  </si>
  <si>
    <t>Капітальний ремонт даху в житловому будинку на вул.Чорновола,117 в м.Івано-Франківськ</t>
  </si>
  <si>
    <t>м. Калуш</t>
  </si>
  <si>
    <t>Капітальний ремонт ДНЗ "Струмочок", вул. Підвальна, буд. 34а</t>
  </si>
  <si>
    <t>Капітальний ремонт дорожнього покриття вул. Міцкевича в м. Коломия Івано-Франківської області</t>
  </si>
  <si>
    <t>Придбання медичного обладнання (кольпоскоп WC-160) для Коломийського міжрайонного онкологічного диспансеру (Івано-Франківська обл., м. Коломия, вул. І. Франка, 31)</t>
  </si>
  <si>
    <t>Капремонт будівлі ДНЗ N 3 "Берізка" вул. Гн. Ковцуняка, 1В, м. Коломия, Івано-Франківська область</t>
  </si>
  <si>
    <t>Капремонт будівлі Коломийської ЗОШ I - III ст. ім. В. Стефаника, вул. Міцкевича, 3</t>
  </si>
  <si>
    <t>Капітальний ремонт вул. Валової в місті Коломиї Івано-Франківської області</t>
  </si>
  <si>
    <t>Капітальний ремонт Народного дому в смт Більшівці Більшівцівської селищної ради об'єднаної територіальної громади Галицького району Івано-Франківської області</t>
  </si>
  <si>
    <t>Придбання автобусу</t>
  </si>
  <si>
    <t>Придбання опалювальних котлів для Заболотівської селищної ОТГ</t>
  </si>
  <si>
    <t xml:space="preserve">Придбання дитячих ігрових майданчиків: в с. Загвіздя — 150 тис. грн., </t>
  </si>
  <si>
    <t>Придбання дитячих ігрових майданчиків: в  с. Підлісся — 120 тис. грн.</t>
  </si>
  <si>
    <t>Капітальний ремонт спортзалу у Кобаківському ліцеї імені Марка Черемшини Рожнівської сільської ради ОТГ Косівського району Івано-Франківської області</t>
  </si>
  <si>
    <t>Нерозподілені видатки для с.Хімчин</t>
  </si>
  <si>
    <t>Покращення матеріально-технічної бази відділу культури та туризму Тлумацької міської ради ОТГ</t>
  </si>
  <si>
    <t>Капітальний ремонт приміщень Тлумацького ВП Коломийського ВП ГУНП в Івано-Франківській області вул. Винниченка, 7-9, м. Тлумач Івано-Франківської області</t>
  </si>
  <si>
    <t>Нерозподілені видатки для Одаївський Суходіл</t>
  </si>
  <si>
    <t xml:space="preserve">Придбання дитячих ігрових майданчиків: в с. Павлівка —150 тис.грн., </t>
  </si>
  <si>
    <t xml:space="preserve">Придбання дитячих ігрових майданчиків с. Ямниця — 150 тис. грн., </t>
  </si>
  <si>
    <t>Придбання дитячих ігрових майданчиків с. Тязів — 120 тис. грн.,</t>
  </si>
  <si>
    <t>Придбання дитячих ігрових майданчиків с. Сілець — 120 тис. грн.</t>
  </si>
  <si>
    <t>Будівництво спортивного майданчика з штучним покриттям на вулиці Галицька, 6 в селі Тязів Ямницької сільської ради об'єднаної територіальної громади Івано-Франківської області</t>
  </si>
  <si>
    <t xml:space="preserve">Придбання комп'ютерного обладнання для комунального закладу "Володарська загальноосвітня школа I - III ступенів N 1" Володарської районної ради, вул. Коцюбинського, 44, смт Володарка Володарського району Київської області </t>
  </si>
  <si>
    <t>Придбання мультимедійного обладнання для Ставищенського навчально-виховного комплексу "Загальноосвітня школа I - III ступенів-юридичний ліцей" N 2 ім. О. С. Паланського Ставищенської районної ради Київської області, смт Ставище, вул. Цимбала Сергія, 53/2</t>
  </si>
  <si>
    <t>Придбання меблів для ДНЗ ""Сніжинка", пров. Сонячний, 2, с. Фурси Білоцерківського району Київської області</t>
  </si>
  <si>
    <t>Виготовлення проектно-кошторисної документації на капітальний ремонт доріг по вул. Воїнів та вул. Хуторна села Перегонівка Обухівського району Київської області</t>
  </si>
  <si>
    <t>Придбання та заміна віконних блоків Краснослобідського навчально-виховного комплексу "Загальноосвітня школа I - III ступенів - дитячий садок" с. Красна Слобідка Обухівського району Київської області</t>
  </si>
  <si>
    <t>Капітальний ремонт внутрішніх приміщень дошкільного відділення Краснослобідського навчально-виховного комплексу "Загальноосвітня школа I - III ступенів - дитячий садок" с. Красна Слобідка Обухівського району Київської області</t>
  </si>
  <si>
    <t>Придбання стоматологічного обладнання для надання стоматологічної допомоги дитячому населенню відділення в м. Українка Комунального закладу Обухівської районної ради "Обухівська районна стоматологічна поліклініка"</t>
  </si>
  <si>
    <t>Придбання та встановлення спортивного майданчика на набережній міста Українка Обухівського району Київської області</t>
  </si>
  <si>
    <t>ДОД2 розпор КМУ від № 365 (для Долинянської с.р. -146 тис.)</t>
  </si>
  <si>
    <t>Придбання та встановлення системи "Безпечна та розумна школа" на базі навчально-виховного комплексу "Гімназія-загальноосвітній навчальний заклад I ступеня міста Обухова імені Володимира Мельника" за адресою: Київська область, м. Обухів, вул. 8-го листопада, 42 з виготовленням проектно-кошторисної документації</t>
  </si>
  <si>
    <t>Придбання мультимедійного комп'ютерного обладнання для кабінету біології для навчально-виховного комплексу "Спеціалізована загальноосвітня школа I - III ступеня N 1 з поглибленим вивченням української мови та літератури - загальноосвітня школа I - III ступеня N 1 А. С. Малишка Обухівської міської ради Київської області", м. Обухів, вул. Київська, 18</t>
  </si>
  <si>
    <t>Придбання та встановлення системи "Безпечна та розумна школа" на базі Навчально-виховного комплексу "Спеціалізована загальноосвітня школа I - III ступенів N 1 з поглибленим вивченням української мови та літератури - загальноосвітня школа I - III ступенів N 1 імені А. С. Малишка Обухівської міської ради Київської області за адресою: Київська область, м. Обухів, вул. Київська, 18 з виготовленням проектно-кошторисної документації</t>
  </si>
  <si>
    <t>Придбання та встановлення системи "Безпечна та розумна школа" на базі навчально-виховного комплексу "Спеціалізована загальноосвітня школа I - III ступенів N 5 з поглибленим вивченням іноземних мов-загальноосвітня школа I - III ступенів N 5" Обухівської міської ради Київської області за адресою: Київська область, м. Обухів, вул. Лермонтова, 24 з виготовленням проектно-кошторисної документації</t>
  </si>
  <si>
    <t>Придбання та встановлення спортивного майданчика по вул. Каштанова будинок 32 міста Обухів Київської області</t>
  </si>
  <si>
    <t>Придбання, встановлення та налаштування електропобутового обладнання для шкільної кухні навчально-виховного комплексу "Загальноосвітньої школи I - III ступенів N 3 - ліцей" Обухівської міської ради Київської області</t>
  </si>
  <si>
    <t>Придбання та встановлення футбольних воріт мікрорайон Лукавиця міста Обухів Київської області</t>
  </si>
  <si>
    <t>Капітальний ремонт дитячого майданчика по вул. Каштанова будинок 26 міста Обухів Київської області</t>
  </si>
  <si>
    <t>Придбання промислового кухонного обладнання для Піщанського навчально-виховного об'єднання "Загальноосвітня школа I - III ступенів-дитячий садок", Білоцерківський район, с. Піщана, вул. Окружна, 1</t>
  </si>
  <si>
    <t>Придбання мультимедійного обладнання для Макіївського навчально-виховного об'єднання "Загальноосвітня школа I - III ступенів-дитячий садок", Білоцерківський район, с. Макіївка, вул. Центральна, 1</t>
  </si>
  <si>
    <t xml:space="preserve">Придбання біохімічного аналізатора напівавтомат для Білоцерківської центральної районної лікарні, м. Біла Церква, вул. Тімірязєва, 6 </t>
  </si>
  <si>
    <t xml:space="preserve">Придбання біполярного електрода для Білоцерківської центральної районної лікарні, м. Біла Церква, вул. Тімірязєва, 6 </t>
  </si>
  <si>
    <t>Придбання мультимедійного обладнання для Шамраївського НВК "ЗОШ I - III ступенів-НЗ", с. Шамраївка, вул. Шкільна, 4, Сквирського району Київської області</t>
  </si>
  <si>
    <t xml:space="preserve">Придбання меблів для Сквирської ЗОШ I - III ступенів N 2, м. Сквира, пр. Каштановий, 2 </t>
  </si>
  <si>
    <t xml:space="preserve">Придбання меблів для Сквирської ЗОШ I - III ступенів N 3, м. Сквира, вул. Шевченка, 43 </t>
  </si>
  <si>
    <t xml:space="preserve">Придбання меблів для НВО "Сквирський ліцей - ЗОШ I - II ступенів", м. Сквира, вул. Незалежності, 63 </t>
  </si>
  <si>
    <t>Придбання меблів для Сквирського ДНЗ N 2 "Малятко", м. Сквира, вул. М. Рильського, 39</t>
  </si>
  <si>
    <t xml:space="preserve">Капітальний ремонт із заміною вікон на енергозберігаючі для Сквирського ДНЗ N 5 "Калинка", м. Сквира, вул. Шевченка, 89 </t>
  </si>
  <si>
    <t xml:space="preserve">Капітальний ремонт із заміною вікон на енергозберігаючі для Сквирського ДНЗ N 3 "Берізка", м. Сквира, вул. Стаханова, 22 </t>
  </si>
  <si>
    <t>Капітальний ремонт із заміною вікон на енергозберігаючі для Оріховецького НВК "ЗОШ I - III ступенів-ДНЗ", с. Оріховець, вул. Центральна, 14, Сквирського району Київської області</t>
  </si>
  <si>
    <t>Придбання оргтехніки для Шапіївського НВК I - II ступенів-ДНЗ, с. Шапіївка, вул. Ювілейна, 1, Сквирського району Київської області</t>
  </si>
  <si>
    <t>Придбання оргтехніки для Тхорівського НВК I - II ступенів-ДНЗ, с. Тхорівка вул. Шевченка, 1, Сквирського району Київської області</t>
  </si>
  <si>
    <t>Капітальний ремонт із заміною вікон на енергозберігаючі для Кам'яногребельського НВК "ЗОШ I - II ступенів-ДНЗ", с. Кам'яна Гребля, вул. Шкільна, 13, Сквирського району Київської області</t>
  </si>
  <si>
    <t>Капітальний ремонт із заміною вікон на енергозберігаючі для Антонівського НВО "ЗОШ I - II ступенів-ДНЗ", с. Антонів вул. Ювілейна, 1, Сквирського району Київської області</t>
  </si>
  <si>
    <t xml:space="preserve">Придбання обладнання та предметів довгострокового користування (комплект звукової апаратури, комп'ютерна техніка) для Рогізнянського сільського будинку культури, с. Рогізна, вул. Центральна, 17 </t>
  </si>
  <si>
    <t xml:space="preserve">Придбання обладнання та предметів довгострокового користування (комплект звукової апаратури, комп'ютерна техніка) для Селезенівського сільського будинку культури, с. Селезенівка, вул. Соборна, 32 </t>
  </si>
  <si>
    <t xml:space="preserve">Придбання обладнання та предметів довгострокового користування (комплект звукової апаратури, комп'ютерна техніка) Таборівського сільського клубу, с. Таборів, вул. Балишова, 1/а </t>
  </si>
  <si>
    <t xml:space="preserve">Придбання обладнання та предметів довгострокового користування (комплект звукової апаратури, комп'ютерна техніки) для Великополовецького сільського будинку культури, с. Великополовецьке, вул. Центральна, 34/а </t>
  </si>
  <si>
    <t xml:space="preserve">Придбання обладнання та предметів довгострокового користування (комплект звукової апаратури) для Красноліського сільського клубу, с. Красноліси вул. Шевченка, 15 </t>
  </si>
  <si>
    <t>Придбання обладнання та предметів довгострокового користування (електрична плита, ноутбуки, телевізори, комплект матів) для Буківського навчально-виховного комплексу "Загальноосвітня школа I - III ступенів-дитячий садок", вул. Першотравнева, 4, с. Буки Сквирського району Київської області</t>
  </si>
  <si>
    <t>Придбання обладнання та предметів довгострокового користування (електричні плити, телевізори, ноутбуки, комп'ютери з моніторами, кольоровий принтер, комплект столів, стінки для дитячого садка, шведська стінка для спортивного залу) для Великополовецького навчально-виховного комплексу "Загальноосвітня школа I - III ступенів-дитячий садок" Сквирського району Київської області, вул. Центральна, 65, с. Великополовецьке Сквирського району Київської області</t>
  </si>
  <si>
    <t>Придбання обладнання та предметів довгострокового користування (електричні плити, комп'ютери з моніторами) для Дулицького навчально-виховного об'єднання "Загальноосвітня школа I - III ступенів-дошкільний навчальний заклад", вул. Шкільна, 1, с. Дулицьке Сквирського району Київської області</t>
  </si>
  <si>
    <t>Придбання обладнання та предметів довгострокового користування (електричні плити, телевізори, ноутбуки, комплект кухонного обладнання, музичний центр, комплект матів) для Кривошиїнського навчально-виховного об'єднання "Загальноосвітня школа I - III ступенів-дошкільний навчальний заклад", вул. Шкільна, 1, с. Кривошиїнці Сквирського району Київської області</t>
  </si>
  <si>
    <t>Придбання обладнання та предметів довгострокового користування (електрична плита, проектор, мультимедійна дошка, телевізор, холодильник) для Малолисовецького навчально-виховного комплексу "Загальноосвітня школа I - II ступенів-дитячий садок", вул. Центральна, 7, с. Малі Лисовці Сквирського району Київської області</t>
  </si>
  <si>
    <t>Придбання обладнання та предметів довгострокового користування (електрична плита, холодильник, ноутбуки, музичний центр, проектор) для Рогізнянського навчально-виховного комплексу "Загальноосвітня школа I - II ступенів-дитячий садок", вул. Центральна, 17, с. Рогізна Сквирського району Київської області</t>
  </si>
  <si>
    <t xml:space="preserve">Придбання обладнання та предметів довгострокового користування (телевізор, комп'ютер з монітором, ноутбук, кольоровий принтер, електрична плита, електром'ясорубка, витяжка, морозильна камера) для Рудянської філії Шамраївського навчально-вихованого комплексу "Загальноосвітня школа I - III ступенів-дошкільний навчальний заклад", вул. І. Франка, 68, с. Руда Сквирського району Київської області </t>
  </si>
  <si>
    <t xml:space="preserve">Придбання обладнання та предметів довгострокового користування (меблеві стінки для початкової школи, комплект меблів для хімічного кабінету, телевізор, ноутбук) для Самгородоцької загальноосвітньої школи I - III ступенів, вул. Центральна, 8 с. Самгородок Сквирського району Київської області </t>
  </si>
  <si>
    <t xml:space="preserve">Придбання обладнання та предметів довгострокового користування (холодильник, телевізор, комплект обладнання для кухні, електрична плита) для Чубинецького навчально-виховного комплексу "Загальноосвітня школа I - II ступенів-дитячий садок", вул. Шкільна, 1 с. Чубинці Сквирського району Київської області </t>
  </si>
  <si>
    <t xml:space="preserve">Придбання обладнання та предметів довгострокового користування (ліжка з матрацами, телевізор) для Сквирського дитячого будинку "Надія", вул. Шкільна, 1А, с. Кривошиїнці Сквирського району Київської області </t>
  </si>
  <si>
    <t xml:space="preserve">Придбання медичного обладнання (аналізатор гемоглобіну та гематокриту) для Великополовецької амбулаторії загальної практики сімейної медицини, вул. Молодіжна, 13-а с. Великополовецьке Сквирського району Київської області </t>
  </si>
  <si>
    <t xml:space="preserve">Придбання автоклава для комунального закладу Таращанської районної ради "Таращанська ЦРЛ" м. Тараща, вул. Шевченка, 66 </t>
  </si>
  <si>
    <t>Придбання мультимедійного комплексу для Таращанської загальноосвітньої школи I - III ступенів N 2 Таращанської районної ради Київської області, м. Тараща вул. Володимира Великого, 32-а</t>
  </si>
  <si>
    <t>Придбання телевізора для Скибинецької філії комунального закладу Кашперівського НВО "ЗОШ I - III ступенів - дитячий садок", Тетіївський район, с. Скибинці, вул. Покровська, 2-а</t>
  </si>
  <si>
    <t>Придбання обладнання для кабінету фізики комунального закладу "Тетіївський навчально-виховний комплекс "Загальноосвітня школа I - III ступенів -природничо-математичний ліцей" Тетіївської міської ради Київської області, м. Тетіїв, вул. Соборна, 32</t>
  </si>
  <si>
    <t xml:space="preserve">Придбання мультимедійних засобів навчання та оргтехніки для комунального закладу "Тетіївський заклад загальної середньої освіти I - III ступенів N 3" Тетіївської міської ради Київської області, м. Тетіїв, вул. Байраківського, 49 </t>
  </si>
  <si>
    <t>Придбання меблів для комунального закладу "Тетіївський навчально-виховний комплекс "Гімназія-загальноосвітня школа I - III ступенів" Тетіївської міської ради Київської області, м. Тетіїв, вул. Володимирська, 1</t>
  </si>
  <si>
    <t xml:space="preserve">Капітальний ремонт мереж вуличного освітлення від КТП - 51 по вул. Гагаріна в с. Михайлівка Білоцерківського району Київської області </t>
  </si>
  <si>
    <t>Придбання меблів, мультимедійного обладнання та оргтехніки для Іванівського НВК "Загальноосвітня школа I - III ступенів-заклад дошкільної освіти", вул. Центральна, 54, с. Іванівка Білоцерківського району Київської області</t>
  </si>
  <si>
    <t>Придбання медичного обладнання та оргтехніки для Узинської районної лікарні, м. Узин, вул. Івана Богуна, 57-а</t>
  </si>
  <si>
    <t xml:space="preserve">Придбання оргтехніки та холодильника для Денихівського НВО ЗОШ I - III ступенів - дитячий садок, с. Денихівка, вул. Шевченка, 91 </t>
  </si>
  <si>
    <t xml:space="preserve">Придбання меблів для дитячого навчального закладу "Світанок", с. Денихівка вул. Л. Українки, 7 </t>
  </si>
  <si>
    <t xml:space="preserve">Придбання мультимедійного обладнання, шафи для зберігання та підзарядки ноутбуків, спортінвентаря та форми для КЗ Кашперівського НВО "ЗОШ I - III ступенів - дитячий садок", с. Кашперівка, вул. Київська, 9 </t>
  </si>
  <si>
    <t xml:space="preserve">Придбання холодильника та меблів для дитячого навчального закладу "Ромашка", с. Кашперівка, вул. Б. Хмельницького, 28 </t>
  </si>
  <si>
    <t xml:space="preserve">Придбання пральної машини та меблів для дитячого навчального закладу "Ластівка", с. Кашперівк, вул. Київська, 77 </t>
  </si>
  <si>
    <t xml:space="preserve">Придбання холодильника для Кошівської ЗОШ I - II ступенів, с. Кошів, вул. Шкільна, 1 </t>
  </si>
  <si>
    <t xml:space="preserve">Придбання пральної машини, оргтехніки, меблів для дитячого навчального закладу "Оберіг", с. Кошів, вул. Шкільна, 24 </t>
  </si>
  <si>
    <t xml:space="preserve">Придбання комп'ютерної техніки для Клюківської ЗОШ I - II ступенів, с. Клюки вул. Миру, 3/2 </t>
  </si>
  <si>
    <t xml:space="preserve">Придбання інтерактивного комплексу для П'ятигірської ЗОШ I - III ступенів, с. П'ятигори, вул. Київська, 4 </t>
  </si>
  <si>
    <t xml:space="preserve">Придбання меблів для дитячого навчального закладу "Горобинонька", с. П'ятигори, вул. Квіткова, 1 </t>
  </si>
  <si>
    <t>Придбання обладнання і предметів довгострокового користування для КНП ФРР "Фастівська центральна районна лікарня" (телевізійне і аудіовізуальне обладнання)</t>
  </si>
  <si>
    <t xml:space="preserve">Придбання обладнання і предметів довгострокового користування для Фастівського районного територіального центру соціального обслуговування (надання соціальних послуг) </t>
  </si>
  <si>
    <t>Придбання компютерної та оргтехніки для закладів загальної середньої освіти Фастівського району</t>
  </si>
  <si>
    <t>Придбання посуду та кухонного приладдя для їдальні закладів загальної середньої освіти та закладів дошкільної освіти Фастівського району</t>
  </si>
  <si>
    <t>Придбання шкільних дощок для закладів загальної середньої освіти Фастівського району</t>
  </si>
  <si>
    <t>ОТГ</t>
  </si>
  <si>
    <t>дод 2 ОТГ</t>
  </si>
  <si>
    <t>ДОД 2 розпор 365</t>
  </si>
  <si>
    <t>НЕрозподілений залишок</t>
  </si>
  <si>
    <t xml:space="preserve">Вишгородський район </t>
  </si>
  <si>
    <t>Капітальний ремонт акушерсько-гінекологічного відділення КЗ "Вишгородська ЦРЛ" вул. Кургузова, 1 м. Вишгород, Київська область</t>
  </si>
  <si>
    <t xml:space="preserve">Придбання предметів довгострокового користування для Хотівської сільської ради, с. Хотів Києво-Святошинського району Київської області </t>
  </si>
  <si>
    <t xml:space="preserve">Придбання предметів довгострокового користування для Забірської сільської ради, с. Забір'я Києво-Святошинського району Київської області </t>
  </si>
  <si>
    <t>Капітальний ремонт групи нежитлових приміщень, що знаходяться за адресою: Київська область, Києво-Святошинський район, с. Святопетрівське, будинок 1 М</t>
  </si>
  <si>
    <t>Капітальний ремонт проїжджої частини дороги по вул. Енергетиків від вул. Прорізна до вул. Північна в с. Святопетрівське Києво-Святошинського району Київської області</t>
  </si>
  <si>
    <t>Будівництво тротуару по вул. Прорізна в с. Святопетрівське, Києво-Святошинського району Київської області</t>
  </si>
  <si>
    <t>Капітальний ремонт проїжджої частини дороги по вул. Боярська від вул. Прорізна до вул. Північна в с. Святопетрівське Києво-Святошинського району Київської області</t>
  </si>
  <si>
    <t>Капітальний ремонт вуличного освітлення по вулиці Незалежності села Кожухівка Данилівської сільської ради Васильківського району Київської області</t>
  </si>
  <si>
    <t>Капітальний ремонт вуличного освітлення по вулиці Сонячна села Путрівка Васильківського району Київської області</t>
  </si>
  <si>
    <t>Капітальний ремонт вуличного освітлення по вулиці Щаслива села Березенщина Васильківського району Київської області</t>
  </si>
  <si>
    <t>Капітальний ремонт вуличного освітлення по вулиці Трипільська села Березенщина Васильківського району Київської області</t>
  </si>
  <si>
    <t>Капітальний ремонт вуличного освітлення по вулиці Народна села Березенщина Васильківського району Київської області</t>
  </si>
  <si>
    <t>дод2</t>
  </si>
  <si>
    <t>отг м. Миронівка</t>
  </si>
  <si>
    <t>Капітальний ремонт дорожнього покриття по вулиці Молодіжна (2 черга) в м. Біла Церква Київської області</t>
  </si>
  <si>
    <t>капітальний ремонт дорожнього покриття по вулиці Січневий прорив в м. Біла Церква Київської області</t>
  </si>
  <si>
    <t>капітальний ремонт ДНЗ N 21 "Малятко" комбінованого типу ясла-садок по вулиці Турчанінова, 10 в м. Біла Церква Київської області</t>
  </si>
  <si>
    <t>дод 2  розп 365</t>
  </si>
  <si>
    <t>дод 2 розпор 365-р "Реконструкція будівлі поліклінічного відділення КНП"Згурівська ЦРЛ"Про внесення змін до рішення районної ради від 25.06.2019 №498-43-VII</t>
  </si>
  <si>
    <t xml:space="preserve">Реконструкція будівлі по вул. Архітектора Паученка, 41/26 для створення і функціонування ЦНАПу у форматі “Прозорий офіс” у місті Кропивницький Кіровоградської області </t>
  </si>
  <si>
    <t>Реконструкція парку-пам’ятки садово-паркового мистецтва місцевого значення “Перемоги” (коригування)</t>
  </si>
  <si>
    <t>Придбання обладнання для закладів освіти міста Кропивницького</t>
  </si>
  <si>
    <t>Міський бюджет м.Знам”янка</t>
  </si>
  <si>
    <t>Придбання комплектів меблів для дошкільних навчальних закладів</t>
  </si>
  <si>
    <t>Підвищення енергоефективності селищного Будинку культури (утеплення стін), вул. Перспективна, 56, м. Знам’янка,  смт Знам’янка Друга Кіровоградської області - капітальний ремонт</t>
  </si>
  <si>
    <t>Міський бюджет м.Світловодськ</t>
  </si>
  <si>
    <t>Придбання вуличних тренажерів та/або спортивно-ігрового дитячого майданчика, м. Світловодськ, вул. Приморська, 70</t>
  </si>
  <si>
    <t xml:space="preserve">Придбання електроплити для дошкільного навчального закладу “Школа Монтессорі для дітей віком від 2 до 7 років” </t>
  </si>
  <si>
    <t xml:space="preserve">Придбання обладнання і предметів довгострокового користування для Світловодської загальноосвітньої школи I—III ступенів № 2 </t>
  </si>
  <si>
    <t>Придбання обладнання і предметів довгострокового користування для Світловодської дитячої школи мистецтв</t>
  </si>
  <si>
    <t>Придбання електроплити для Дошкільного навчального закладу (ясла-садок) № 6 загального типу, м. Світловодськ</t>
  </si>
  <si>
    <t>Придбання медичного обладнання, смт Завалля,  Гайворонський район, Кіровоградська область</t>
  </si>
  <si>
    <t xml:space="preserve">Придбання комплекту меблів смт Завалля, Гайворонський район, Кіровоградська область </t>
  </si>
  <si>
    <t>Придбання оргтехніки смт Завалля, Гайворонський район, Кіровоградська область</t>
  </si>
  <si>
    <t>Придбання оргтехніки смт Сальково, Гайворонський район, Кіровоградська область</t>
  </si>
  <si>
    <t>Придбання комплекту меблів с. Таужне, Гайворонський район, Кіровоградська область</t>
  </si>
  <si>
    <t>Придбання оргтехніки с. Хащувате, Гайворонський район, Кіровоградська область</t>
  </si>
  <si>
    <t>Придбання комплекту меблів для Гайворонського дошкільного навчального закладу № 3 “Калинка” м. Гайворон,  пров. Вокзальний, 16/2.</t>
  </si>
  <si>
    <t>Придбання комплекту меблів для Гайворонського дошкільного навчального закладу № 4 “Малятко” м. Гайворон,  вул. Ніни Богач, 82</t>
  </si>
  <si>
    <t>Придбання комплекту меблів для Гайворонського дошкільного навчального закладу № 5 “Дзвіночок” м. Гайворон,  вул. Свободи, 92</t>
  </si>
  <si>
    <t>Придбання комплекту меблів для Гайворонського дошкільного навчального закладу № 6 м. Гайворон, вул. Великого Кобзаря, 6</t>
  </si>
  <si>
    <t xml:space="preserve">Придбання медичного обладнання для Комунального некомерційного підприємства “Голованівський центр первинної медико-санітарної допомоги Голованівської районної ради” вул. Незалежності, будинок 2, смт Голованівськ,  Голованівський район, Кіровоградська область </t>
  </si>
  <si>
    <t>Знам”янський районний бюджет</t>
  </si>
  <si>
    <t>Енергоефективні заходи в ОНЗ “Дмитрівська ЗШ I—III ступенів ім. Т. Г. Шевченка” Знам’янської районної ради Кіровоградської області в с. Дмитрівка, вул. Поштова, 10 Знам’янського району Кіровоградської області. Капітальний ремонт покрівлі  та утеплення даху</t>
  </si>
  <si>
    <t>Придбання вуличних тренажерів та/або спортивно-ігрового дитячого майданчика, с. Цибулеве</t>
  </si>
  <si>
    <t>Придбання телевізора для Сабліно-Знам’янської амбулаторії загальної практики сімейної медицини</t>
  </si>
  <si>
    <t>Придбання телевізора для Трепівської амбулаторії загальної практики сімейної медицини</t>
  </si>
  <si>
    <t>Капітальне будівництво мереж вуличного освітлення від КТП-76 по вул. Молодіжна, Центральна, Берегова, Робоча в с. Н-Романівка Знам’янського району</t>
  </si>
  <si>
    <t>Капітальне будівництво вуличного освітлення по вул. Шкільна від КТП-77 в с. Н-Романівка Знам’янського району  Кіровоградської області</t>
  </si>
  <si>
    <t>Придбання медичного обладнання для Комунального некомерційного підприємства “Маловисківська центральна районна лікарня”, вул. Шевченка, будинок 64, м. Мала Виска, Кіровоградська область</t>
  </si>
  <si>
    <t xml:space="preserve">Придбання твердотопливного котла для Березівського сільського будинку культури, вул. Спаська, смт Смоліне,  Маловисківський район, Кіровоградська область </t>
  </si>
  <si>
    <t>Придбання комплекту меблів та обладнання, с. Злинка, Маловисківський район, Кіровоградська область</t>
  </si>
  <si>
    <t>Бюджет ОТГ м. Мала Виска</t>
  </si>
  <si>
    <t>Придбання комплекту меблів та обладнання для Маловисківської загальноосвітньої школи № З I—III ступенів Маловисківської міської ради Кіровоградської області, вул. 20 років Жовтня, будинок 3, м. Мала Виска, Кіровоградська обл.</t>
  </si>
  <si>
    <t>Новгородківський районний бюджет</t>
  </si>
  <si>
    <t>Придбання вуличних тренажерів та/або спортивно-ігрового дитячого майданчика, с. Тарасівка</t>
  </si>
  <si>
    <t>Дошкільний навчальний заклад “Колосочок”, 26106, Кіровоградська область, Новоархангельський район,  село Торговиця, вулиця Гагаріна, 3</t>
  </si>
  <si>
    <t>Медичне обладнання для лабораторії Новоархангельської ЦРЛ, 26106, Кіровоградська область, Новоархангельський район,  село Торговиця, вулиця Івана Сірка, 15</t>
  </si>
  <si>
    <t>Придбання оргтехніки</t>
  </si>
  <si>
    <t>Придбання дитячих майданчиків смт Новоархангельськ, Новоархангельський район Кіровоградська область</t>
  </si>
  <si>
    <t>Капітальний ремонт Туріянської загальноосвітньої школи  I—III ступенів Новомиргородської районної ради Кіровоградської області, вул. Шкільна 32, с. Турія, Новомиргородський район, Кіровоградська область</t>
  </si>
  <si>
    <t xml:space="preserve">Придбання дитячих майданчиків для м. Новомиргород Кіровоградської області </t>
  </si>
  <si>
    <t>Бюджет ОТГ м. Новоукраїнка</t>
  </si>
  <si>
    <t>Бюджет Новоукраїнської міської об’єднаної територіальної громади</t>
  </si>
  <si>
    <t>Олександрівський районний бюджет</t>
  </si>
  <si>
    <t>Придбання комплектів обладнання для проведення освітлення, с. Бовтишка</t>
  </si>
  <si>
    <t xml:space="preserve">Придбання вуличних тренажерів та/або спортивно-ігрового дитячого майданчика, смт Олександрівка </t>
  </si>
  <si>
    <t>Проведення санації (капітальний ремонт) будівлі комунального закладу КЗ “Олександрівське НВО №1”, 27300 вул. Вишнева, 18 смт. Олександрівка, Кіровоградська область (коригування)</t>
  </si>
  <si>
    <t>Капітальний ремонт утеплення фасаду будинку культури за адресою вулиця Центральна, будинок 13а с. Голикове Олександрівського району, Кіровоградської області</t>
  </si>
  <si>
    <t xml:space="preserve">Районний бюджет Олександрівського району (для Цвітненської сільської ради — 200 тис. гривень) </t>
  </si>
  <si>
    <t>Олександрійський районний бюджет</t>
  </si>
  <si>
    <t>Капітальний ремонт фасадів районного будинку культури з благоустроєм прилеглої території в сел. Онуфріївка  Кіровоградської області (коригування)</t>
  </si>
  <si>
    <t xml:space="preserve">Придбання засобів для пересування (електровелосипед, електроскутер, велосипед), с. Попівка </t>
  </si>
  <si>
    <t>Реконструкція мереж вуличного освітлення від КТП-30 по вул. Гагаріна в с. Браїлівка Онуфріївського району  Кіровоградської області</t>
  </si>
  <si>
    <t>Реконструкція мереж вуличного освітлення від МТП-61 по вул. Калинова, Чкалова, пров. Вишневий в смт Павлиш Онуфріївського району Кіровоградської області</t>
  </si>
  <si>
    <t>Реконструкція мереж вуличного освітлення від КТП-10 по вул. Калюжного, Вокзальна, пров. Залізничний в с. Павлиш Онуфріївського району Кіровоградської області</t>
  </si>
  <si>
    <t>Світловодський районний бюджет</t>
  </si>
  <si>
    <t>Утеплення фасаду Будинку культури Глинської сільської ради Світловодського району Кіровоградської області за адресою: вул. Центральна, 14, с. Глинськ Світловодського району Кіровоградської області</t>
  </si>
  <si>
    <t>Капітальний ремонт будівлі дитячого відділення Благовіщенської ЦРЛ, 26400, Кіровоградська обл., м. Благовіщенське,  вул. О. Гуменюка</t>
  </si>
  <si>
    <t>Придбання комплекту меблів та обладнання для дитячого відділення Благовіщенської центральної районної лікарні</t>
  </si>
  <si>
    <t>Обласний бюджет Луганської області</t>
  </si>
  <si>
    <t>Бюджет Білокуракинської селищної ОТГ(капітальний ремонт шкільного інтернату Білокуракинської ЗОШ  I-III ступенів №1;капітальний ремонт зовнішніх укосів та снігозатримувачів в КДНЗ (ясла-садок) "Зірочка" Білокуракинської селищної ради; придбання котлів твердопаливних стальних для Павлівської ЗОШ I-III ступенів</t>
  </si>
  <si>
    <t>Капітальний ремонт із заміною вікон для комунального закладу Львівської обласної ради “Будинок дитини № 1” для дітей з ураженням центральної нервової системи та порушенням психіки за адресою: м. Львів, вул. Комаринця, 2а</t>
  </si>
  <si>
    <t>Закупівля обладнання для комунального некомерційного підприємства Львівської обласної ради “Західноукраїнський спеціалізований дитячий медичний центр” за адресою: м. Львів, вул. Дністерська, 27</t>
  </si>
  <si>
    <t>Облаштування інтерактивного музею для Львівського Національного літературно-меморіального музею Івана Франка м. Львів, вул. І. Франка 150</t>
  </si>
  <si>
    <t>Закупівля медичного обладнання для комунального некомерційного підприємства 2-ої міської поліклініки м. Львова за адресою: м. Львів, вул. Симоненка, 4</t>
  </si>
  <si>
    <t>Закупівля обладнання і предметів довгострокового користування для Ліцею № 18 Львівської міської ради за адресою: м. Львів, вул. Кульчицької, 18</t>
  </si>
  <si>
    <t>Закупівля обладнання і предметів довгострокового користування для Ліцею № 2 Львівської міської ради за адресою: м. Львів, вул. Володимира Великого, 55А</t>
  </si>
  <si>
    <t>Закупівля обладнання для закладу дошкільної освіти (ясла-садок) № 37 Львівської міської ради за адресою: м. Львів, вул. Княгині Ольги, 59А</t>
  </si>
  <si>
    <t>Закупівля обладнання і предметів довгострокового користування для Ліцею № 28 Львівської міської ради (мультиборд (1 шт.) за адресою: м. Львів, вул. Тютюнників, 2</t>
  </si>
  <si>
    <t xml:space="preserve">Заміна віконних та дверних конструкцій СЗШ № 18 м. Львів, вул. Кульчицької,18
</t>
  </si>
  <si>
    <t>Капітальний ремонт приміщення (утеплення фасаду) СЗШ № 71 вул. Д. Кривчицька, 92, м. Львів</t>
  </si>
  <si>
    <t>Придбання реабілітаційних засобів для комунальної реабілітаційної установи змішаного типу “Львівський міський центр реабілітації “Джерело”</t>
  </si>
  <si>
    <t>м. Дрогобич</t>
  </si>
  <si>
    <t>Придбання літератури для поповнення бібліотечного фонду Дрогобицької міської централізованої бібліотечної системи відділу культури та мистецтв виконавчих органів Дрогобицької міської ради</t>
  </si>
  <si>
    <t>Придбання персонального комп’ютера/ноутбука та техніки для друкування, копіювання, сканування для комунального некомерційного підприємства “Дрогобицька міська дитяча лікарня” Дрогобицької міської ради</t>
  </si>
  <si>
    <t>Капітальний ремонт спортивного залу в Дрогобицькій ЗОШ I—III ступенів № 3 на вул. Завалля, 12 м. Дрогобич Львівської області</t>
  </si>
  <si>
    <t>Заміна вікон у Дрогобицькій ЗОШ I—III ступенів № 3 на вул. Завалля, 12 м. Дрогобич Львівської області</t>
  </si>
  <si>
    <t>Капітальний ремонт павільйонів садочку ДНЗ № 13 Казка м. Дрогобич Львівської області</t>
  </si>
  <si>
    <t>Реконструкція будівлі соціального гуртожитку Комунального некомерційного підприємства “Дрогобицька міська лікарня № 5” Дрогобицької міської ради на вул. Б. Козловського, 81</t>
  </si>
  <si>
    <t>Придбання лабораторного обладнання для проведення лабораторних досліджень хворим стаціонару Комунального некомерційного підприємства “Дрогобицька міська лікарня №1” Дрогобицької міської ради</t>
  </si>
  <si>
    <t>Придбання автомобіля для Спеціалізованої дитячо-юнацької школи олімпійського резерву з велоспорту “Медик”</t>
  </si>
  <si>
    <t>Придбання реабілітаційного обладнання для Комунального некомерційного підприємства “Дрогобицька міська лікарня № 1” Дрогобицької міської ради</t>
  </si>
  <si>
    <t>Придбання інвентарю та мультимедійного обладнання для відділу історії музею “Дрогобиччина” відділу культури та мистецтв виконавчих органів Дрогобицької міської ради</t>
  </si>
  <si>
    <t>Придбання гемолітичного аналізатора для Комунального некомерційного підприємства “Стебницька міська лікарня” Дрогобицької міської ради, м. Стебник, вул. Січових Стрільців, 2</t>
  </si>
  <si>
    <t>м. Борислав</t>
  </si>
  <si>
    <t>Капітальний ремонт спортивного залу Бориславської загальноосвітньої школи I—III ступенів № 7 Бориславської міської ради Львівської області</t>
  </si>
  <si>
    <t>Капітальний ремонт санітарного вузла (туалету) другого поверху правого крила ЗОШ I—III ступенів № 1 по вул. Шкільній, 11 м. Борислав, Львівської області</t>
  </si>
  <si>
    <t>Встановлення відеоспостереження в м. Самбір Львівської області</t>
  </si>
  <si>
    <t>м. Червоноград</t>
  </si>
  <si>
    <t>Капітальний ремонт віконних і дверних блоків ЧЗШ №2 по вул. Клюсівська, 3 в м. Червоноград Львівської області</t>
  </si>
  <si>
    <t>Капітальний ремонт спортивного залу ЧЗШ №7 по вул. Шептицького, 2 в м. Соснівка Львівської області</t>
  </si>
  <si>
    <t>Капітальний ремонт будівлі (приміщення їдальні) в ЧЗШ №12 по вул. Бандери, 17 в м.Червоноград Львівської області</t>
  </si>
  <si>
    <t>Капітальний ремонт будівлі (система електропостачання) в ЗДО №4 по вул. Панаса Мирного в смт Гірник Львівської області</t>
  </si>
  <si>
    <t>Закупівля автоматичного біохімічного аналізатора Accent 200 для КП “Центральна міська лікарня Червоноградської міської ради” в м. Червоноград Львівської області</t>
  </si>
  <si>
    <t>Закупівля напівавтоматичного 4-канального коагулометра Coag 4D/D для КП “Центральна міська лікарня Червоноградської міської ради” в м. Червоноград Львівської області</t>
  </si>
  <si>
    <t>Закупівля пристрою для діагностики вуха, горла та носа DUOviewer Sinutronic для КГІ “Центральна міська лікарня Червоноградської міської ради” в м. Червоноград Львівської області</t>
  </si>
  <si>
    <t>м. Трускавець</t>
  </si>
  <si>
    <t>Реконструкція шатрового даху та утеплення стін фасаду СЗШ № 3 м. Трускавець</t>
  </si>
  <si>
    <t>Придбання: Кухонне приладдя та обладнання в харчоблок — Маркопільський навчально-виховний комплекс “Загальноосвітня школа I—II ступенів — дошкільний навчальний заклад” Бродівської районної ради Львівської області</t>
  </si>
  <si>
    <t>Капремонт будівлі Бродівського ДКНЗ № 7, м. Броди, вул. 900-річчя Бродів, 22</t>
  </si>
  <si>
    <t>Капітальний ремонт фасаду приміщення КУ “Бродівський ІРЦ” за адресою: вул. Січових Стрільців в м Броди Бродівської районної ради Львівської області</t>
  </si>
  <si>
    <t xml:space="preserve">Придбання: Плазмовий телевізор для Лучківська загальноосвітня школа I—IIступенів Бродівської районної ради Львівської області </t>
  </si>
  <si>
    <t>Придбання: Пральна машина -автомат для Голосковицький навчально- виховний комплекс “загальноосвітня школа I—II ступенів — дошкільний навчальний заклад” Бродівської районної ради Львівської області</t>
  </si>
  <si>
    <t>Придбання оргтехніки та комп’ютерного обладнання для Мала академія наук місто Броди Бродівського району Львівської області</t>
  </si>
  <si>
    <t>Придбання насос для водонапірної вежі с.Комарівка Комарівська сільська рада Бродівського району Львівської області</t>
  </si>
  <si>
    <t>Придбання оргтехніки та комп’ютерного обладнання для Центр дитячої юнацької творчості Бродівського району Львівської області</t>
  </si>
  <si>
    <t>Придбання: Плазмовий телевізор для Пониковицька загальноосвітня школа I—III ступенів Бродівського району Львівської області</t>
  </si>
  <si>
    <t>Придбання:Театральні крісла для Відділ культури Бродівської районної державної адміністрації Бродівський районний Народний дім</t>
  </si>
  <si>
    <t>Придбання:Театральні крісла для Відділ культури Бродівської районної державної адміністрації Боратинський Народний дім Бродівського району Львівської області</t>
  </si>
  <si>
    <t>Придбання: Одяг сцени для Відділ культури Бродівської районної державної адміністрації Конюшківський Народний дім Бродівського району Львівської області</t>
  </si>
  <si>
    <t>Придбання: Музична апаратура для Відділ культури Бродівської районної державної адміністрації Лешнівський Народний дім Бродівського району Львівської області</t>
  </si>
  <si>
    <t>Придбання:Театральні крісла для Відділ культури Бродівської районної державної адміністрації Суходільський Народний дім Бродівського району Львівської області</t>
  </si>
  <si>
    <t>Дрогобицький район</t>
  </si>
  <si>
    <t>Реконструкція вуличного освітлення по вулицях Кармелюка і Барегова в с. Винники Дрогобицького району Львівської області</t>
  </si>
  <si>
    <t>Закупівля експозиційного обладнання для літературного музею Івана Франка комунального закладу Львівської обласної ради Державного історико-культурного заповідника “Нагуєвичі”</t>
  </si>
  <si>
    <t>Капітальний ремонт моста через р. Бистриця на початку смт Підбуж на дорозі Городище-Східниця</t>
  </si>
  <si>
    <t>Жовківський район</t>
  </si>
  <si>
    <t>Капремонт будівлі Дублянської ЗОШ I—III ст. ім. Анатолія Жаловаги, Жовквівський район, Львівської обл</t>
  </si>
  <si>
    <t>Придбання оргтехніки та комп’ютерного обладнання для Загальноосвітня школа І - ІІІ ступенів смт Запитів Кам’янка-Бузького району Львівської області</t>
  </si>
  <si>
    <t>Придбання оргтехніки та комп’ютерного обладнання для ЗОШ I—II ст. с. Неслухів Кам’янка-Бузького району Львівської області</t>
  </si>
  <si>
    <t>Придбання оргтехніки та комп’ютерного обладнання для Загальноосвітня школа І ступені с. Старий Яричів Кам’янка-Бузького району Львівської області, засновник Старояричівська сільська рада</t>
  </si>
  <si>
    <t>Придбання оргтехніки та комп’ютерного обладнання для Опорний заклад загальноосвітня школа I—III ст. смт Новий Яричів, Кам’янка-Бузького району, Львівської області</t>
  </si>
  <si>
    <t>Будівництво спортзалу з надбудовою музею учнівської творчості над допоміжними приміщеннями для ЗОШ I—III ст. № 2 по вул. Селезінків, 1 в м. Радехові Львівської області. (Коригування)</t>
  </si>
  <si>
    <t>Капітальний ремонт КНП “Сколівський районний центр первинної медичної допомоги” відокремленого підрозділу ФАП с. Климець Сколівського району Львівської області</t>
  </si>
  <si>
    <t>Капітальний ремонт приміщення залу Народного дому с. Корчин Сколівського району Львівської області</t>
  </si>
  <si>
    <t>Реконструкція вуличного освітлення по вул. І. Франка, вул. Шкільна с. Тернавка Сколівського району Львівської області</t>
  </si>
  <si>
    <t>Капітальний ремонт-утеплення фасаду з метою енергозбереження корпусу № 1 “Крушельницького НВК ЗОШ I—II ступенів-ДНЗ” с. Крушельниця Сколівського району Львівської області</t>
  </si>
  <si>
    <t>Придбання основних засобів (меблів) закладу дошкільної освіти комунальної форми власності с. Труханів Сколівського району Львівської області</t>
  </si>
  <si>
    <t>Капітальний ремонт приміщення бібліотеки с. Верхня Яблунька Турківського району Львівської області</t>
  </si>
  <si>
    <t>Придбання музичної апаратури для Народного дому с.Нижнє Висоцьке Турківського району Львівської області</t>
  </si>
  <si>
    <t>Придбання меблів для комунального некомерційного підприємства “Турківський районний центр первинної медико-санітарної допомоги” Турківської районної ради Турківського району Львівської області (м. Турка)</t>
  </si>
  <si>
    <t>Облаштування дитячого майданчика на території Верхненської сільської ради с. Верхнє Турківського району Львівської області</t>
  </si>
  <si>
    <t>Придбання студійного обладнання для комунального закладу Турківської районної ради “Студія районного радіомовлення “Карпатський гомін” м. Турка Турківського району 
Львівської області</t>
  </si>
  <si>
    <t>Капітальний ремонт вуличного освітлення з використанням енергозберігаючих ламп по вул..Центральній в с. Вовче Турківського району Львівської області</t>
  </si>
  <si>
    <t>Облаштування огорожі кладовища в с. Нижня Яблунька Турківського району Львівської області</t>
  </si>
  <si>
    <t>Придбання медичного обладнання - комплекс рентгенографічного діагностичного цифрового на два робочих місця для КНП “Ходорівська міська лікарня” Ходорівської міської ради</t>
  </si>
  <si>
    <t>Придбання медичного обладнання - відеоендоскопічної системи для КНП “Ходорівська міська лікарня” Ходорівської міської ради</t>
  </si>
  <si>
    <t>Перелік об'єктів та заходів не затверджений органом місцевого самоврядування</t>
  </si>
  <si>
    <t>об’єднана територіальна громада с. Жовтанці</t>
  </si>
  <si>
    <t xml:space="preserve">Придбання оргтехніки та комп’ютерного обладнання для Загальноосвітня школа I—II ст. с. Колоденці Кам’янка-Бузького району Львівської області </t>
  </si>
  <si>
    <t>Придбання оргтехніки та комп’ютерного обладнання для Новоставський навчально-виховний комплекс “загальноосвітній навчальний заклад I—II ступенів - дошкільний навчальний заклад” Кам’янка-Бузького району Львівської області</t>
  </si>
  <si>
    <t>об’єднана територіальна громада с. Солонка</t>
  </si>
  <si>
    <t>Роботи з розробки проектної документації на будівництво мостового переходу через р. Інгулець на автомобільній дорозі загального користування місцевого значення О151901 Снігурівка — Тамарине — Безіменне, км 1 + 977 Миколаївської області</t>
  </si>
  <si>
    <t xml:space="preserve">Придбання ноутбука для Шевченківської ЗОШ — інтернату 
I— II ступенів Миколаївської обласної ради, вул. Центральна, 1, с. Шевченкове Вітовського району Миколаївської області”
</t>
  </si>
  <si>
    <t xml:space="preserve">Придбання обладнання, матеріалів і предметів довгострокового користування, а також освітніх комплектів LEGO для Обласного Центру науково-технічної творчості учнівської молоді пров. Кур’єрський, 5, м. Миколаїв
</t>
  </si>
  <si>
    <t>Придбання моніторів пацієнта “ЮМ 300-І-10” для Відділення анестезіології з місцями інтенсивної терапії Миколаївської обласної дитячої клінічної лікарні вул. Миколаївська, 21, м. Миколаїв</t>
  </si>
  <si>
    <t>Придбання комп’ютерів та оргтехніки, мультимедійного обладнання для Музею суднобудування та флоту Миколаївського обласного краєзнавчого музею вул. Адміральська, 4, м. Миколаїв</t>
  </si>
  <si>
    <t>Разом по обласному бюджету Миколаївської області</t>
  </si>
  <si>
    <t>Капітальний ремонт під'їздів в житловому будинку по вул. Проспект Героїв України, 101, м. Миколаїв Миколаївська область</t>
  </si>
  <si>
    <t>Капітальний ремонт  ДНЗ N 2 "Берізка" по вул. Чкалова, 118Б, м. Миколаїв Миколаївська область</t>
  </si>
  <si>
    <t>Придбання обладнання для загальноосвітньої школи №51</t>
  </si>
  <si>
    <t xml:space="preserve">Капітальний ремонт під’їздів в житловому будинку по 
вул. 3 Слобідська, 56А, м. Миколаїв Миколаївська область
</t>
  </si>
  <si>
    <t>Капітальний ремонт будинку дошкільного навчального закладу № 2 “Берізка” по вул. Чкалова, 118А, м. Миколаїв Миколаївська область</t>
  </si>
  <si>
    <t>Реконструкція існуючого футбольного поля Центрального міського стадіону по вул. Спортивній, 1/1 в м. Миколаєві</t>
  </si>
  <si>
    <t>Нове будівництво дошкільного навчального закладу по вул. Променева у мікрорайоні “Північний” м. Миколаєва</t>
  </si>
  <si>
    <t>Нове будівництво дюкеру через річку Південний Буг та магістральних мереж водопостачання мікрорайону Варварівка у м. Миколаєві</t>
  </si>
  <si>
    <t>Придбання медичного обладнання для жіночої консультації міської лікарні №5 м. Миколаєва</t>
  </si>
  <si>
    <t>Придбання спортивного та ігрового обладнання для облаштування дитячого ігрового майданчика для Дошкільного навчального закладу №140 м. Миколаєва</t>
  </si>
  <si>
    <t xml:space="preserve">Придбання комп’ютерної техніки, оргтехніки та мультимедійного обладнання для Миколаївської загальноосвітньої школи 
I—III ступенів №44 Миколаївської міської ради
</t>
  </si>
  <si>
    <t>Придбання комп’ютерної техніки, учбового обладнання та шкільних меблів для Миколаївського юридичного ліцею Миколаївської міської ради</t>
  </si>
  <si>
    <t>Придбання медичного обладнання для Комунального некомерційного підприємства Миколаївської міської ради “Центр первинної медико-санітарної допомоги №7”</t>
  </si>
  <si>
    <t>Придбання килимів та театральної штори для Дошкільного навчального закладу №103 м. Миколаєва комбінованого типу</t>
  </si>
  <si>
    <t>Капітальний ремонт в частині заміни вікон в під’їздах будинку за адресою: м. Миколаїв, вул. Генерела Свиридова, буд.7</t>
  </si>
  <si>
    <t xml:space="preserve">Придбання предметів довгострокового користування (оргтехніка та комп’ютери) для Миколаївської загальноосвітньої школи I—III ступенів № 51 м. Миколаїв пров.Парусний,3-А </t>
  </si>
  <si>
    <t xml:space="preserve">Придбання предметів довгострокового користування (мультимедійне обладнання лінгафонного кабінету) для Миколаївської загальноосвітньої школи I—III ступенів № 51 м. Миколаїв пров. Парусний,3-А </t>
  </si>
  <si>
    <t xml:space="preserve">Придбання предметів довгострокового користування ( телевізори. компьютери) для Дошкільний Навчальний заклад № 52 м. Миколаїв провулок Парусний,7Б </t>
  </si>
  <si>
    <t xml:space="preserve">Придбання предметів довгострокового користування (мультимедійні дошки ноутбук) м. Миколаїв Дошкільний Навчальний заклад№52 м. Миколаїв провулок Парусний,7Б </t>
  </si>
  <si>
    <t>Придбання лавок для благоустрою прибудинкових територій по проспекту Героїв України та пров. Парусному у Центральному районі м.Миколаєва</t>
  </si>
  <si>
    <t>Придбання лавок для благоустрою прибудинкових територій по проспекту Центральному, вул.Адміральській, вул.Колодязній, вул.Чкалова, вул.Фалєєвській у Центральному районі м.Миколаєва</t>
  </si>
  <si>
    <t>Капітальний ремонт дитячого майданчика по вул. Мала Морська, 23 у Центральному районі м.Миколаєва</t>
  </si>
  <si>
    <t>Капітальний ремонт спортивного та дитячого майданчиків по вул. Чкалова,58,60 у Центральному районі м.Миколаєва</t>
  </si>
  <si>
    <t>Придбання багаторічних насаджень</t>
  </si>
  <si>
    <t>Капітальний ремонт благоустрою майданчику для вигулу домашніх тварин (собак) у парку "Адміралтейський" в Центральному районі м.Миколаєва</t>
  </si>
  <si>
    <t>Разом по м.Миколаїв</t>
  </si>
  <si>
    <t>Придбання спортивного обладнання та інвентарю для Вознесенської загальноосвітньої школи I—III ступеня №4 Вознесенської міської ради Миколаївської області</t>
  </si>
  <si>
    <t>Придбання спортивного обладнання та інвентарю для Вознесенської загальноосвітньої школи I—III ступенів № 3 Вознесенської міської ради Миколаївської області</t>
  </si>
  <si>
    <t>Придбання спортивного обладнання та інвентарю для Вознесенської загальноосвітньої школи I—III ступенів № 10 Вознесенської міської ради Миколаївської області</t>
  </si>
  <si>
    <t>Придбання спортивного обладнання та інвентарю для Вознесенської загальноосвітньої школи I—III ступенів № 7 Вознесенської міської ради Миколаївської області</t>
  </si>
  <si>
    <t>Придбання спортивного обладнання та інвентарю для Вознесенської гімназії №1 Миколаївської області</t>
  </si>
  <si>
    <t>Придбання спортивного обладнання та інвентарю для Вознесенської загальноосвітньої школи I—III ступенів № 2 Вознесенської міської ради Миколаївської області</t>
  </si>
  <si>
    <t>Придбання спортивного обладнання та інвентарю для Вознесенської загальноосвітньої школи I—III ступенів № 8 Вознесенської міської ради Миколаївської області</t>
  </si>
  <si>
    <t>Придбання спортивного обладнання та інвентарю для Вознесенської загальноосвітньої школи I—III ступенів № 5 Вознесенської міської ради Миколаївської області</t>
  </si>
  <si>
    <t>Придбання спортивного обладнання та інвентарю для Вознесенського ліцею “Інсайт” Вознесенської міської ради</t>
  </si>
  <si>
    <t>Придбання спортивного обладнання та інвентарю для Вознесенської загальноосвітньої школи I—III ступенів № 6 Вознесенської міської ради Миколаївської області</t>
  </si>
  <si>
    <t>Придбання спортивного обладнання та інвентарю для Вознесенського навчально-виховного комплексу “Загальноосвітній навчальний заклад I ступеня № 9”</t>
  </si>
  <si>
    <t>Придбання меблів для Центру соціально-психологічної реабілітації дітей служби у справах дітей Вознесенської міської ради Миколаївської області</t>
  </si>
  <si>
    <t xml:space="preserve">Придбання оргтехніки, комп’ютерної техніки, мультимедійного обладнання та фліпчарта для Комунальної установи “Територіальний центр соціального обслуговування 
м. Вознесенськ” Миколаївської області
</t>
  </si>
  <si>
    <t xml:space="preserve">Придбання спортивного приладдя та дидактичного матеріалу для Комунальної установи “Інклюзивно-ресурсний центр 
Вознесенської міської ради”
</t>
  </si>
  <si>
    <t>Разом по м.Вознесенськ</t>
  </si>
  <si>
    <t>Разом по м. Очаків</t>
  </si>
  <si>
    <t>Придбання меблів для облаштування роздягальні. Первомайська загальноосвітня школа I—III ступенів № 12, Миколаївська обл., м. Первомайськ, вул. Чкалова, 19</t>
  </si>
  <si>
    <t>Разом по м. Первомайськ</t>
  </si>
  <si>
    <t>Разом по м. Южноукраїнськ</t>
  </si>
  <si>
    <t>Разом по Арбузинському району</t>
  </si>
  <si>
    <t>Разом по Баштанському району</t>
  </si>
  <si>
    <t>Разом по  Березанському району</t>
  </si>
  <si>
    <t>Оргтехніка (принтер/БФП) для територіального центру соціального обслуговування (надання соціальних послуг) Березнегуватського району Миколаївської області</t>
  </si>
  <si>
    <t>Придбання дитячого майданчику для Березнегуватського дошкільного навчального закладу N 2 Березнегуватського району Миколаївської області</t>
  </si>
  <si>
    <t>Капітальний ремонт дошкільного навчального закладу “Сонечко” по вулиці Кузьменка, 139, смт Березнегувате, Березнегуватського району, Миколаївської області (заміна вікон)</t>
  </si>
  <si>
    <t>Капітальний ремонт Березнегуватської ДЮСШ” Березнегуватського району, Миколаївської області (заміна вікон)</t>
  </si>
  <si>
    <t>Разом по Березнегуватському району</t>
  </si>
  <si>
    <t>Реконструкція приміщення — заміна старих вікон в приміщенні Новокостянтинівської ЗОШ I—III ступенів Братської районної ради Миколаївської області</t>
  </si>
  <si>
    <t xml:space="preserve">Придбання принтера для Кам’яно-Костуватської ЗОШ 
I—II ступенів Братської районної ради Миколаївської області
</t>
  </si>
  <si>
    <t>Разом по Братському району</t>
  </si>
  <si>
    <t>Разом по Веселинівському району</t>
  </si>
  <si>
    <t>Вознесенський район</t>
  </si>
  <si>
    <t>Придбання спортивного обладнання та інвентарю для Новогригорівської загальноосвітньої школи I—III ступенів Вознесенської районної ради Миколаївської області</t>
  </si>
  <si>
    <t xml:space="preserve">Придбання музичних інструментів </t>
  </si>
  <si>
    <t xml:space="preserve">Придбання спортивного обладнання та інвентарю для Вознесенської загальноосвітньої школи I—III ступенів Вознесенської районної ради Миколаївської області </t>
  </si>
  <si>
    <t>Разом по  Вознесенському району</t>
  </si>
  <si>
    <t>Врадіївський район</t>
  </si>
  <si>
    <t xml:space="preserve">Придбання автомобіля для Комунального некомерційного підприємства “Врадіївська центральна районна лікарня” </t>
  </si>
  <si>
    <t>Разом по  Врадіївському району</t>
  </si>
  <si>
    <t>Разом по Доманівському району</t>
  </si>
  <si>
    <t>Придбання автомобіля швидкої медичної допомоги для транспортування пацієнтів Тип А для  комунального некомерційного підприємства "Єланецька центральна районна лікарня", смт Єланець, вул. Паркова, 55, Миколаївська область</t>
  </si>
  <si>
    <t>Придбання медичного обладнання - цифрового рентгенодіагностичного комплексу на 2 робочі місця - 1 шт. для комунального некомерційного підприємства "Єланецька центральна районна лікарня", смт Єланець, вул. Паркова, 55, Миколаївська область</t>
  </si>
  <si>
    <t>Придбання мембранного елемента XLE 440 Film Tec</t>
  </si>
  <si>
    <t>Придбання морозильної камери "Електролюкс"  в ДНЗ №1 "Ромашка"</t>
  </si>
  <si>
    <t>Придбання для централізованої бухгалтерії системних блоків</t>
  </si>
  <si>
    <t>Разом по Єланецькому району</t>
  </si>
  <si>
    <t>Разом по Вітовському району</t>
  </si>
  <si>
    <t>Придбання комплекту мультимедійного обладнання для Миколо-Гулаківської загальноосвітньої школи I—III ст. Казанківського району Миколаївської області</t>
  </si>
  <si>
    <t>Придбання комплектів шкільних досок та ноутбука для Новофедорівської ЗОШ Казанківського району Миколаївської області</t>
  </si>
  <si>
    <t>Придбання комплектів шкільних досок для загальноосвітніх навчальних закладів Казанківського району Миколаївської області</t>
  </si>
  <si>
    <t>Разом по Казанківському району</t>
  </si>
  <si>
    <t>Разом по Кривоозерському району</t>
  </si>
  <si>
    <t>Разом по Миколаївському району</t>
  </si>
  <si>
    <t>Разом по Новобузькому району</t>
  </si>
  <si>
    <t>Разом по Новоодеському району</t>
  </si>
  <si>
    <t>Разом по Очаківському району</t>
  </si>
  <si>
    <t>Придбання оргтехніки (ноутбук та принтер) та придбання телевізора-плазма для Мигіївської ЗОШ I—III ст., Миколаївська обл., Первомайський р-н, с. Мигія, вул. Шкільна, 1</t>
  </si>
  <si>
    <t>Придбання телевізора-плазма та придбання холодильника для Мигіївського ДНЗ “Ромашка”, Миколаївська обл., Первомайський р-н, с. Мигія, вул. Скаржинського, 5</t>
  </si>
  <si>
    <t>Придбання нової металевої водонапірної вежі з урахуванням доставки в с-щі Бандурка, Софіївської сільської ради, Первомайського р-ну, Миколаївської області</t>
  </si>
  <si>
    <t>Улаштування фундаменту на місці безпосередньої експлуатації водонапірної вежі в с-щі Бандурка, Софіївської сільської ради, Первомайського р-ну, Миколаївської області</t>
  </si>
  <si>
    <t>Разом по Первомайському району</t>
  </si>
  <si>
    <t>Придбання скульптурного портрету-погруддя Т. Г. Шевченка та його встановлення для Снігурівської районної гімназії ім. Т.Г.Шевченка, Снігурівського району, Миколаївської області</t>
  </si>
  <si>
    <t>Придбання комплекту обладнання для благоустрою пришкільної території Снігурівської районної гімназії ім. Т. Г. Шевченка, Снігурівського району, Миколаївської області</t>
  </si>
  <si>
    <t>Капітальний ремонт замощення прибудинкової та пришкільної території Снігурівської районної гімназії ім. Т. Г. Шевченка, Снігурівського району, Миколаївської області</t>
  </si>
  <si>
    <t>Придбання 3 ноутбуків та оргтехніки (3 принтера/БФП) для дооснащення кабінетів Інклюзивно-ресурсного центру Снігурівської районної ради Миколаївської області</t>
  </si>
  <si>
    <t xml:space="preserve">Придбання меблів для дооснащення кабінетів Інклюзивно-ресурсного центру Снігурівської районної ради 
Миколаївської області
</t>
  </si>
  <si>
    <t>Придбання планшету з клавіатурою для корекційних занять для кабінету вчителя-логопеда Інклюзивно-ресурсного центру Снігурівської районної ради Миколаївської області</t>
  </si>
  <si>
    <t>Облаштування сенсорної кімнати Інклюзивно-ресурсного центру Снігурівської районної ради Миколаївської області (іонізатор-очищувач повітря, світовий дощ з фіброоптичного волокна (180 волокон), набір м’яких меблів “Квітка”, набір сенсорних та світлових іграшок, стелаж книжковий “Шахматка”, УФ-стерилізатор, м’які подушки для інтерактивної підлоги та групових занять)</t>
  </si>
  <si>
    <t>Придбання реабілітаційних брусів для кабінету лікувальної фізкультури Інклюзивно-ресурсного центру Снігурівської районної ради Миколаївської області</t>
  </si>
  <si>
    <t>Разом по Снігурівському району</t>
  </si>
  <si>
    <t>Разом по отг с.Куцуруб</t>
  </si>
  <si>
    <t>Капітальний ремонт покрівлі їдальні та переходу до навчального корпусу Баштанського опорного закладу загальної середньої освіти I - III ст. N 1 Баштанської міської ради Баштанської районної ради Миколаївської області</t>
  </si>
  <si>
    <t>Разом по отг м.Баштанка</t>
  </si>
  <si>
    <t>Разом по отг смт Воскресенське</t>
  </si>
  <si>
    <t>Разом по отг смт Ольшанське</t>
  </si>
  <si>
    <t>Разом по отг с-ще Весняне</t>
  </si>
  <si>
    <t>412</t>
  </si>
  <si>
    <t>413</t>
  </si>
  <si>
    <t>Разом по отг с. Галицинове</t>
  </si>
  <si>
    <t>414</t>
  </si>
  <si>
    <t>415</t>
  </si>
  <si>
    <t>416</t>
  </si>
  <si>
    <t>417</t>
  </si>
  <si>
    <t>418</t>
  </si>
  <si>
    <t>419</t>
  </si>
  <si>
    <t>420</t>
  </si>
  <si>
    <t>Разом по отг с. Нечаяне</t>
  </si>
  <si>
    <t>421</t>
  </si>
  <si>
    <t>422</t>
  </si>
  <si>
    <t>423</t>
  </si>
  <si>
    <t>424</t>
  </si>
  <si>
    <t>425</t>
  </si>
  <si>
    <t>Разом по отг с. Михайлівка</t>
  </si>
  <si>
    <t>426</t>
  </si>
  <si>
    <t>427</t>
  </si>
  <si>
    <t>428</t>
  </si>
  <si>
    <t>429</t>
  </si>
  <si>
    <t>430</t>
  </si>
  <si>
    <t>Разом по отг с. Чорноморка</t>
  </si>
  <si>
    <t>431</t>
  </si>
  <si>
    <t>432</t>
  </si>
  <si>
    <t>433</t>
  </si>
  <si>
    <t>434</t>
  </si>
  <si>
    <t>435</t>
  </si>
  <si>
    <t xml:space="preserve">Капітальний ремонт Шевченківської ЗОШ І-ІІІ ступенів  з заміною вікон в с. Шевченкове Вітовського району Миколаївської області </t>
  </si>
  <si>
    <t>436</t>
  </si>
  <si>
    <t>Разом по отг с. Шевченкове</t>
  </si>
  <si>
    <t>437</t>
  </si>
  <si>
    <t>438</t>
  </si>
  <si>
    <t>439</t>
  </si>
  <si>
    <t>440</t>
  </si>
  <si>
    <t>441</t>
  </si>
  <si>
    <t>Разом по отг с. Новополтавка</t>
  </si>
  <si>
    <t>442</t>
  </si>
  <si>
    <t>443</t>
  </si>
  <si>
    <t>444</t>
  </si>
  <si>
    <t>445</t>
  </si>
  <si>
    <t>Разом по отг с. Володимирівка</t>
  </si>
  <si>
    <t>446</t>
  </si>
  <si>
    <t>447</t>
  </si>
  <si>
    <t>448</t>
  </si>
  <si>
    <t>449</t>
  </si>
  <si>
    <t>450</t>
  </si>
  <si>
    <t>451</t>
  </si>
  <si>
    <t>452</t>
  </si>
  <si>
    <t>453</t>
  </si>
  <si>
    <t>454</t>
  </si>
  <si>
    <t>455</t>
  </si>
  <si>
    <t>456</t>
  </si>
  <si>
    <t>457</t>
  </si>
  <si>
    <t>458</t>
  </si>
  <si>
    <t>459</t>
  </si>
  <si>
    <t>460</t>
  </si>
  <si>
    <t>461</t>
  </si>
  <si>
    <t>462</t>
  </si>
  <si>
    <t>Разом по отг с. Казанка</t>
  </si>
  <si>
    <t>463</t>
  </si>
  <si>
    <t>464</t>
  </si>
  <si>
    <t>465</t>
  </si>
  <si>
    <t>466</t>
  </si>
  <si>
    <t>Разом по отг с-ще Широке</t>
  </si>
  <si>
    <t>467</t>
  </si>
  <si>
    <t>468</t>
  </si>
  <si>
    <t>469</t>
  </si>
  <si>
    <t>470</t>
  </si>
  <si>
    <t>471</t>
  </si>
  <si>
    <t>472</t>
  </si>
  <si>
    <t>473</t>
  </si>
  <si>
    <t>Разом по отг с-ще Радісний Сад</t>
  </si>
  <si>
    <t>474</t>
  </si>
  <si>
    <t>475</t>
  </si>
  <si>
    <t>Разом по отг с-ще Доманівка</t>
  </si>
  <si>
    <t>476</t>
  </si>
  <si>
    <t>отг смт Березанка</t>
  </si>
  <si>
    <t>Придбання оргтехніки та фототехніки для Березанського закладу загальної середньої освіти I—III ступенів Березанської селищної ради Миколаївської області</t>
  </si>
  <si>
    <t>477</t>
  </si>
  <si>
    <t>Разом по отг смт Березанка</t>
  </si>
  <si>
    <t>Будівництво Березівської районної судово-медичної гістологічної лабораторії Одеського обласного бюро судово-медичної експертизи, з придбанням обладнання для проведення термінових біопсійних досліджень, Одеська обл., Березівський район, м. Березівка, вул. Больнична, 6</t>
  </si>
  <si>
    <t>Капітальний ремонт житлового фонду у Малиновському раоні м.Одеса</t>
  </si>
  <si>
    <t>м. Чорноморськ</t>
  </si>
  <si>
    <t>Придбання медичного обладнання для комунального некомерційного підприємства “Чорноморська лікарня” Чорноморської міської ради у місті Чорноморськ Одеської області</t>
  </si>
  <si>
    <t>Капітальний ремонт мереж електропостачання житлового будинку по вул. Паркова, 6 у місті Чорноморськ Одеської області</t>
  </si>
  <si>
    <t>Болградський район ( для Болградської  міської ради-250,0 тис.грн.) ( додаток 2)</t>
  </si>
  <si>
    <t xml:space="preserve"> Болградський район (для Калчівської сільської ради- 70,0 тис.грн) ( додаток 2)</t>
  </si>
  <si>
    <t>Болградський район ( додаток 2) Придбання обладнання і предметів довгострокового користування для дитячої музичної школи</t>
  </si>
  <si>
    <t>Капітальний ремонт  даху опорного закладу "Іванівська ЗОШ I - III ст. ім. Б. Ф. Дерев'янка" Іванівської районної ради, Одеської області</t>
  </si>
  <si>
    <t>10.7</t>
  </si>
  <si>
    <t>10.8</t>
  </si>
  <si>
    <t>10.9</t>
  </si>
  <si>
    <t>10.10</t>
  </si>
  <si>
    <t>10.11</t>
  </si>
  <si>
    <t>10.12</t>
  </si>
  <si>
    <t>Кілійський район</t>
  </si>
  <si>
    <t>Кілійський район ( Червоноярська сільська рада)</t>
  </si>
  <si>
    <t>Кодимський район</t>
  </si>
  <si>
    <t>Капітальний ремонт дорожнього покриття вулиці Миру в с. Загнітків Кодимського району Одеської області</t>
  </si>
  <si>
    <t>Капітальний ремонт дорожнього покриття провулку Садовий в с. Серби Кодимського району Одеської області</t>
  </si>
  <si>
    <t>Лиманський район</t>
  </si>
  <si>
    <t>Реконструкція харчоблоку Доброславського ДНЗ (ясла-сад) “Теремок” в смт Доброслав</t>
  </si>
  <si>
    <t>Капремонт корпусу № 3 Доброславського ДНЗ “Теремок” в смт Доброслав</t>
  </si>
  <si>
    <t>Роботи з проектування і експертизи за об’єктом “Капітальний ремонт покрівлі приміщення навчального корпусу початкових класів Стрюківської загальноосвітньої школи I—III ступенів Миколаївського району Одеської області” за адресою: с. Стрюкове  Миколаївського району Одеської області, вул. Центральна 67</t>
  </si>
  <si>
    <t>Роботи з обстеження, вишукування, оцінки технічного стану, проектування та експертизи за об’єктом “ Капітальний ремонт будівлі Миколаївської дитячої музичної школи Одеської області” за адресою: смт Миколаївка, Миколаївського району Одеської області</t>
  </si>
  <si>
    <t>Придбання підсилюючої апаратури для Миколаївської дитячої музичної школи Одеської області в смт Миколаївка, Миколаївського району Одеської області</t>
  </si>
  <si>
    <t>Придбання музичного інструменту для Миколаївської дитячої музичної школи Одеської області в смт Миколаївка, Миколаївського району Одеської області</t>
  </si>
  <si>
    <t>Придбання меблів для управління освіти, культури, молоді та спорту Миколаївської районної державної адміністрації Одеської області</t>
  </si>
  <si>
    <t>Капітальний ремонт будівлі Миколаївської дитячої музичної школи Одеської області за адресою: смт Миколаївка Миколаївського району Одеської області</t>
  </si>
  <si>
    <t xml:space="preserve">Овідіопольський  район </t>
  </si>
  <si>
    <t>Придбання медичного обладнання для комунальної установи Овідіопольської районної ради “Овідіопольська центральна районна лікарня” у смт. Овідіополь Овідіопольського району Одеської області</t>
  </si>
  <si>
    <t>Придбання та встановлення альтанок у Петродолинському ДНЗ “Вербичка” у провулку Шкільний, 2 в селі Петродолинське Овідіопольського району Одеської області</t>
  </si>
  <si>
    <t>Придбання та встановлення огорожі і воріт кладовища в селі Кароліно - Бугаз по вул. Одеська, 20 Овідіопольського району Одеської області</t>
  </si>
  <si>
    <t>Капітальний ремонт ( відновлення ) покриття проїзду ( від лінії 25 до а/д Одеса-Білгород-Дністровський) СОГ “ ВОЛНА” с. Молодіжне Овідіопольського району Одеської області</t>
  </si>
  <si>
    <t>Тарутинський район</t>
  </si>
  <si>
    <t>Тарутинський район (Євгенівська сільська рада)</t>
  </si>
  <si>
    <t>Тарутинський район (Олександрівська сільська рада)</t>
  </si>
  <si>
    <t>Тарутинський район (Ганнівська сільська рада)</t>
  </si>
  <si>
    <t>Тарутинський район (Височанська сільська рада)</t>
  </si>
  <si>
    <t>Тарутинський район ( Надрічненська сільська рада)</t>
  </si>
  <si>
    <t>Захарьївський район</t>
  </si>
  <si>
    <t>Капітальний ремонт дорожнього покриття від будинку №4 до будинку №25 по вул. Заводській в смт Захарівка Захарівського району Одеської області</t>
  </si>
  <si>
    <t>Об’єднана територіальна громада  Шабо</t>
  </si>
  <si>
    <t>Капітальний ремонт дорожнього покриття по вулиці Чкалова, с. Бритівка, Білгород-Дністровського району Одеської області</t>
  </si>
  <si>
    <t>Капітальний ремонт дорожнього покриття по вулиці Покровська с. Бритівка, Білгород-Дністровського району Одеської області</t>
  </si>
  <si>
    <t>Обласний бюджет Полтавської області</t>
  </si>
  <si>
    <t>Реконструкція зовнішньої системи каналізації спального корпусу Комунального закладу "Полтавський обласний науковий ліцей-інтернат II - III ступенів Полтавської обласної ради в с. Ковалівка Полтавського району, Полтавської області</t>
  </si>
  <si>
    <t>Придбання Ноутбуків 4 шт. Для відділення інтервенційної радіології з блоком інтенсивної терапії та рентгенхірургічним блоком ПКЛ. Комунальне підприємство "Полтавська обласна клінічна лікарня ім. М. В. Скліфосовського Полтавської обласної ради</t>
  </si>
  <si>
    <t>Придбання "Легка коляска "ligt modern". Для кардіологічного відділення, Полтавський обласний клінічний кардіологічний диспансер. м. Полтава, вул. Макаренка, 1а</t>
  </si>
  <si>
    <t>Придбання Ноутбук 2 шт. Для кардіологічного відділення, Полтавський обласний клінічний кардіологічний диспансер. м. Полтава, вул. Макаренка, 1а</t>
  </si>
  <si>
    <t>Придбання принтеру з функцією копіра. Для кардіологічного відділення, Полтавський обласний клінічний кардіологічний диспансер. м. Полтава, вул. Макаренка, 1а</t>
  </si>
  <si>
    <t>Комунальний навчальний заклад І рівня акредитації Полтавської обласної ради "Кременчуцький медичний коледж" імені В. І. Литвиненка. вул. Червона Гірка 14. Капітальний ремонт вхідної групи та фасаду</t>
  </si>
  <si>
    <t>Кременчуцький обласний спеціалізований будинок дитини Полтавської обласної ради по вул. Бетонній 3. Капітальний ремонт приміщень групи цілодобового перебування дітей</t>
  </si>
  <si>
    <t>Капітальний ремонт фасаду будівлі Полтавського дошкільного навчального закладу (ясла-садок) N 35 "Берізка" Полтавської міської ради по вул. Танкістів, 1 (об'єкт 2019)</t>
  </si>
  <si>
    <t>м. Кременчук</t>
  </si>
  <si>
    <t>Придбання медичного обладнання, апаратури для кардіохірургічної служби "Комунального некомерційного медичного підприємства "Лікарня інтенсивного лікування "Кременчуцька" за адресою: вул. Павлова, 2, м. Кременчук</t>
  </si>
  <si>
    <t>м. Миргород</t>
  </si>
  <si>
    <t>Будівництво басейну розташованого за адресою вул. Гоголя, 175 в м. Миргород Полтавської області</t>
  </si>
  <si>
    <t>Капітальний ремонт дорожнього покриття по вул. Панаса Мирного с. Попівка Карлівського району Полтавської області</t>
  </si>
  <si>
    <t>Придбання комп'ютерного класу 10+1 для опорного закладу "Білицька загальноосвітня школа I - III ступенів N 1 Кобеляцької районної ради Полтавської області</t>
  </si>
  <si>
    <t xml:space="preserve">Придбання обладнання для класу географії опорного закладу "Кобеляцький ліцей N 2 імені Олеся Гончара" Кобеляцької районної ради Полтавської області </t>
  </si>
  <si>
    <t>Капітальний ремонт проїзної частини дороги по вул. Шевченко с. Іванівка Кобеляцького району Полтавської області</t>
  </si>
  <si>
    <t>Капітальний ремонт Артезіанської свердловини N 7, N 9 м. Кобеляки Кобеляцького району Полтавської області</t>
  </si>
  <si>
    <t>Капітальний ремонт (із заміною вікон та дверей на енергозберігаючі) Савинського будинку культури: за адресою с. Савинці, вул. Бабака, 6г Оржицького району Полтавської області</t>
  </si>
  <si>
    <t>Полтавський район</t>
  </si>
  <si>
    <t>Придбання телевізора з діагоналлю не меншою за 50 д., Супрунівський навчально-виховний комплекс Полтавської районної ради Полтавської області</t>
  </si>
  <si>
    <t>Капітальний ремонт дорожнього покриття проїзної частини вул. Українська в с. Верхоли Ковалівської сільської ради Полтавського району Полтавської області</t>
  </si>
  <si>
    <t>Будівництво зовнішньої мережі водопостачання в с. Макарцівка Чорноглазівської сільської ради Полтавського району Полтавської області</t>
  </si>
  <si>
    <t>Придбання комп'ютерної техніки для Семенівської центральної районної лікарні</t>
  </si>
  <si>
    <t>Придбання комп'ютерної техніки для КП "Семенівський центр ПМСД"</t>
  </si>
  <si>
    <t>Капітальний ремонт будівлі Богданівської загальноосвітньої школи I - III ступенів (заміна віконних блоків та дверей) по вулиці Центральна, 20 в с. Богданівка Семенівського району Полтавської області</t>
  </si>
  <si>
    <t>Капітальний ремонт будівлі Горошинської загальноосвітньої школи I - III ступенів (заміна віконних блоків та дверей) по вулиці Гагаріна, 19а в с. Горошине Семенівського району Полтавської області</t>
  </si>
  <si>
    <t>Покращення матеріально-технічної бази для територіального центру соціального обслуговування (надання соціальних послуг) Хорольської районної державної адміністрації</t>
  </si>
  <si>
    <t>Капітальний ремонт покрівлі та фасадів Вільхуватська філія Чутівського районного будинку культури с. Вільхуватка Чутівського району Полтавської області</t>
  </si>
  <si>
    <t>Котелевський район</t>
  </si>
  <si>
    <t>Придбання мультимедійного обладнання для Котелевської гімназії N 1 імені С. А. Ковпака Котелевської районної ради</t>
  </si>
  <si>
    <t>Придбання шкільних меблів для початкових класів Деревківської ЗОШ I - III ступенів Котелевської районної ради, Полтавська область</t>
  </si>
  <si>
    <t>Капітальний ремонт приміщення пральні дошкільного навчального закладу (ясла-садок) "Пролісок" Котелевської районної ради за адресою: Полтавський шлях, 210 в смт Котельва, Котелевського району, Полтавської області</t>
  </si>
  <si>
    <t>Капітальний ремонт тротуарів по вул. Незалежності на ділянках: від вул. Воїнів Інтернаціоналістів до буд. № 32 (парна сторона) та від буд. № 43 до буд. 55 (непарна сторона) в смт Семенівка Семенівського району Полтавської області</t>
  </si>
  <si>
    <t>Капітальний ремонт - заміна вікон будівлі школи за адресою: вул. Миру, 37 в с. Степанівка Семенівського р-ну Полтавської області</t>
  </si>
  <si>
    <t>отг с. Засулля</t>
  </si>
  <si>
    <t>отг м. Гребінка</t>
  </si>
  <si>
    <t>Капітальний ремонт дорожного покриття проїздної частини по вул.Євгена Гребінки на ділянці від будинку №2 до буд.№6-А у м.Гребінка Полтавської області, в тому числі виготовлення проектно-кошторисної документації</t>
  </si>
  <si>
    <t>Капітальний ремонт тротуару по пров. Піонерський в м.Гребінка Гребінківського району Полтавської області, в тому числі виготовлення проектно-кошторисної документації</t>
  </si>
  <si>
    <t>28.7</t>
  </si>
  <si>
    <t>28.8</t>
  </si>
  <si>
    <t>28.9</t>
  </si>
  <si>
    <t>Капітальний ремонт вуличного водогону по пров. Ярмарковий 2 в смт Нові Санжари Новосанжарського району Полтавської області</t>
  </si>
  <si>
    <t>28.10</t>
  </si>
  <si>
    <t>Реконструкція вуличного освітлення по пров. Ювілейний в смт Нові Санжари Новосанжарського району Полтавської області</t>
  </si>
  <si>
    <t>отг смт Козельщина</t>
  </si>
  <si>
    <t>Капітальний ремонт дорожнього покриття до Козацького стану село Приліпка Козельщинська ОТГ Козельщинського району Полтавської області</t>
  </si>
  <si>
    <t>Придбання обладнання для Демидівського ВПУ-25 для навчальної лабораторії за професією "Кухар.Кондитер", вул. Миру, 144а смт Демидівка Рівненської області</t>
  </si>
  <si>
    <t>Реконструкція гаражу на вул. Шевченка, 79-А в с. Велика Омеляна Рівненського району</t>
  </si>
  <si>
    <t>Реконструкція адміністративної будівлі Великоомелянської сільської ради на вул. Шевченка, 79 в с. Велика Омеляна Рівненського району</t>
  </si>
  <si>
    <t>Капремонт будівель, стаціонарний корпус, блок 1, блок N 2 (заміна вікон) комунального закладу "Рівненська обласна дитяча лікарня", вул. Київська, 60 м. Рівне</t>
  </si>
  <si>
    <t>Капремонт будівель, стаціонарний корпус, блок 3 (заміна вікон) комунального закладу "Рівненська обласна дитяча лікарня", вул. Київська, 60 м. Рівне</t>
  </si>
  <si>
    <t>Будівництво спортивного майданчика на території Комунального закладу "Рівненський обласний госпіталь ветеранів війни" обласної ради в смт Клевань на вул. Деражненська, 39 Рівненського району</t>
  </si>
  <si>
    <t>Капремонт адміністративного корпусу КЗ "Рівненський обласний госпіталь ветеранів війни" обласної ради на вул. Деражненська, 39 в смт Клевань Рівненського району (заміна вікон)</t>
  </si>
  <si>
    <t>Реконструкція існуючого приміщення твердопаливної котельні Малошпаківської НВК "Школа-сад" в с. Малий Шпаків по вул. Шкільна, 20а Рівненського району</t>
  </si>
  <si>
    <t>Придбання обладнання і предметів довгострокового користування (комп'ютерної та офісної техніки) для Вищого професійного училища N 22 м. Сарни, Рівненської області</t>
  </si>
  <si>
    <t>Придбання обладнання і предметів довгострокового користування (комп'ютерної та офісної техніки) для Державного професійно-технічного навчального закладу "Сарненський професійний аграрний ліцей" м. Сарни, Рівненської області</t>
  </si>
  <si>
    <t>На капітальні видатки Комунального закладу "Рівненський обласний науковий ліцей-інтернат II - III ступенів" Рівненської обласної ради</t>
  </si>
  <si>
    <t>Придбання обладнання для КНП "Міська лікарня N 2" Рівненської міської ради, м. Рівне, вул. Олександра Олеся, 13</t>
  </si>
  <si>
    <t>Будівництво спортивного майданчика на вул. Міцкевича, 40 в м. Рівне</t>
  </si>
  <si>
    <t>Капітальний ремонт вул. Забрама в м. Дубно - відновлення тротуару від автостанції до вул. Берестецької (коригування)</t>
  </si>
  <si>
    <t>Придбання мультимедійного обладнання для Дубенської загальноосвітньої школи I - III ступенів N 1 Дубенської міської ради Рівненської області, вул. Шевченка, 23, м. Дубно Рівненської області</t>
  </si>
  <si>
    <t>Придбання обладнання довгострокового користування для Дубенської загальноосвітньої школи I - III ступенів N 6 Дубенської міської ради Рівненської області, вул. Грушевського, 182, м. Дубно Рівненської області</t>
  </si>
  <si>
    <t>Придбання комп'ютерної техніки для Дубенської гімназії N 2 Дубенської міської ради Рівненської області, вул. Морозенка, 34, м. Дубно Рівненської області</t>
  </si>
  <si>
    <t>Придбання комп'ютерної техніки для Дубенської спеціалізованої загальноосвітньої школи I - III ступенів N 5 з поглибленим вивченням іноземних мови Дубенської міської ради Рівненської області, вул. Митрополита Шептицького, 3, м. Дубно Рівненської області</t>
  </si>
  <si>
    <t>Придбання комп'ютерної техніки для Дубенської загальноосвітньої школи I - III ст. N 7 Дубенської міської ради Рівненської області, пров. Шкільний, 2, м. Дубно Рівненської області</t>
  </si>
  <si>
    <t>Придбання комп'ютерної техніки для Дубенського навчально-виховного комплексу "Загальноосвітній навчальний заклад-дошкільний навчальний заклад" Дубенської міської ради Рівненської області, о вул. Венецька, 11а, м. Дубно Рівненської області</t>
  </si>
  <si>
    <t>Капітальний ремонт спортивного майданчика ЗОШ I - III ступенів N 3, по вул. Стара, 20 в м. Дубно Рівненської області</t>
  </si>
  <si>
    <t>Придбання дитячого ігрового майданчика для ДНЗ N 7 по вул. Мирогощанська, 57а в м. Дубно Рівненської області</t>
  </si>
  <si>
    <t>Придбання обладнання для КНП "Центр первинної медико-санітарної допомоги" Дубенської міської ради, м. Дубно, вул. Грушевського, 105</t>
  </si>
  <si>
    <t>Придбання спортивного обладнання та інвентарю для Дитячо-юнацької спортивної школи Управління освіти Дубенської міської ради по вул. Т. Шапошнікова, 16 а в м. Дубно Рівненської області</t>
  </si>
  <si>
    <t>Придбання музичного обладнання для Початкового спеціалізованого мистецького навчального закладу "Вараська дитяча музична школа" відділу культури та туризму виконавчого комітету Вараської міської ради Рівненської області</t>
  </si>
  <si>
    <t>Придбання предметів довгострокового користування для Вараської загальноосвітньої школи I - III ступенів N 2 Вараської міської ради Рівненської області</t>
  </si>
  <si>
    <t>Придбання обладнання для комунального закладу "Вараський міський центр соціальної реабілітації дітей-інвалідів" ім. З. А. Матвієнко Вараської міської ради Рівненської області</t>
  </si>
  <si>
    <t>Придбання предметів довгострокового користування для закладів загальної середньої освіти Володимирецького району Рівненської області</t>
  </si>
  <si>
    <t>Придбання предметів довгострокового користування та обладнання для комунального некомерційного підприємства "Володимирецький районний центр первинної медико-санітарної допомоги" Володимирецької районної ради Рівненської області по вул. Грушевського, 39 в смт Володимирець Володимирецького району Рівненської області</t>
  </si>
  <si>
    <t>Придбання предметів довгострокового користування та обладнання для комунального некомерційного підприємства "Володимирецька центральна районна лікарня" Володимирецької районної ради Рівненської області по вул. Грушевського, 39 в смт Володимирець Володимирецького району Рівненської області</t>
  </si>
  <si>
    <t>Капітальний ремонт покрівлі Зеленівського ДНЗ "Яблунька" по вул. Шкільна, 13 в с. Зелене Володимирецького району Рівненської області</t>
  </si>
  <si>
    <t>Реконструкція мережі вуличного освітлення в с. Зелениця вул. Садова (ТП-59) Половлівської сільської ради Володимирецького району Рівненської області</t>
  </si>
  <si>
    <t>Придбання меблів для Володимирецького дошкільного навчального закладу комбінованого типу "Казка" по вул. Пилипа Орлика, 1 в смт Володимирець Володимирецького району Рівненської області</t>
  </si>
  <si>
    <t>Придбання дитячого майданчика для  Антонівкої загальноосвітньої школи І-ІІІ ступенів  Володимирецької районної ради Рівненської області</t>
  </si>
  <si>
    <t>Придбання дитячого майданчика для Городецького навчально-виховного комплексу «Загальноосвітня школа І-ІІІ ступенів-дошкільний навчальний заклад»  Володимирецької  районної ради  Рівненської області</t>
  </si>
  <si>
    <t>Придбання дитячого майданчика для Красносільського  навчально-виховного комплексу «Загальноосвітня школа І-ІІІ ступенів-дошкільний навчальний заклад»  Володимирецької  районної ради  Рівненської області</t>
  </si>
  <si>
    <t>Придбання дитячого майданчика для с. Балаховичі Володимирецького району Рівненської області</t>
  </si>
  <si>
    <t>Придбання дитячого майданчика для с. Заболоття Володимирецького району Рівненської області</t>
  </si>
  <si>
    <t>Придбання предметів довгострокового користування для комунального закладу "Володимирецький районний будинок культури" Володимирецької районної ради Рівненської області по вул. Соборній, 32 в смт Володимирець Володимирецького району Рівненської області</t>
  </si>
  <si>
    <t>Реконструкція вуличного освітлення ТП-82 по вул. Б. Хмельницького с. М.Жолудськ Володимирецького району Рівненської області</t>
  </si>
  <si>
    <t>Придбання та встановлення дитячо-спортивного майданчика в с. Франівка Гощанського району Рівненської області</t>
  </si>
  <si>
    <t>На капітальні видатки Франівського дитячого садочка-ясел "СОНЕЧКО"</t>
  </si>
  <si>
    <t>На капітальні видатки Андрусіївського навчально-виховного комплексу "Дошкільний навчальний заклад - загальноосвітня школа I - II ступенів" Гощанської районної ради Гощанського району Рівненської області</t>
  </si>
  <si>
    <t>Придбання стерильно-парової установки для КНП "Демидівська ЦРЛ" Демидівської районної ради, вул. Відродження, 6 смт Демидівка Рівненської області</t>
  </si>
  <si>
    <t>Придбання оргтехніки для КНП "Демидівська ЦРЛ" Демидівської районної ради, вул. Відродження, 6 смт Демидівка Рівненської області</t>
  </si>
  <si>
    <t>Капітальний ремонт приміщення будівлі (заміна вікон) загальноосвітньої школи I - III ступенів по вул. Шкільна, 1, в с. Стовпець Дубенського району Рівненської області</t>
  </si>
  <si>
    <t>Придбання комп'ютерної техніки для закладів загальної середньої освіти Дубенського району Рівненської області</t>
  </si>
  <si>
    <t>Капітальний ремонт (утеплення фасадів) адміністративної будівлі за адресою: вул. Миру, 22 с. Мильча Дубенського району Рівненської області</t>
  </si>
  <si>
    <t>Придбання та облаштування дитячого ігрового майданчика для Іваннівського ДНЗ Дубенської районної ради по вул. Шкільна, 2 в с. Івання Дубенського району Рівненської області</t>
  </si>
  <si>
    <t>Придбання обладнання для КНП "Дубенський районний центр первинної медико-санітарної допомоги" Дубенської районної ради Рівненської області, с. Верба, вул. Грушевського, 27</t>
  </si>
  <si>
    <t>Капітальний ремонт дороги по вул. 40-річчя Перемоги в с. Верба Дубенського району Рівненської області</t>
  </si>
  <si>
    <t>Реконструкція вуличного освітлення із застосуванням енергозберігаючих технологій по вул. 40-річчя Перемоги, Шкільна, Церковна, Застав'я-I, Застав'я-II, Застав'я-III, Воля, Гончариха, Молодіжна, Кузнєцова, Сагайдачного, Вербська Софіївка, Шевченка, Нова, Гагаріна, Б. Хмельницького в с. Верба Дубенського району Рівненської області</t>
  </si>
  <si>
    <t>Реконструкція вуличного освітлення по вул. Загребельній в с. Сатиїв Дубенського району Рівненської області</t>
  </si>
  <si>
    <t>Капітальний ремонт приміщення будівлі (заміна вікон) загальноосвітньої школи I - II ступенів по вул. Шкільна, 1 в с. Стовпець Дубенського району Рівненської області</t>
  </si>
  <si>
    <t>Придбання предметів довгострокового користування та обладнання для комунального некомерційного підприємства "Дубровицький районний центр первинної медико-санітарної допомоги" Дубровицької районної ради Рівненської області по вул. Воробинській, 180 в м. Дубровиця Дубровицького району Рівненської області</t>
  </si>
  <si>
    <t>Придбання предметів довгострокового користування та обладнання для комунального закладу охорони здоров'я "Дубровицька центральна районна лікарня" Дубровицької районної ради Рівненської області по вул. Воробинській, 180 в м. Дубровиця Дубровицького району Рівненської області</t>
  </si>
  <si>
    <t>Капітальний ремонт (заміна вікон та дверей) в головному корпусі КО ОЗ "Дубровицька ЦРЛ" в м. Дубровиця по вул. Воробинська, 180 Дубровицького району Рівненської області</t>
  </si>
  <si>
    <t>Реконструкція будівель Дубровицького НВК "Ліцей-ЗОШ I - II ступенів" по вул. Макарівській, 11 в м. Дубровиця Рівненської області (влаштування шатрового даху, зовнішнє опорядження фасадів, заміна вікон та зовнішніх дверей, реконструкція системи опалення) - коригування</t>
  </si>
  <si>
    <t>Капітальний ремонт (заміна вікон) Крупівської загальноосвітньої школи I - III ступенів в с. Крупове Дубровицького району Рівненської області</t>
  </si>
  <si>
    <t>Капітальний ремонт (покрівлі) ДНЗ N 4 "Малятко" по вул. Воробинська, 51 м. Дубровиця Рівненської області</t>
  </si>
  <si>
    <t>Капітальний ремонт (заміна вікон) Дубровицької ЗОШ I - III ступенів N 2 по вул. Грушевського, 6 в м. Дубровиця Рівненської області</t>
  </si>
  <si>
    <t>Капітальний ремонт ФАПу (заміна вікон і дверей) в с. Заслуччя Дубровицького району Рівненської області</t>
  </si>
  <si>
    <t>Капітальний ремонт (заміна даху) фельдшерсько-акушерського пункту села Городище комунального некомерційного підприємства "Дубровицький районний центр ПМСД" Дубровицької районної ради Рівненської області</t>
  </si>
  <si>
    <t>Капітальний ремонт (заміна вікон та зовнішніх дверей) Сварицевицького навчально-виховного комплексу "Загальноосвітня школа I - III ступенів-дошкільний навчальний заклад" Дубровицького району Рівненської області (дошкільний підрозділ)</t>
  </si>
  <si>
    <t>Придбання предметів довгострокового користування для Сварицевицького навчально-виховного комплексу "Загальноосвітня школа I - III ступенів-дошкільний навчальний заклад" Дубровицької районної ради Рівненської області в с. Сварицевичі Дубровицького району Рівненської області</t>
  </si>
  <si>
    <t>Придбання предметів довгострокового користування для Колківського НВК "Загальноосвітня школа I - III ступенів-дошкільний навчальний заклад" Дубровицького району Рівненської області в с. Колки Дубровицького району Рівненської області</t>
  </si>
  <si>
    <t>Придбання предметів довгострокового користування для комунальної установи "Дубровицький інклюзивно-ресурсний центр" Дубровицької районної ради Рівненської області по вул. Шевченка, 36 в м. Дубровиця Рівненської області</t>
  </si>
  <si>
    <t>Придбання предметів довгострокового користування для сільського будинку культури в с. Трипутня Дубровицького району Рівненської області</t>
  </si>
  <si>
    <t>Придбання предметів довгострокового користування для комунального закладу "Дубровицький районний будинок культури" Дубровицької районної ради Рівненської області по вул. Макарівській, 2 в м. Дубровиця Рівненської області</t>
  </si>
  <si>
    <t>Придбання предметів довгострокового користування для Дубровицького районного територіального центру соціального обслуговування (надання соціальних послуг) Дубровицького району Рівненської області по вул. 1000-ліття Дубровиці, 1 в м. Дубровиця Рівненської області</t>
  </si>
  <si>
    <t>Придбання музичної апаратури для клубу в с. Узлісся Дубровицького району Рівненської області</t>
  </si>
  <si>
    <t>Придбання предметів довгострокового користування та обладнання для комунального некомерційного підприємства "Зарічненський районний центр первинної медико-санітарної допомоги" Зарічненської районної ради Рівненської області по вул. Аерофлотській, 15 в смт Зарічне Зарічненського району Рівненської області</t>
  </si>
  <si>
    <t>Придбання предметів довгострокового користування та обладнання для комунального закладу "Зарічненська центральна районна лікарня" Зарічненської районної ради Рівненської області по вул. Аерофлотській, 15 в смт Зарічне Зарічненського району Рівненської області</t>
  </si>
  <si>
    <t>Реконструкція актової зали Дібрівської загальноосвітньої школи I - III ступенів під школу початкових класів на 150 учнівських міст по вул. Центральна, 68 в с. Дібрівськ Зарічненського району Рівненської області</t>
  </si>
  <si>
    <t>Капітальний ремонт клубу (покрівлі), с. Острівськ Зарічненського району Рівненської області</t>
  </si>
  <si>
    <t>Капітальний ремонт клубу (покрівлі), с. Неньковичі Зарічненського району Рівненської області</t>
  </si>
  <si>
    <t>Реконструкція мережі вуличного освітлення в с. Серники, вул. Центральна Серницької сільської ради Зарічненського району Рівненської області ТП-194</t>
  </si>
  <si>
    <t>Реконструкція мережі вуличного освітлення в с. Серники, вул. Центральна Серницької сільської ради Зарічненського району Рівненської області ТП-4</t>
  </si>
  <si>
    <t>Реконструкція мережі вуличного освітлення в с. Серники, вул. Центральна Серницької сільської ради Зарічненського району Рівненської області ТП-5</t>
  </si>
  <si>
    <t>Реконструкція мережі вуличного освітлення в с. Привітівка вул. Центральна (ТП 103) Річицької сільської ради Зарічненського району Рівненської області</t>
  </si>
  <si>
    <t>Реконструкція мережі вуличного освітлення в с. Борове вул. Шкільна Борівської сільської ради Зарічненського району Рівненської області</t>
  </si>
  <si>
    <t>Придбання дитячого майданчика для с. Річиця Зарічненського району Рівненської області</t>
  </si>
  <si>
    <t>Придбання дитячого майданчика для с. Перекалля Зарічненського району Рівненської області</t>
  </si>
  <si>
    <t>Придбання предметів довгострокового користування для Територіального центру соціального обслуговування (надання соціальних послуг) Зарічненського району Рівненської області по вул. Лесі Українки, 9 в смт Зарічне Зарічненського району Рівненської області</t>
  </si>
  <si>
    <t>Придбання дитячого ігрового майданчика для ДНЗ (ясла-садок) "Чебурашка", вул. Герцена, 3а м. Здолбунів Рівненської області</t>
  </si>
  <si>
    <t>Придбання дитячого ігрового майданчика для ДНЗ "Грайлик", вул. Садова, 39 м. Здолбунів Рівненської області</t>
  </si>
  <si>
    <t>Придбання дитячого ігрового майданчика для ДНЗ "Усмішка", вул. Шкільна, 42а м. Здолбунів Рівненської області</t>
  </si>
  <si>
    <t>Придбання дитячого ігрового майданчика для ДНЗ (ясла-садок) N 3 "Ладоньки", вул. Шкільна, 35а м. Здолбунів Рівненської області</t>
  </si>
  <si>
    <t>Придбання дитячого ігрового майданчика для ДНЗ N 2 "Дзвіночок", вул. Д. Галицького, 16 м. Здолбунів Рівненської області</t>
  </si>
  <si>
    <t>Капітальний ремонт пішохідної доріжки по вулиці 8 Березня (від вул. Шкільної до вул. Зеленої) в м. Здолбунів</t>
  </si>
  <si>
    <t>Будівництво дошкільного навчального закладу в с. Новомильськ по вул. Центральна, 3-А на території Копитківської сільської ради Здолбунівського району</t>
  </si>
  <si>
    <t>Придбання обладнання для комунального некомерційного підприємства "Здолбунівський районний центр первинної медико-санітарної допомоги", м. Здолбунів, вул. Івана Мазепи, 25</t>
  </si>
  <si>
    <t>Придбання оргтехніки для Морозівської ЗОШ I - III ступенів Корецької районної ради, вул. Шкільна, 14 с. Морозівка Корецького району Рівненської області</t>
  </si>
  <si>
    <t>На капітальні видатки Черницькій загальноосвітній школі I - II ступенів Корецької районної ради Рівненської області</t>
  </si>
  <si>
    <t>Придбання та встановлення дитячо-спортивного майданчика в с. Черниця Корецького району Рівненської області</t>
  </si>
  <si>
    <t>Придбання та встановлення дитячо-спортивного майданчика в с. Богданівка Корецького району Рівненської області</t>
  </si>
  <si>
    <t>Придбання та встановлення елементів дитячо-спортивного майданчика в м. Корець Рівненської області</t>
  </si>
  <si>
    <t>Капітальний ремонт даху навчального корпусу N 2 Новоукраїнської ЗОШ I - III ступенів Млинівської районної ради Рівненської області в с. Новоукраїнка на вул. Дружби народів, 158</t>
  </si>
  <si>
    <t>Придбання комп'ютерної техніки для закладів загальної середньої освіти Млинівського району</t>
  </si>
  <si>
    <t>Будівництво централізованої мережі господарсько - питного водопостачання на території с. Вишеньки Острозького району</t>
  </si>
  <si>
    <t>Реконструкція вуличного освітлення в с. Бродів Острозького району</t>
  </si>
  <si>
    <t>Реконструкція вуличного освітлення в с. Стадники Острозького району</t>
  </si>
  <si>
    <t>Придбання та встановлення дитячо-спортивного майданчика в с. Слобідка Острозького району Рівненської області</t>
  </si>
  <si>
    <t>Придбання та встановлення дитячо-спортивного майданчика в с. Почапки Острозького району Рівненської області</t>
  </si>
  <si>
    <t>На капітальні видатки навчально-виховного комплексу "Кутянківська загальноосвітня школа I - III ступенів - дитячий садок" Острозької районної ради Рівненської області</t>
  </si>
  <si>
    <t>На капітальні видатки комунального закладу "Острозький районний Будинок школяра" Острозької районної ради Рівненської області</t>
  </si>
  <si>
    <t>Реконструкція мережі вуличного освітлення з застосуванням енергозберігаючих технологій в с. Гай Острозького району Рівненської області</t>
  </si>
  <si>
    <t>На капітальні видатки клубу в с. Стадники Острозького району Рівненської області</t>
  </si>
  <si>
    <t>Реконструкція вуличного освітлення з застосуванням енергозберігаючих технологій в с. Теслугів Радивилівського району Рівненської області</t>
  </si>
  <si>
    <t>Реконструкція вуличного освітлення із застосуванням енергозберігаючих технологій в с. Коритне Радивилівського району Рівненської області</t>
  </si>
  <si>
    <t>Придбання комп'ютерної техніки для закладів загальної середньої освіти Радивилівського району Рівненської області</t>
  </si>
  <si>
    <t>Капітальний ремонт даху будівлі Рідківської ЗОШ I - II ступенів Радивилівської районної ради Рівненської області на вул. Набережна, 7-А в с. Рідків Радивилівського району Рівненської області</t>
  </si>
  <si>
    <t>Капітальний ремонт даху будівлі Митницької загальноосвітньої школи I - II ступенів Радивилівської районної ради Рівненської області на вул. Шкільна, 13а в с. Митниця Радивилівського району Рівненської області</t>
  </si>
  <si>
    <t>Капітальний ремонт хірургічного корпусу Радивилівської районної лікарні по вул. Садовій, 4 в м. Радивилів Рівненської області (ремонт дитячого відділення)</t>
  </si>
  <si>
    <t>Придбання обладнання для комунального некомерційного підприємства "Радивилівський районний центр первинної медико-санітарної допомоги" Радивилівської районної ради, м. Радивилів, вул. Садова, 4</t>
  </si>
  <si>
    <t>Капремонт будівлі клубу (зовнішнє опорядження та утеплення фасадів) в с. Сухівці Рівненського району</t>
  </si>
  <si>
    <t>Капітальний ремонт проїжджої частини вул. Молодіжна в смт Квасилів</t>
  </si>
  <si>
    <t>Придбання та встановлення дитячо-спортивного майданчика в с. Іваничі Рівненського району Рівненської області</t>
  </si>
  <si>
    <t>Придбання предметів довгострокового користування та обладнання для комунального некомерційного підприємства "Рокитнівський районний центр первинної медико-санітарної допомоги" Рокитнівської районної ради Рівненської області по вул. Партизанській, 2 в смт Рокитне Рокитнівського району Рівненської області</t>
  </si>
  <si>
    <t>Придбання предметів довгострокового користування та обладнання для комунального закладу охорони здоров'я "Рокитнівська центральна районна лікарня" Рокитнівської районної ради Рівненської області по вул. Партизанській, 2 в смт Рокитне Рокитнівського району Рівненської області</t>
  </si>
  <si>
    <t>Капітальний ремонт клубу в с. Вежиця Рокитнівського району Рівненської області (ремонт даху, зовнішнє опорядження фасадів) з виготовленням проектно-кошторисної документації</t>
  </si>
  <si>
    <t>Капітальний ремонт клубу в с. Єльне по вул. Жовтнева, 35а Рокитнівського району Рівненської області</t>
  </si>
  <si>
    <t>Капітальний ремонт сільського будинку культури по вул. Шкільна 13, в с. Блажове Рокитнівського району Рівненської області</t>
  </si>
  <si>
    <t>Капітальний ремонт приміщення ДНЗ N 1 "Теремок" (утеплення фасадів) по вул. Бекещука смт Рокитне Рівненської області</t>
  </si>
  <si>
    <t>Капітальний ремонт покрівлі ДНЗ N 2, "Струмочок" по вул. Поліська, 18 в смт Рокитне, Рівненської області</t>
  </si>
  <si>
    <t>Придбання предметів довгострокового користування для Рокитнівського навчально-виховного комплексу "Школа I - III ступеня-ліцей" Рокитнівської районної ради Рівненської області в с. Рокитне Рокитнівського району Рівненської області</t>
  </si>
  <si>
    <t>Придбання предметів довгострокового користування для Рокитнівського навчально-виховного комплексу "Школа I ступеня-гімназія" Рокитнівської районної ради Рівненської області по вул. Незалежності, 32 в смт Рокитне Рокитнівського району Рівненської області</t>
  </si>
  <si>
    <t>Придбання предметів довгострокового користування для комунальної установи "Рокитнівський інклюзивно-ресурсний центр" Рокитнівської районної ради Рівненської області по вул. 1 Травня, 14 в смт Рокитне Рокитнівського району Рівненської області</t>
  </si>
  <si>
    <t>Придбання спортивного інвентаря та предметів довгострокового користування для Рокитнівської дитячо-юнацької спортивної школи Рокитнівської районної ради Рівненської області по вул. Кірова, 13 в смт Рокитне Рокитнівського району Рівненської області</t>
  </si>
  <si>
    <t>Придбання предметів довгострокового користування для Рокитнівського територіального центру соціального обслуговування (надання соціальних послуг) по вул. Пушкіна, 20 в смт Рокитне Рокитнівського району Рівненської області</t>
  </si>
  <si>
    <t>Придбання предметів довгострокового користування для фельдшерсько-акушерського пункту в с. Вежиця Рокитнівського району Рівненської області</t>
  </si>
  <si>
    <t>Придбання предметів довгострокового користування для фельдшерсько-акушерського пункту в с. Переходичі Рокитнівського району Рівненської області</t>
  </si>
  <si>
    <t>Придбання предметів довгострокового користування для фельдшерсько-акушерського пункту в с. Дроздинь Рокитнівського району Рівненської області</t>
  </si>
  <si>
    <t>Добудова шести класних кімнат з спортзалом Кисорицької загальноосвітньої школи I - III ступенів в с. Кисоричі Рокитнівського р-ну (коригування)</t>
  </si>
  <si>
    <t>Будівництво загальноосвітньої школи I - III ступенів по вул. Грушевського, 1 в с. Чабель Сарненського району, Рівненської області</t>
  </si>
  <si>
    <t>Придбання обладнання і предметів довгострокового користування (телевізорів із комплектуючими) для КЗ "Сарненська центральна районна лікарня" Сарненської районної ради, Рівненської області</t>
  </si>
  <si>
    <t>Придбання комп'ютерної техніки для навчальних закладів Підлозцівської сільської ради Рівненської області</t>
  </si>
  <si>
    <t>Капітальний ремонт даху, покрівлі комунального закладу Підлозцівського НВК "Дошкільний заклад ЗОШ I - III ступенів" по вул. Незалежності, 5 в с. Підлозці Млинівського району Рівненської області</t>
  </si>
  <si>
    <t>Капітальний ремонт (замінна покрівлі та віконних блоків спортивного залу та заміна покрівлі актового залу) в Радивилівському навчально-виховному комплексі "Загальноосвітня школа I - III ступенів N 2-ліцей" ім. П. Г. Стрижака Радивилівської міської ради Радивилівського району Рівненської області</t>
  </si>
  <si>
    <t>Капітальний ремонт (замінна віконних та дверних блоків) Радивилівського дошкільного навчального закладу, ясла-садочок N 1 "Сонечко" загального розвитку Радивилівської міської ради Радивилівського району Рівненської області</t>
  </si>
  <si>
    <t>Придбання комплектів меблів для Підзамчівського ДНЗ "Теремок" по вул. Шевченка, 24 у с. Підзамче Радивилівського району Рівненської області</t>
  </si>
  <si>
    <t>Придбання комп'ютерної техніки для навчальних закладів відділу освіти Радивилівської міської ради Рівненської області</t>
  </si>
  <si>
    <t>Капітальний ремонт тротуару по вул. Зарогатка в с. Крупець Радивилівського району Рівненської області</t>
  </si>
  <si>
    <t>Придбання комп'ютерної техніки для закладів культури Крупецької об'єднаної територіальної громади</t>
  </si>
  <si>
    <t>Реконструкція вуличного освітлення в с. Ситне Радивилівського району Рівненської області</t>
  </si>
  <si>
    <t>Придбання та облаштування дитячого ігрового майданчика для Срібненського дошкільного навчального закладу ясла-садок "Сонечко" загального розвитку Крупецької сільської ради по вул. Шкільна, 3 в с. Срібне Радивилівського району</t>
  </si>
  <si>
    <t>Придбання комп'ютерної техніки для закладів загальної середньої освіти Привільненської об'єднаної територіальної громади</t>
  </si>
  <si>
    <t>Капітальний ремонт вуличного освітлення в с. Нараїв Дубенського району Рівненської області</t>
  </si>
  <si>
    <t>Придбання кухонного обладнання та інвентаря для закладів загальної середньої освіти Мирогощанської об'єднаної територіальної громади</t>
  </si>
  <si>
    <t>Капремонт клубу (даху, заміна вікон і дверей) на вул. Зелена, 5 в с. Заруддя Дубенського району</t>
  </si>
  <si>
    <t>Реконструкція зовнішніх електричних мереж вуличного освітлення від КТП N 139 по вул. Набережна, вул. Польова в с. Бригадирівка Радивилівського району Рівненської області</t>
  </si>
  <si>
    <t>Придбання комп'ютерної техніки для закладів загальної середньої освіти Козинської об'єднаної територіальної громади</t>
  </si>
  <si>
    <t>Реконструкція зовнішніх електричних мереж вуличного освітлення від КТП N 164 по вул. Миру, вул. Весела в с. Савчуки Радивилівського району Рівненської області</t>
  </si>
  <si>
    <t>Реконструкція зовнішніх електричних мереж вуличного освітлення від КТП N 250 по вул. Лісова в с. Савчуки Радивилівського району Рівненської області</t>
  </si>
  <si>
    <t>Реконструкція вуличного освітлення по вул. Дружби, вул. Франка, вул. Ніла Хасевича, вул. Грушевського та вул. Л. Українки в с. Терешів Млинівського району Рівненської області</t>
  </si>
  <si>
    <t>Реконструкція вуличного освітлення по вул. Шевченка, вул. с. Лупина, вул. Польовій, вул. Б. Хмельницького в с. Привітне Млинівського району Рівненської області</t>
  </si>
  <si>
    <t>Реконструкція вуличного освітлення по вул. Кузнєцова та вул. Рівненській с. Новини Млинівського району Рівненської області</t>
  </si>
  <si>
    <t>Придбання комп'ютерної техніки для Млинівської гуманітарної гімназії Млинівської селищної ради, вул. Олексія Кірися, 27 смт Млинів Рівненської області</t>
  </si>
  <si>
    <t>Придбання комп'ютерної техніки для Млинівської загальноосвітньої школи N 1 Млинівської селищної ради, вул. Народна, 14 смт Млинів Рівненської області</t>
  </si>
  <si>
    <t>Реконструкція вуличного освітлення по вул. Зарічній та вул. Незалежності в с. Малі Дорогостаї Млинівської селищної ради Рівненської області</t>
  </si>
  <si>
    <t>Придбання та облаштування дитячого ігрового майданчика у с. Берестечко Демидівського району Рівненської області</t>
  </si>
  <si>
    <t>Придбання та облаштування дитячого ігрового майданчика у с. Більче Демидівського району Рівненської області</t>
  </si>
  <si>
    <t>Придбання та облаштування дитячого ігрового майданчика у с. Пашева Демидівського району Рівненської області</t>
  </si>
  <si>
    <t>Реконструкція будівлі школи під комунальний заклад "Залав'єцький дошкільний навчальний заклад ясла-садок "Казка" в с. Залав'є</t>
  </si>
  <si>
    <t>Придбання комп'ютерної техніки для навчальних закладів Острожецької сільської ради Рівненської області</t>
  </si>
  <si>
    <t>Капітальний ремонт майстерні (даху, заміна вікон та дверей, оздоблення фасаду) Смордвівської загальноосвітньої школи I - III ступенів Млинівської районної ради Рівненської області, вул. Центральна, 2 с. Смордва Млинівського району Рівненської області</t>
  </si>
  <si>
    <t>Придбання комп'ютерної техніки для закладів загальної середньої освіти Бокіймівської об'єднаної територіальної громади</t>
  </si>
  <si>
    <t>Придбання комп'ютерної техніки для закладів загальної середньої освіти Тараканівської об'єднаної територіальної громади</t>
  </si>
  <si>
    <t>На капітальні видатки комунальної установи "Клеванський інклюзивно-ресурсний центр" Клеванської селищної ради Рівненського району Рівненської області</t>
  </si>
  <si>
    <t>Придбання та облаштування дитячого ігрового майданчика у с. Дубляни Демидівського району Рівненської області</t>
  </si>
  <si>
    <t>Придбання та облаштування дитячого ігрового майданчика у с. Вичавки Демидівського району Рівненської області</t>
  </si>
  <si>
    <t>Придбання та облаштування дитячого ігрового майданчика у с. Лисин Демидівського району Рівненської області</t>
  </si>
  <si>
    <t>Придбання обладнання для кабінету робототехніки Демидівського ліцею Демидівської селищної ради Рівненської області, вул. Б. Хмельницького, 10 смт Демидівка Рівненської області</t>
  </si>
  <si>
    <t>Придбання обладнання та апаратури для КНП "Центр первинної медико-санітарної допомоги" Демидівської селищної ради, смт Демидівка, вул. Відродження, 6</t>
  </si>
  <si>
    <t>Придбання музичних інструментів для КЗ "Демидівська дитяча школа мистецтв" Демидівської селищної ради Рівненської області, вул. Миру, 34 смт Демидівка Рівненської області</t>
  </si>
  <si>
    <t>Придбання акустичної техніки для КЗ "Демидівський будинок творчості школярів" Демидівської селищної ради, смт Демидівка, вул. Богдана Хмельницького, 16</t>
  </si>
  <si>
    <t>Капітальний ремонт будівлі Рудківської ЗОШ I - III ступенів по вул. Замкова, 9 в с. Рудка Демидівського району Рівненської області (заміна вікон та зовнішніх дверей)</t>
  </si>
  <si>
    <t>Реконструкція вуличного освітлення в с. Вербень Демидівського району</t>
  </si>
  <si>
    <t>Капітальний ремонт будівлі Княгининського ліцею Демидівської селищної ради Рівненської області по вул. 17 Березня, 69 в с. Княгинине Демидівського району Рівненської області (ремонт внутрішньої системи опалення)</t>
  </si>
  <si>
    <t>отг с. Олександрія</t>
  </si>
  <si>
    <t>На капітальні видатки Заборольського ліцею Олександрійської сільської ради Рівненського району Рівненської області</t>
  </si>
  <si>
    <t>Власний розподіл</t>
  </si>
  <si>
    <t>Капітальний ремонт котельної в державному професійно-технічному навчальному закладі “Краснопільське професійно-технічне училище”, вул. Вокзальна, 37, смт Краснопілля Сумської області</t>
  </si>
  <si>
    <t>1. 5</t>
  </si>
  <si>
    <t>1. 6</t>
  </si>
  <si>
    <t>Благоустрій території житлового кварталу по провулку Веретинівській у м. Суми, Сумська область</t>
  </si>
  <si>
    <t>Благоустрій території по вулиці Холодногірська, біля будинку 45 та 41</t>
  </si>
  <si>
    <t>Капітальний ремонт бібліотек - філій Сумської міської централізованої бібліотечної системи</t>
  </si>
  <si>
    <t>Капітальний ремонт будівлі та приміщень Сумського дошкільного навчального закладу (Центр розвитку дитини) N 26 “Ласкавушка” Сумської міської ради по провулку лікаря І. Дерев’янка, 3, м. Суми, Сумської області</t>
  </si>
  <si>
    <t>Капітальний ремонт житлового фонду: капремонт житлового будинку по вул. Білопільський шлях, 38 в м. Суми</t>
  </si>
  <si>
    <t>Капітальний ремонт житлового фонду: капремонт житлового будинку по вул. Лисенко, 10 в м. Суми</t>
  </si>
  <si>
    <t>Капітальний ремонт по заміні віконних блоків в групових приміщеннях та вхідних дверей Сумського дошкільного навчального закладу (центр розвитку дитини) N 18  “Зірниця”  Сумської міської ради за адресою м. Суми, просп. м. Лушпи, 13</t>
  </si>
  <si>
    <t>Капремонт житлового фонду: капремонт житлового будинку по вул. Бельгійська, 4 в м. Суми</t>
  </si>
  <si>
    <t>Капремонт житлового фонду: капремонт житлового будинку по вул. Данила Галицького, 69 в м. Суми</t>
  </si>
  <si>
    <t>Капремонт житлового фонду: капремонт житлового будинку по вул. Засумська 12а в м. Суми</t>
  </si>
  <si>
    <t>2. 27</t>
  </si>
  <si>
    <t>Капремонт житлового фонду: капремонт житлового будинку по вул. І Харитоненка, 24 в м. Суми</t>
  </si>
  <si>
    <t>2. 28</t>
  </si>
  <si>
    <t>2. 29</t>
  </si>
  <si>
    <t>2. 30</t>
  </si>
  <si>
    <t>Капремонт житлового фонду: капремонт житлового будинку по вул. Іллінська, 51/1 в м. Суми</t>
  </si>
  <si>
    <t>2. 31</t>
  </si>
  <si>
    <t>Капремонт житлового фонду: капремонт житлового будинку по вул. Іллінська, 51В, м. Суми</t>
  </si>
  <si>
    <t>2. 32</t>
  </si>
  <si>
    <t>Капремонт житлового фонду: капремонт житлового будинку по вул. Іллінська, 52/2 в м. Суми</t>
  </si>
  <si>
    <t>2. 33</t>
  </si>
  <si>
    <t>2. 34</t>
  </si>
  <si>
    <t>Капремонт житлового фонду: капремонт житлового будинку по вул. Котляревського, 2/7 в м. Суми</t>
  </si>
  <si>
    <t>2. 35</t>
  </si>
  <si>
    <t>Капремонт житлового фонду: капремонт житлового будинку по вул. Привокзальна, 3 в м. Суми</t>
  </si>
  <si>
    <t>2. 36</t>
  </si>
  <si>
    <t>2. 37</t>
  </si>
  <si>
    <t>Капремонт житлового фонду: капремонт житлового будинку по вул. Троїцька, 43 в м. Суми</t>
  </si>
  <si>
    <t>2. 38</t>
  </si>
  <si>
    <t>Капремонт житлового фонду: капремонт житлового будинку по проспекту Шевченка, 13 в м. Суми</t>
  </si>
  <si>
    <t>2. 39</t>
  </si>
  <si>
    <t>2. 40</t>
  </si>
  <si>
    <t>2. 41</t>
  </si>
  <si>
    <t>Капремонт житлового фонду: капремонт ліфту, капремонт житлового будинку по просп. Михайла Лушпи, 23 в м. Суми</t>
  </si>
  <si>
    <t>2. 42</t>
  </si>
  <si>
    <t>2. 43</t>
  </si>
  <si>
    <t>2. 44</t>
  </si>
  <si>
    <t>2. 45</t>
  </si>
  <si>
    <t>Придбання меблів для Комунальної установи Сумська спеціальна загальноосвітня школа Сумської міської ради, Сумська область, м. Суми, вул. Прокоф’єва, 28</t>
  </si>
  <si>
    <t>2. 46</t>
  </si>
  <si>
    <t>Придбання обладнання та предметів довгострокового користування для комунального некомерційного підприємства “Центр первинної медико-санітарної допомоги N 2” Сумської міської ради, Сумської області, вул. Привокзальна, 3-а</t>
  </si>
  <si>
    <t>2. 47</t>
  </si>
  <si>
    <t>Придбання обладнання та предметів довгострокового користування для комунальної установи Сумська загальноосвітня школа I - III ступенів N 12 ім. Б. Берестовського, м. Суми, Сумської області</t>
  </si>
  <si>
    <t>2. 48</t>
  </si>
  <si>
    <t>Придбання обладнання та предметів довгострокового користування для Комунальної установи Сумська спеціалізована школа I ступеня N 30  “Унікум” Сумської міської ради за адресою: м. Суми, вул. І. Сірка, 2а</t>
  </si>
  <si>
    <t>2. 49</t>
  </si>
  <si>
    <t>Реконструкція каналізаційного самопливного колектору Д-1000 мм по вул. 1-ша Набережна р. Стрілка м. Суми</t>
  </si>
  <si>
    <t>2. 50</t>
  </si>
  <si>
    <t>м.Глухів</t>
  </si>
  <si>
    <t>Придбання інтерактивного комплексу для Глухівського навчально-виховного комплексу: дошкільний навчальний заклад-загальноосвітня школа I ступеня N 5 Глухівської міської ради Сумської області</t>
  </si>
  <si>
    <t>Придбання інтерактивного комплексу для Глухівської загальноосвітньої школи I - III ступенів N 2 Глухівської міської ради Сумської області</t>
  </si>
  <si>
    <t>3. 3</t>
  </si>
  <si>
    <t>5. 4</t>
  </si>
  <si>
    <t>5. 5</t>
  </si>
  <si>
    <t>5. 6</t>
  </si>
  <si>
    <t>Придбання камер відеоспостереження для виконавчого комітету Роменської міської ради, бульвар Шевченка 2, м. Ромни</t>
  </si>
  <si>
    <t>5. 7</t>
  </si>
  <si>
    <t>5. 8</t>
  </si>
  <si>
    <t>5. 9</t>
  </si>
  <si>
    <t>5. 10</t>
  </si>
  <si>
    <t>5. 11</t>
  </si>
  <si>
    <t>5. 12</t>
  </si>
  <si>
    <t>5. 13</t>
  </si>
  <si>
    <t>Придбання комплекту меблів для житлової кімнати комунального закладу “Роменська дитячо-юнацька спортивна школа імені Віктора Гречаного” Роменської міської ради Сумської області, м. Ромни, б-р Шевченка, 4</t>
  </si>
  <si>
    <t>5. 14</t>
  </si>
  <si>
    <t>5. 15</t>
  </si>
  <si>
    <t>Придбання комплекту обладнання “Інтерактивна підлога” для Роменського центру соціальної реабілітації дітей-інвалідів Управління соціального захисту населення Роменської міської ради, м. Ромни, вул. Пушкіна, 25</t>
  </si>
  <si>
    <t>5. 16</t>
  </si>
  <si>
    <t>5. 17</t>
  </si>
  <si>
    <t>Придбання мобільної амбулаторії сімейного лікаря, м. Ромни, вул. Конотопська</t>
  </si>
  <si>
    <t>5. 18</t>
  </si>
  <si>
    <t>5. 19</t>
  </si>
  <si>
    <t>5. 20</t>
  </si>
  <si>
    <t>5. 21</t>
  </si>
  <si>
    <t>5. 22</t>
  </si>
  <si>
    <t>5. 23</t>
  </si>
  <si>
    <t>5. 24</t>
  </si>
  <si>
    <t>Капітальний ремонт вулиць м. Шостка Сумської області (Власний розподіл)</t>
  </si>
  <si>
    <t>Капітальний ремонт пасажирського ліфта в головному лікарняному корпусі КНП ^Шосткинська ЦРЛ^  по вул. Щедріна,1 в м.Шостка (Власний розподіл)</t>
  </si>
  <si>
    <t>Капітальний ремонт подвір\&amp;#039;я дитячої лікарні по вул. Марата, 23 в м. Шостка Сумської області</t>
  </si>
  <si>
    <t>Капітальний ремонт спортивного майданчика комунальної організації (установа, заклад) \&amp;quot;Шосткинська гімназія Шосткинської міської ради Сумської області\&amp;quot; м. Шостка Сумської області</t>
  </si>
  <si>
    <t>Реконструкція дитячої лікарні по вул. Марата, 23 в м. Шостка Сумської області</t>
  </si>
  <si>
    <t>Реконструкція подвір\&amp;#039;я спеціалізованої школи N 13 по вул. Комуністична, 4а в м. Шостка Сумської області</t>
  </si>
  <si>
    <t>6. 7</t>
  </si>
  <si>
    <t>Реконструкція скверу по вул. Кожедуба в м. Шостка Сумської області</t>
  </si>
  <si>
    <t>6. 8</t>
  </si>
  <si>
    <t>Реконструкція спеціалізованої школи N 13 по вул. Комуністична, 4а в м. Шостка Сумської області. Утеплення фасадів, благоустрій</t>
  </si>
  <si>
    <t>6. 9</t>
  </si>
  <si>
    <t>6. 10</t>
  </si>
  <si>
    <t>6. 11</t>
  </si>
  <si>
    <t>7. 3</t>
  </si>
  <si>
    <t>7. 4</t>
  </si>
  <si>
    <t>7. 5</t>
  </si>
  <si>
    <t>7. 6</t>
  </si>
  <si>
    <t>Придбання комплекту музичної апаратури для Михайлівського сільського будинку культури Михайлівської сільської ради, с. Михайлівка, вул. Миру Буринського району Сумської області</t>
  </si>
  <si>
    <t>9. 4</t>
  </si>
  <si>
    <t>Придбання контрабасу для Буринського районного будинку культури Буринського району Сумської області, м. Буринь, пл. Першотравнева, 3</t>
  </si>
  <si>
    <t>9. 5</t>
  </si>
  <si>
    <t>9. 6</t>
  </si>
  <si>
    <t>9. 7</t>
  </si>
  <si>
    <t>Придбання об’єктів довгострокового користування - 2 од. інтерактивних мультимедійних комплексів в селище Есмань та село Некрасове Глухівського району</t>
  </si>
  <si>
    <t>12. 8</t>
  </si>
  <si>
    <t>12. 9</t>
  </si>
  <si>
    <t>12. 10</t>
  </si>
  <si>
    <t>12. 11</t>
  </si>
  <si>
    <t>12. 12</t>
  </si>
  <si>
    <t>12. 13</t>
  </si>
  <si>
    <t>12. 14</t>
  </si>
  <si>
    <t>12. 15</t>
  </si>
  <si>
    <t>12. 16</t>
  </si>
  <si>
    <t>Придбання сумок-укладок сімейного лікаря з комплектацією для комунального некомерційного підприємства “ Центр первинної медико-санітарної допомоги” Конотопської районної ради, с. Попівка, вул. Миру, 2 Конотопського району Сумської області</t>
  </si>
  <si>
    <t>12. 17</t>
  </si>
  <si>
    <t>12. 18</t>
  </si>
  <si>
    <t>12. 19</t>
  </si>
  <si>
    <t>Капітальний ремонт (заміна вікон на енергозберігаючі) в Угроїдській загальноосвітній школі I—III ступенів Краснопільської селищної ради по вул. Мачулівка, 8, смт Угроїди Краснопільського району Сумської області</t>
  </si>
  <si>
    <t>13. 4</t>
  </si>
  <si>
    <t>13. 5</t>
  </si>
  <si>
    <t>13. 6</t>
  </si>
  <si>
    <t>13. 7</t>
  </si>
  <si>
    <t>Придбання мультимедійного проектора, екрану, ноутбука, принтера для Угроїдського закладу дошкільної освіти (ясла-садок) Краснопільської селищної ради, вул. Маяковського, 3 смт Угроїди Краснопільського району Сумської області</t>
  </si>
  <si>
    <t>13. 8</t>
  </si>
  <si>
    <t>Придбання дитячого майданчика для Капустинського ДНЗ (дитячий садок) “Журавлик” Капустинської сільської ради, с. Капустинці, вул. Беївська, 3 Липоводолинського району Сумської області</t>
  </si>
  <si>
    <t>Придбання комп’ютерної техніки для Колядинецького НВК Липоводолинської районної ради Сумської області, с. Колядинець, вул. Щастя, 24</t>
  </si>
  <si>
    <t>Придбання комп’ютерної техніки для Яснопільщанського навчально-виховного комплексу Липоводолинської районної ради Сумської області, с. Яснопільщина, вул. Кувардіна, 6</t>
  </si>
  <si>
    <t>Придбання тіньового навісу для Калінінського ДНЗ (дитячий садок) “Ромашка” Калінінської сільської ради Липоводолинського району Сумської області, с. Суха Грунь, вул. Першотравнева, 1/2</t>
  </si>
  <si>
    <t>16. 15</t>
  </si>
  <si>
    <t>17. 5</t>
  </si>
  <si>
    <t>17. 6</t>
  </si>
  <si>
    <t>17. 7</t>
  </si>
  <si>
    <t>17. 8</t>
  </si>
  <si>
    <t>17. 9</t>
  </si>
  <si>
    <t>17. 10</t>
  </si>
  <si>
    <t>Придбання холестерометру в комплекті для КЗ “Недригайлівський районний центр первинної медико-санітарної допомоги” для АЗПСМ с. Коровинці, вул. Київська, 64, Недригайлівського району, Сумської області</t>
  </si>
  <si>
    <t>17. 11</t>
  </si>
  <si>
    <t>17. 12</t>
  </si>
  <si>
    <t>17. 13</t>
  </si>
  <si>
    <t>17. 14</t>
  </si>
  <si>
    <t>Придбання комплектів меблів для Іваницького дошкільного навчального закладу дитячий садок “Сонечко” Недригайлівської селищної ради Недригайлівського району Сумської області, с. Іваниця, вул. Лісова, 5</t>
  </si>
  <si>
    <t>Придбання комплекту меблів для комунальної установи “Інклюзивно-ресурсний центр Недригалівської селищної ради”, вул. Незалежності, 7/1, смт Недригайлів Недригайлівського району Сумської області</t>
  </si>
  <si>
    <t>Придбання персональних комп’ютерів для Іваницького дошкільного навчального закладу дитячий садок “Сонечко” Недригайлівської селищної ради Недригайлівського району Сумської області, с. Іваниця, вул. Лісова, 5</t>
  </si>
  <si>
    <t>19. 3</t>
  </si>
  <si>
    <t>Придбання планшетів для Коровинської ЗОШ I-III ступенів Коровинської сільської ради Недригайлівського району Сумської області, с. Коровинці, вул. Київська, 70</t>
  </si>
  <si>
    <t>19. 4</t>
  </si>
  <si>
    <t>Придбання радіосистеми для Коровинського сільського будинку культури Коровинської сільської ради, с. Коровинці ,вул. Київська, 56</t>
  </si>
  <si>
    <t>19. 5</t>
  </si>
  <si>
    <t>Капітальний ремонт будівлі Руднєвського фельдшерсько-акушерського пункту, який є комунальною власністю Руднєвської сільської ради Путивльського району Сумської області</t>
  </si>
  <si>
    <t>Придбання автобусу для участі вихованців комунального закладу Путивльської районної ради Сумської області – Районний центр позашкільної роботи у обласних масових заходах, реалізації програми “Дні сільського школяра”, забезпечення транспортом у період організації роботи дитячого оздоровчого табору “Восход”</t>
  </si>
  <si>
    <t>Придбання вуличних спортивних тренажерів для культурно-оздоровчого майданчика Путивльської міської ради Сумської області</t>
  </si>
  <si>
    <t>Придбання більярдного столу для Галківського будинку культури Галківської сільської ради Роменського району Сумської області, с. Галка, вул. Миру, 2</t>
  </si>
  <si>
    <t>Придбання комплектів меблів для комунального закладу Сумської обласної ради “Глинська спеціальна загальноосвітня школа-інтернат-Роменського району”, с. Глинськ, вул. Партизанська, 12</t>
  </si>
  <si>
    <t>22. 8</t>
  </si>
  <si>
    <t>22. 9</t>
  </si>
  <si>
    <t>22. 10</t>
  </si>
  <si>
    <t>22. 11</t>
  </si>
  <si>
    <t>22. 12</t>
  </si>
  <si>
    <t>22. 13</t>
  </si>
  <si>
    <t>22. 14</t>
  </si>
  <si>
    <t>22. 15</t>
  </si>
  <si>
    <t>22. 16</t>
  </si>
  <si>
    <t>22. 17</t>
  </si>
  <si>
    <t>Придбання комплекту меблів для Волошнівського навчально-виховного комплексу Роменської районної ради Сумської області, вул. Центральна, 28, с. Волошнівка Роменського району Сумської області</t>
  </si>
  <si>
    <t>22. 18</t>
  </si>
  <si>
    <t>22. 19</t>
  </si>
  <si>
    <t>Придбання комплекту меблів для Глинської загальноосвітньої школи I—III ступенів Роменської районної ради Сумської області, вул. Роменська, 25, с. Глинськ Роменського району Сумської області</t>
  </si>
  <si>
    <t>22. 20</t>
  </si>
  <si>
    <t>22. 21</t>
  </si>
  <si>
    <t>Придбання комплекту меблів для Гришинського навчально-виховного комплексу Роменської районної ради Сумської області, вул. Миру, 60, с. Гаврилівка Роменського району Сумської області</t>
  </si>
  <si>
    <t>22. 22</t>
  </si>
  <si>
    <t>22. 23</t>
  </si>
  <si>
    <t>22. 24</t>
  </si>
  <si>
    <t>Придбання комплекту меблів для кабінету гурткової роботи Великобубнівського сільського будинку культури Роменського району Сумської області, с. Великі Бубни, вул. Центральна, 25</t>
  </si>
  <si>
    <t>22. 25</t>
  </si>
  <si>
    <t>22. 26</t>
  </si>
  <si>
    <t>22. 27</t>
  </si>
  <si>
    <t>22. 28</t>
  </si>
  <si>
    <t>22. 29</t>
  </si>
  <si>
    <t>Придбання комплекту меблів для Левондівського сільського клубу Перехрестівської сільської ради Роменського району Сумської області, с. Левондівка, вул. Гагаріна, 28Б</t>
  </si>
  <si>
    <t>22. 30</t>
  </si>
  <si>
    <t>22. 31</t>
  </si>
  <si>
    <t>Придбання комплекту меблів для Овлашівської загальноосвітньої школи I—II ступенів Роменської районної ради Сумської області, вул. Шевченка, 38 с. Овлаші Роменського району Сумської області</t>
  </si>
  <si>
    <t>22. 32</t>
  </si>
  <si>
    <t>Придбання комплекту меблів для ОНЗ “Хмелівського навчально-виховного комплексу: загальноосвітньої школи I—III ступенів-дошкільного навчального закладу” Роменської районної ради Сумської області, вул. Роменська, 55 с. Хмелів Роменського району Сумської області</t>
  </si>
  <si>
    <t>22. 33</t>
  </si>
  <si>
    <t>Придбання комплекту меблів для ОНЗ Великобубнівської загальноосвітньої школи I—III ступенів Роменської районної ради Сумської області, вул. Центральна, 17 с. Великі Бубни Роменського району Сумської області</t>
  </si>
  <si>
    <t>22. 34</t>
  </si>
  <si>
    <t>22. 35</t>
  </si>
  <si>
    <t>22. 36</t>
  </si>
  <si>
    <t>22. 37</t>
  </si>
  <si>
    <t>Придбання комплекту меблів для Перехрестівської сільської бібліотеки Перехрестівської сільської ради Роменського району Сумської області, с. Перехрестівка, вул. Соборна, 47/2</t>
  </si>
  <si>
    <t>22. 38</t>
  </si>
  <si>
    <t>22. 39</t>
  </si>
  <si>
    <t>22. 40</t>
  </si>
  <si>
    <t>Придбання комплекту меблів для Пустовійтівської загальноосвітньої школи I—III ступенів Роменської районної ради Сумської області, вул. Центральна, 7 с. Пустовійтівка Роменського району Сумської області</t>
  </si>
  <si>
    <t>22. 41</t>
  </si>
  <si>
    <t>22. 42</t>
  </si>
  <si>
    <t>22. 43</t>
  </si>
  <si>
    <t>22. 44</t>
  </si>
  <si>
    <t>22. 45</t>
  </si>
  <si>
    <t>22. 46</t>
  </si>
  <si>
    <t>22. 47</t>
  </si>
  <si>
    <t>22. 48</t>
  </si>
  <si>
    <t>22. 49</t>
  </si>
  <si>
    <t>Придбання комплекту технологічного обладнання для їдальні Гришинського навчально-виховного комплексу Роменської районної ради Сумської області, вул. Миру, 60, с. Гаврилівка Роменського району Сумської області</t>
  </si>
  <si>
    <t>22. 50</t>
  </si>
  <si>
    <t>Придбання комплекту технологічного обладнання для їдальні Миколаївської загальноосвітньої школи I—III ступенів Роменської районної ради Сумської області, вул. Центральна, 9 с. Миколаївка Роменського району Сумської області</t>
  </si>
  <si>
    <t>22. 51</t>
  </si>
  <si>
    <t>22. 52</t>
  </si>
  <si>
    <t>22. 53</t>
  </si>
  <si>
    <t>22. 54</t>
  </si>
  <si>
    <t>Придбання комплекту технологічного обладнання для їдальні Перехрестівської загальноосвітньої школи I—III ступенів Роменської районної ради Сумської області, вул. Соборна, 69 с. Перехрестівка Роменського району Сумської області</t>
  </si>
  <si>
    <t>22. 55</t>
  </si>
  <si>
    <t>22. 56</t>
  </si>
  <si>
    <t>22. 57</t>
  </si>
  <si>
    <t>Придбання комплекту технологічного обладнання для їдальні Рогинської загальноосвітньої школи I—III ступенів Роменської районної ради Сумської області, вул. Центральна, 1 с. Рогинці, Роменського району Сумської області</t>
  </si>
  <si>
    <t>22. 58</t>
  </si>
  <si>
    <t>22. 59</t>
  </si>
  <si>
    <t>Придбання ноутбуку для Гаївської сільської бібліотеки Басівської сільської ради, с. Гаї вул. Конотопська, 66 Роменського району Сумської області</t>
  </si>
  <si>
    <t>22. 60</t>
  </si>
  <si>
    <t>Придбання оргтехніки для Басівської сільської бібліотеки Басівської сільської ради, с. Басівка, вул. Молодіжна, 1 Роменського району Сумської області</t>
  </si>
  <si>
    <t>22. 61</t>
  </si>
  <si>
    <t>22. 62</t>
  </si>
  <si>
    <t>Придбання спортивних тренажерів для Роменської районної дитячо-юнацької спортивної школи ім. П. Калнишевського, по вул. Горького, буд. 46А, м. Ромни</t>
  </si>
  <si>
    <t>22. 63</t>
  </si>
  <si>
    <t>22. 64</t>
  </si>
  <si>
    <t>22. 65</t>
  </si>
  <si>
    <t>23. 5</t>
  </si>
  <si>
    <t>23. 6</t>
  </si>
  <si>
    <t>23. 7</t>
  </si>
  <si>
    <t>Реконструкція даху ДНЗ N 2  “Сонечко” вул. Дорожня, 2, м. Середина-Буда</t>
  </si>
  <si>
    <t>23. 8</t>
  </si>
  <si>
    <t>24. 3</t>
  </si>
  <si>
    <t>24. 4</t>
  </si>
  <si>
    <t>26. 3</t>
  </si>
  <si>
    <t>Вимощення подвір’я Бездрицького ДНЗ “Веселка” тротуарною плиткою, с. Бездрик Сумського району Сумської області</t>
  </si>
  <si>
    <t>Придбання меблів для їдалень та роздягалень Бездризької ЗОШ I—III ступенів по вул. Жовтнева, 37 с. Бездрик Сумської області</t>
  </si>
  <si>
    <t>27. 3</t>
  </si>
  <si>
    <t>27. 4</t>
  </si>
  <si>
    <t>Капітальний ремонт будинку культури по вул. Першотравнева, 6а в с. Старе Село Сумського району Сумської області</t>
  </si>
  <si>
    <t>ОТГ м. Тростянець</t>
  </si>
  <si>
    <t>Придбання апарату для штучної вентиляції легенів для акушерсько-гінекологічного відділення КНП “Тростянецька міська лікарня”</t>
  </si>
  <si>
    <t>Придбання аудіометер поліклінічний для КНП “Тростянецька міська лікарня”</t>
  </si>
  <si>
    <t>Придбання дентальний ренгенівський апарат пересувний настійці для КНП “Тростянецька міська лікарня”</t>
  </si>
  <si>
    <t>29. 4</t>
  </si>
  <si>
    <t>Придбання дитячого майданчику, розташованого за адресою: вул. Л. Татаренка, 3 м. Тростянець Сумська область</t>
  </si>
  <si>
    <t>29. 5</t>
  </si>
  <si>
    <t>Придбання електровідсмоктувачу 3 шт. для акушерсько-гінекологічного відділення КНП “Тростянецька міська лікарня”</t>
  </si>
  <si>
    <t>29. 6</t>
  </si>
  <si>
    <t>Придбання електрокардіографу для акушерсько-гінекологічного відділення КНП “Тростянецька міська лікарня”</t>
  </si>
  <si>
    <t>29. 7</t>
  </si>
  <si>
    <t>Придбання комп’ютерного обладнання в наборі для акушерсько-гінекологічного відділення (пологового) КНП “Тростянецька міська лікарня”</t>
  </si>
  <si>
    <t>29. 8</t>
  </si>
  <si>
    <t>Придбання комплекту меблів та обладнання для закладу загальної середньої освіти I - III ступенів N 5 Тростянецької міської ради по вул. Миру, 32 в м. Тростянець Сумської області</t>
  </si>
  <si>
    <t>29. 9</t>
  </si>
  <si>
    <t>Придбання комплекту меблів та обладнання для комунального закладу Тростянецької міської ради “Тростянецька публічна бібліотека” по вул. Л. Татаренка, 5а в м. Тростянець Сумської області</t>
  </si>
  <si>
    <t>29. 10</t>
  </si>
  <si>
    <t>Придбання медичного аспіратора для акушерсько-гінекологічного відділення (пологового) КНП “Тростянецька міська лікарня”</t>
  </si>
  <si>
    <t>29. 11</t>
  </si>
  <si>
    <t>Придбання обладнання і предметів довгострокового користування меблі в наборі для акушерсько-гінекологічного відділення (пологового) КНП “Тростянецька міська лікарня”</t>
  </si>
  <si>
    <t>29. 12</t>
  </si>
  <si>
    <t>Придбання обладнання і предметів довгострокового користування меблі медичні (ліжка 11 шт., крісло гінекологічне) для акушерсько-гінекологічного відділення (пологового) КНП “Тростянецька міська лікарня”</t>
  </si>
  <si>
    <t>29. 13</t>
  </si>
  <si>
    <t>Придбання освітлювача медичного безтіньового пересувного 2 шт. для акушерсько-гінекологічного відділення (пологового) КНП “Тростянецька міська лікарня”</t>
  </si>
  <si>
    <t>29. 14</t>
  </si>
  <si>
    <t>Придбання повітряного стерилізатору для акушерсько-гінекологічного відділення КНП “Тростянецька міська лікарня”</t>
  </si>
  <si>
    <t>29. 15</t>
  </si>
  <si>
    <t>Придбання рентген захисна ширма для захисту персоналу для КНП “Тростянецька міська лікарня”</t>
  </si>
  <si>
    <t>29. 16</t>
  </si>
  <si>
    <t>Придбання системи ультразвукова діагностична GE LOGIO S7 XDclear Expert, в комплекті для КНП “Тростянецька міська лікарня”</t>
  </si>
  <si>
    <t>29. 17</t>
  </si>
  <si>
    <t>Придбання спортивних тренажерів для комунального закладу Тростянецької міської ради “Дитяча юнацька спортивна школа” по вул. Шевченка, 3 м. Тростянець Сумська область</t>
  </si>
  <si>
    <t>29. 18</t>
  </si>
  <si>
    <t>Придбання спортивних тренажерів для комунального закладу Тростянецької міської ради “Спортивний клуб “Академія спорту” по вул. Кеніга, 11 м. Тростянець Сумська область</t>
  </si>
  <si>
    <t>29. 19</t>
  </si>
  <si>
    <t>Придбання тренажерного майданчику, розташованого на вул. Братська м. Тростянець Сумської області</t>
  </si>
  <si>
    <t>29. 20</t>
  </si>
  <si>
    <t>Придбання холтер ЕКГ для КНП “Тростянецька міська лікарня”</t>
  </si>
  <si>
    <t>29. 21</t>
  </si>
  <si>
    <t>30. 1</t>
  </si>
  <si>
    <t>Енергоефективні заходи в Собицькому Будинку культури. Капітальний ремонт системи опалення та заміна вікон в будівлі по вул. Перемозькій, 1А в селі Собич Шосткинського району Сумської області</t>
  </si>
  <si>
    <t>30. 2</t>
  </si>
  <si>
    <t>Капітальний ремонт будинку культури по вул. Зелена, 2 в с. Клишки Шосткинського району Сумської області (Власний розподіл)</t>
  </si>
  <si>
    <t>30. 3</t>
  </si>
  <si>
    <t>30. 4</t>
  </si>
  <si>
    <t>Капітальний ремонт будівлі Миронівської амбулаторії загальної практики сімейної медицини Шосткинського районного центру первинної медичної допомоги з впровадженням енергозберігаючих заходів по вул. Перемоги, 51 в с. Миронівка Шосткинського району Сумської області (Власний розподіл)</t>
  </si>
  <si>
    <t>30. 5</t>
  </si>
  <si>
    <t>Реконструкція сценічного майданчика по вулиці Миколи Терещенка смт Вороніж Шосткинського району</t>
  </si>
  <si>
    <t>30. 6</t>
  </si>
  <si>
    <t>31. 1</t>
  </si>
  <si>
    <t>31. 2</t>
  </si>
  <si>
    <t>Придбання дитячого майданчика для Ямпільської селищної ради</t>
  </si>
  <si>
    <t>31. 3</t>
  </si>
  <si>
    <t>Придбання інтерактивного комплексу обладнання для Ямпільської загальноосвітньої школи I - III ступенів N 1 Ямпільської районної ради Сумської області</t>
  </si>
  <si>
    <t>31. 4</t>
  </si>
  <si>
    <t>Придбання комп’ютерної техніки для Степненського НВК: загальноосвітня школа I - III ст.-дошкільний навчальний заклад</t>
  </si>
  <si>
    <t>31. 5</t>
  </si>
  <si>
    <t>Реконструкція з влаштуванням внутрішніх санвузлів у будинку районного комунального закладу Ямпільський районний Центр дитячої та юнацької творчості Ямпільської районної ради Сумської області по вул. Спасо-Преображенській, 11 в смт Ямпіль Ямпільського району Сумської області</t>
  </si>
  <si>
    <t>31. 6</t>
  </si>
  <si>
    <t>31. 7</t>
  </si>
  <si>
    <t>Капітальний ремонт приміщень (заміна вікон та дверей) у ДНЗ “Горобинка” по вул. Зеленій, 2, смт Товсте Заліщицького району Тернопільської області”;</t>
  </si>
  <si>
    <t>Капітальний ремонт приміщень (заміна вікон та дверей) у ДНЗ “Малятко” с. Головчинці Заліщицького району Тернопільської області”</t>
  </si>
  <si>
    <t>“Капітальний ремонт приміщень (заміна дверей) в будинку народної творчості с. Городок Заліщицького району Тернопільської області</t>
  </si>
  <si>
    <t>Капітальний ремонт приміщень (заміна вікон) Заліщицької центральної районної бібліотеки по вул. С. Бандери, 66, в м. Заліщики Тернопільської області”;</t>
  </si>
  <si>
    <t>Капітальний ремонт (заміна вікон) в ЗОШ I—II ст. по вул. Шевченка, 77, с. Іване-Золоте Заліщицького району Тернопільської області”;</t>
  </si>
  <si>
    <t xml:space="preserve">Капітальний ремонт (заміна вікон) в ЗОШ 
I—II ст. по вул. Центральній с. Винятинці Заліщицького району Тернопільської області”;
</t>
  </si>
  <si>
    <t xml:space="preserve">Капітальний ремонт (заміна вікон) в ЗДО “Пролісок” по 
вул. Л. Українки, 17 с. Шутроминці Заліщицького району Тернопільської області”;
</t>
  </si>
  <si>
    <t xml:space="preserve">Капітальний ремонт будівлі (заміна вікон) Заліщицького районного Будинку дитячої та юнацької творчості по 
вул. Крушельницької, 18, в м. Заліщики”;
</t>
  </si>
  <si>
    <t>Капітальний ремонт клубу (покрівля, заміна вікон, дверей) с. Касперівці Заліщицького району”;</t>
  </si>
  <si>
    <t>Реконструкція електричних мереж вуличного освітлення с. Касперівці Заліщицького району</t>
  </si>
  <si>
    <t>Реконструкція електричних мереж вуличного освітлення с. Шутроминці Заліщицького району</t>
  </si>
  <si>
    <t xml:space="preserve">Будівництво спортивного залу ЗОШ I—II ст. по 
вул. Шевченка, 77, с. Іване-Золоте Заліщицького району Тернопільської області
</t>
  </si>
  <si>
    <t>Капітальний ремонт клубу с. Буряківка Заліщицького району</t>
  </si>
  <si>
    <t>Капітальний ремонт ЗОШ I—II ступенів с. Ворвулинці Заліщицького району Тернопільської області</t>
  </si>
  <si>
    <t>Придбання мультимедійного проектора для ЗОШ I cтупеня с. Вигода Заліщицького району Тернопільської області</t>
  </si>
  <si>
    <t>Придбання комплектів крісел для Будинку народної творчості с. Дунів Заліщицького району Тернопільської області</t>
  </si>
  <si>
    <t>Капітальний ремонт Народного дому с. Дуплинська  Заліщицького району Тернопільської області</t>
  </si>
  <si>
    <t>Капітальний ремонт ФАПу с. Кулаківці Заліщицького району Тернопільської області</t>
  </si>
  <si>
    <t xml:space="preserve">Капітальний ремонт ЗДО “Сонечко” с. Кулаківці 
Заліщицького району Тернопільської області
</t>
  </si>
  <si>
    <t>Капітальний ремонт клубу с. Слобідка Заліщицького району Тернопільської області</t>
  </si>
  <si>
    <t>Капітальний ремонт клубу с. Нирків Заліщицького району Тернопільської області</t>
  </si>
  <si>
    <t>Придбання ігрового майданчика для ЗДО “Дзвіночок” с. Нагоряни Борщівського району</t>
  </si>
  <si>
    <t>“Капітальний ремонт клубу (заміна вікон) с. Калинівщина</t>
  </si>
  <si>
    <t>Капітальний ремонт Ромашівського НВК ЗОШ I—II ступенів-ДНЗ (заміна вікон, дверей) с. Ромашівка”;</t>
  </si>
  <si>
    <t>Капітальний ремонт клубу с. Білий Потік</t>
  </si>
  <si>
    <t>Реконструкція електричних мереж вуличного освітлення с. Калинівщина Чортківського району”;</t>
  </si>
  <si>
    <t xml:space="preserve">Реконструкція електричних мереж вуличного освітлення 
c. Малі Чорнокінці
</t>
  </si>
  <si>
    <t>Реконструкція електричних мереж вуличного освітлення c. Давидківці</t>
  </si>
  <si>
    <t>Реконструкція електричних мереж вуличного освітлення c. Тарнавка</t>
  </si>
  <si>
    <t xml:space="preserve">Капітальний ремонт (заміна вікон) Тарнавської загальноосвітньої школи I ступеня Колиндянської сільської ради 
Тернопільської області
</t>
  </si>
  <si>
    <t>“Придбання обладнання та комп’ютерної техніки, капітальний ремонт Борщівської центральної районної клінічної лікарні, вул. С. Бандери, 108, м. Борщів Тернопільської області”;</t>
  </si>
  <si>
    <t>Придбання спортивного інвентарю для комунального закладу “Борщівська дитячо-юнацька спортивна школа” по вул. Л. Курбаса, 5а, м. Борщів Тернопільської області</t>
  </si>
  <si>
    <t>Капітальний ремонт Збручанського навчально-виховного комплексу “Заклад загальної середньої освіти I ступеня — заклад дошкільної освіти” с. Збручанське Борщівського району</t>
  </si>
  <si>
    <t xml:space="preserve">Будівництво спортивного комплексу с. Іване-Пусте 
Борщівського району”;
</t>
  </si>
  <si>
    <t xml:space="preserve">Капітальний ремонт приміщення із заміною вікон та дверей в Джуринськослобідківській НВК 
Чортківського району”
</t>
  </si>
  <si>
    <t xml:space="preserve">Капітальний ремонт приміщення із заміною вікон в спортзалі ЗОШ I—II ступенів в 
с. Полівці Чортківського району”;
</t>
  </si>
  <si>
    <t>Капітальний ремонт приміщення із заміною внутрішніх дверей в ЗОШ I—II ступенів в с. Палашівка Чортківського району”;</t>
  </si>
  <si>
    <t>Капітальний ремонт клубу будинку культури с. Угринь Чортківського району</t>
  </si>
  <si>
    <t>Капітальний ремонт (заміна вікон) Угринської загальноосвітньої школи I—II ст. Заводської селищної ради Чортківського району Тернопільської області”;</t>
  </si>
  <si>
    <t>Капітальний ремонт ЗОШ I—II ст. с. Коцюбинчики Чортківського району</t>
  </si>
  <si>
    <t xml:space="preserve">Капітальний ремонт (заміна вікон) ЗОШ I—II ст. с. Базар </t>
  </si>
  <si>
    <t>Капітальний ремонт (заміна вікон) Чортківської спеціалізованої школи-інтернату № 3 спортивного профілю I—III ступенів імені Романа Ільяшенка, м. Чортків, вул. Коновальця, 13”</t>
  </si>
  <si>
    <t>Капітальний ремонт (заміна дверей) ЗОШ I—II ст. с. Сосулівка Чортківського району”</t>
  </si>
  <si>
    <t>Капітальний ремонт ФАПу (заміна вікон та дверей) с. Сосулівка Чортківського району”;</t>
  </si>
  <si>
    <t>Придбання інветарю для ДНЗ с. Шманьківчики Чортківського району”;</t>
  </si>
  <si>
    <t>Придбання музичної апаратури для ДНЗ № 3 м. Чортків</t>
  </si>
  <si>
    <t>Реконструкція електричних мереж вуличного освітлення с. Заболотівка Чортківського району</t>
  </si>
  <si>
    <t>Реконструкція електричних мереж вуличного освітлення с. Капустинці Чортківського району</t>
  </si>
  <si>
    <t>Реконструкція електричних мереж вуличного освітлення с. Милівці Чортківського району</t>
  </si>
  <si>
    <t>Реконструкція електричних мереж вуличного освітлення с. Васильків Чортківського району</t>
  </si>
  <si>
    <t>Реконструкція електричних мереж вуличного освітлення с. Коцюбинчики Чортківського району</t>
  </si>
  <si>
    <t>Реконструкція електричних мереж вуличного освітлення с. Черкавщина Чортківського району</t>
  </si>
  <si>
    <t>Реконструкція електричних мереж вуличного освітлення с. Стара Ягільниця Чортківського району</t>
  </si>
  <si>
    <t>Реконструкція електричних мереж вуличного освітлення с. Зелена Чортківського району</t>
  </si>
  <si>
    <t>Капітальний ремонт ЗОШ I—II ступенів с. Милівці</t>
  </si>
  <si>
    <t>Реконструкція електричних мереж вуличного освітлення с. Криволука Чортківського району</t>
  </si>
  <si>
    <t>Капітальний ремонт Криволуцької ЗОШ I ступеня с. Криволука Чортківського району Тернопільської області</t>
  </si>
  <si>
    <t xml:space="preserve">Капітальний ремонт (заміна даху) ДНЗ с. Росохач 
Чортківського району Тернопільської області”;
</t>
  </si>
  <si>
    <t>Придбання оргтехніки для ДНЗ № 8 “Ромашка” м. Чортків, вул. Шевченка 64 а</t>
  </si>
  <si>
    <t>Капітальний ремонт ДНЗ с. Бичківці Чортківського району</t>
  </si>
  <si>
    <t>Капітальний ремонт Кривеньківської загальноосвітньої школи I—II ступенів с. Кривеньке, Чортківського району, Тернопільської області</t>
  </si>
  <si>
    <t>Капітальний ремонт (заміна даху) ДНЗ с. Росохач Чортківського району Тернопільської області</t>
  </si>
  <si>
    <t>Капітальний ремонт Милівецької загальноосвітньої школи I—II ступенів Чортківської районної ради Тернопільської області</t>
  </si>
  <si>
    <t>Реконструкція електричних мереж вуличного освітлення c. Дзвинячка</t>
  </si>
  <si>
    <t>Реконструкція електричних мереж вуличного освітлення c. Дністрове</t>
  </si>
  <si>
    <t>Реконструкція електричних мереж вуличного освітлення c. Урожайне</t>
  </si>
  <si>
    <t>Реконструкція електричних мереж вуличного освітлення c. Боришківці</t>
  </si>
  <si>
    <t>Реконструкція електричних мереж вуличного освітлення c. Трубчин”;</t>
  </si>
  <si>
    <t>Капітальний ремонт Лосяцької загальноосвітньої школи I—II ступенів Скала-Подільської селищної ради Борщівського району Тернопільської області</t>
  </si>
  <si>
    <t>Капітальний ремонт ФАПу с. Лосяч Борщівського району Тернопільської області”;</t>
  </si>
  <si>
    <t>м.Борщів</t>
  </si>
  <si>
    <t>Капітальний ремонт ФАПу (заміна вікон та дверей) с. Пищатинці”;</t>
  </si>
  <si>
    <t>Капітальний ремонт приміщення управління соціального захисту населення (зміна вікон на енергозберігаючі)”;</t>
  </si>
  <si>
    <t>Придбання ігрового майданчика для відділу освіти Борщівської отг</t>
  </si>
  <si>
    <t>Капітальний ремонт (заміна дверей, придбання обладнання) ЗОШ I ст. с. Жилинці”;</t>
  </si>
  <si>
    <t>Реконструкція електричних мереж вуличного освітлення c. Пилатківці</t>
  </si>
  <si>
    <t>Реконструкція електричних мереж вуличного освітлення c. Констанція</t>
  </si>
  <si>
    <t>Реконструкція електричних мереж вуличного освітлення c. Жилинці”;</t>
  </si>
  <si>
    <t>Придбання оргтехніки та комп"ютерних класів для закладів загальної середньої освіти Більче-Золотецької об’єднаної територіальної громади</t>
  </si>
  <si>
    <t>Капітальний ремонт (заміна дверей, вікон на енергозберігаючі) ЗОШ I ступеня с. Юрямпіль Борщівського району Тернопільської області”;</t>
  </si>
  <si>
    <t xml:space="preserve">Закупівля комп’ютерного обладнання для Опорного закладу “Більче-Золотецький навчально-виховний комплекс Загальноосвітня школа I—III ступенів” </t>
  </si>
  <si>
    <t>Реконструкція старого корпусу ЗОШ I—II ступенів з влаштуванням системи опалення по вул. Грушевського, 40, в с. Оришківці Гусятинського району Тернопільської області”;</t>
  </si>
  <si>
    <t>(для с. Городниця — 50 тис. гривень, )</t>
  </si>
  <si>
    <t>Придбання дитячих ігрових споруд для дитячого садка с.Личківці</t>
  </si>
  <si>
    <t>Капітальний ремонт будівлі Бучацької ЦРЛ по вул. Шухевича, 48 м.Бучач</t>
  </si>
  <si>
    <t>Придбання медичного обладнання для потреб Монастириської районної центральної лікарні, яка є відокремленим структурним підрозділом комунальної установи Монастириської районної ради "Монастириське районне територіальне медичне об'єднання"</t>
  </si>
  <si>
    <t>Капітальний ремонт привокзального майдану залізничного вокзалу в м. Тернопіль</t>
  </si>
  <si>
    <t>Капітальний ремонт вул. В. Чорновола (ділянка від вул. І. Франка до Тернопільського майдану) в м. Тернополі</t>
  </si>
  <si>
    <t>Капітальний ремонт прилеглої території до фонтану з влаштуванням пандусу в сквері на вул. В. Чорновола в м. Тернополі</t>
  </si>
  <si>
    <t xml:space="preserve">Облаштування огорожі навколо Тернопільського ліцею № 21 - спеціалізована мистецька школа імені Ігоря Герети 
Тернопільської міської ради Тернопільської області
</t>
  </si>
  <si>
    <t>м.Зборів</t>
  </si>
  <si>
    <t xml:space="preserve">об’єднана територіальна громада смт Колодне  </t>
  </si>
  <si>
    <t xml:space="preserve">Капремонт даху клубу на вул. Молодіжна,4 в с. Болязуби Збаразький район </t>
  </si>
  <si>
    <t>Всього ОТГ смт.Колодне</t>
  </si>
  <si>
    <t>Збаразький район</t>
  </si>
  <si>
    <t xml:space="preserve">Капітальний ремонт приміщень дошкільного навчального закладу Романовоселівського навчально-виховного комплексну "Загальноосвітня школа І-ІІІ ст. - дошкільний навчальний закалад" Романовоселівської сільської ради по вул.Шкільна, 4 в с.Романове Село, Збаразького району Тернопільської області </t>
  </si>
  <si>
    <t xml:space="preserve">Реконструкція будинку амбулаторії з заміною конструкційного даху (заходи по енергозбереженню) по вул. Грушевського,14а в 
с. Стриївка Збаразького району 
</t>
  </si>
  <si>
    <t xml:space="preserve">Капремонт будинку амбулаторії загальної практики сімейної медицини (заходи по енергозбереженню ) по вул. Шевченка, 21 
с. Кобилля Збаразького району .
</t>
  </si>
  <si>
    <t xml:space="preserve">Капремонт віконних та зовнішніх дверних блоків (енергозберігаючі Заходи) Кретівської ЗОШ I—II ст. с. Кретівської сільської ради в 
с. Кретівці Збаразького району
</t>
  </si>
  <si>
    <t xml:space="preserve">Реконструкція Збаразького міського комунального ясла-садка № 5 “Пролісок” з влаштування нової конструкції даху по вул. Заводська, 21 в м. Збараж </t>
  </si>
  <si>
    <t>Всього Збаразький район</t>
  </si>
  <si>
    <t>Кременецький район</t>
  </si>
  <si>
    <t>Центр дитячої творчості.Заміна вікон та вхідних дверей.</t>
  </si>
  <si>
    <t>Заміна вікон та вхідних дверей Гаївської ЗОШ I—II ст. в с. Гаї Кременецького району</t>
  </si>
  <si>
    <t>Всього Кременецький  район</t>
  </si>
  <si>
    <t>Шумський  район</t>
  </si>
  <si>
    <t xml:space="preserve">Реконструкція Шумської школи мистецтв (ремонт шатрового даху; утеплення фасадів) по вул. Українська, 30 в м. Шумськ </t>
  </si>
  <si>
    <t>Всього Шумський  район</t>
  </si>
  <si>
    <t>об’єднана територіальна громада м.Монастириська</t>
  </si>
  <si>
    <t>Закупівля боксерського рингу та спортивного інвентаря для секції боксу Монатириської дитячої спортивної школи.</t>
  </si>
  <si>
    <t>Реконструкція водогону с. Горішня Слобідка Монастириської ОТГ</t>
  </si>
  <si>
    <t>Всього м.Монастириськ</t>
  </si>
  <si>
    <t>об’єднана територіальна громада смт Заводське</t>
  </si>
  <si>
    <t>Закупівля обладнання, капітальний ремонт Заводського дошкільного навчального закладу “Казка” Заводської селищної ради Чортківського району Тернопільської області”;</t>
  </si>
  <si>
    <t>Всього ОТГ смт.Заводське</t>
  </si>
  <si>
    <t xml:space="preserve">Реконструкція фасаду та даху будівлі поліклініки обласного комунального шкірно-венерологічного диспансеру з благоустроєм прилеглої території за адресою: вул. Князя Острозського, 39 у 
м. Тернопіль
</t>
  </si>
  <si>
    <t>Всього обласний бюджет</t>
  </si>
  <si>
    <t>1.32</t>
  </si>
  <si>
    <t>Капітальний ремонт проїзної частини вулиці Третьої, Новобаварський район</t>
  </si>
  <si>
    <t>1.33</t>
  </si>
  <si>
    <t xml:space="preserve">Капітальний ремонт будівлі Харківської загальноосвітньої школи I - III ступенів N 84 Харківської міської ради Харківської області за адресою: вул. Світла, буд. 15, м. Харків, 61121 </t>
  </si>
  <si>
    <t>1.34</t>
  </si>
  <si>
    <t>Енергоефективні та енергозберігаючі заходи з оновлення технологічного обладнання в Комунальному закладі "Харківська спеціалізована школа I - III ступенів N 15 з поглибленим вивченням окремих предметів Харківської міської ради Харківської області", за адресою: вул. 12 Квітня, 14, м. Харків, 61089</t>
  </si>
  <si>
    <t>1.35</t>
  </si>
  <si>
    <t xml:space="preserve">Капітальний ремонт будівлі Харківської спеціалізованої школи I - III ступенів N 75 Харківської міської ради Харківської області, за адресою: вул. Шарикова, буд. 46, м. Харків, 61047 </t>
  </si>
  <si>
    <t>1.36</t>
  </si>
  <si>
    <t xml:space="preserve">Капітальний ремонт будівлі Харківської загальноосвітньої школи I - III ступенів N 113 Харківської міської ради Харківської області, за адресою: просп. Архітектора Альошина, буд. 9, м. Харків, 61007 </t>
  </si>
  <si>
    <t>1.37</t>
  </si>
  <si>
    <t>Капітальний ремонт будівлі Комунального закладу "Дошкільний навчальний заклад (ясла-садок) N 307 Харківської міської ради", за адресою: вул. Бекетова, буд, 7, м. Харків, 61007</t>
  </si>
  <si>
    <t>1.38</t>
  </si>
  <si>
    <t xml:space="preserve">Капітальний ремонт будівлі Харківської спеціалізованої школи I - III ступенів N 155 Харківської міської ради Харківської області, за адресою: просп. Московський, буд. 318-А, м. Харків, 61032 </t>
  </si>
  <si>
    <t>1.39</t>
  </si>
  <si>
    <t>Реабілітація нежитлової будівлі по майдану Павлівському, 4 - реставрація</t>
  </si>
  <si>
    <t>1.40</t>
  </si>
  <si>
    <t>Капітальний ремонт будівлі та благоустрій прилеглої території комунального закладу "Дошкільний навчальний заклад (ясла-садок) N 317 Харківської міської ради" за адресою: м. Харків, вул. Бучми, 30-Г</t>
  </si>
  <si>
    <t>1.41</t>
  </si>
  <si>
    <t>Капітальний ремонт будівлі Харківської загальноосвітньої школи I - III ступенів N 64 Харківської міської ради за адресою: 61112, вул. Руслана Плоходька, 5-В, м. Харків</t>
  </si>
  <si>
    <t>1.42</t>
  </si>
  <si>
    <t>Капітальний ремонт будівлі Харківської загальноосвітньої школи I - III ступенів N 143 Харківської міської ради за адресою: 61170, вул. Владислава Зубенка, 21А, м. Харків</t>
  </si>
  <si>
    <t>1.43</t>
  </si>
  <si>
    <t>Капітальний ремонт будівлі комунального закладу "Харківський інклюзивно-ресурсний центр Харківської міської ради" за адресою: 61123, м. Харків, вул. Гвардійців-Широнинців 38 Г</t>
  </si>
  <si>
    <t>1.44</t>
  </si>
  <si>
    <t>Капітальний ремонт комунального закладу "Заклад дошкільної освіти (ясла-садок) N 352 комбінованого типу Харківської міської ради", просп. Героїв Сталінграда, 146А, м. Харків, 61096</t>
  </si>
  <si>
    <t>1.45</t>
  </si>
  <si>
    <t>Капітальний ремонт комунального закладу "Харківська спеціалізована школа I - III ступенів N 80 Харківської міської ради Харківської області", вул. Біблика, 12, м. Харків, 61007</t>
  </si>
  <si>
    <t>1.46</t>
  </si>
  <si>
    <t>Капітальний ремонт та відновлення комунального закладу "Заклад дошкільної освіти (ясла-садок) N 352 комбінованого типу Харківської міської ради" за адресою: просп. Героїв Сталінграда, буд. 146А, м. Харків, 61096</t>
  </si>
  <si>
    <t>1.47</t>
  </si>
  <si>
    <t>Капітальний ремонт будівлі Харківської гімназії N 34 Харківської міської ради Харківської області за адресою: 61080, Харківська обл., місто Харків, вулиця Локомотивна, будинок 2</t>
  </si>
  <si>
    <t>1.48</t>
  </si>
  <si>
    <t>Капітальний ремонт будівлі комунального закладу "Дошкільний навчальний заклад (ясла-садок) N 13 Харківської міської ради" за адресою: 61081, Харківська обл., місто Харків, Мереф'янське шосе, будинок 20 А</t>
  </si>
  <si>
    <t>м. Куп'янськ</t>
  </si>
  <si>
    <t>Капітальний ремонт автомобільної дороги по вул. Авіаційна с. Куп'янськ - Вузловий Харківської області</t>
  </si>
  <si>
    <t>Придбання обладнання і предметів довгострокового користування (апарати УВЧ-терапії, дарсонвалізації, магнітотерапії, світлової терапії, ультразвукові інгалятори, парафінонагрівачі) для фізіотерапевтичного відділення поліклінічного відділення КЗОЗ "Лозівська ЦРЛ" "КЗОЗ "Лозівське ТМО"</t>
  </si>
  <si>
    <t xml:space="preserve">Придбання обладнання і предметів довгострокового користування (сумка-укладка для сімейних лікарів) КНП "Лозівський ЦПМСД" Лозівської міської ради Харківської області (30 шт.) </t>
  </si>
  <si>
    <t>м. Первомайський</t>
  </si>
  <si>
    <t>Капітальний ремонт системи лікувального газопостачання (киснепровід) Комунального некомерційного підприємства Первомайська центральна районна лікарня, Харківська область, місто Первомайський, вулиця Світанкова, 3</t>
  </si>
  <si>
    <t>Богодухівський район</t>
  </si>
  <si>
    <t>Капітальний ремонт та перепланування приміщення будівлі стаціонарного відділення КОМУНАЛЬНОЇ УСТАНОВИ ОХОРОНИ ЗДОРОВ'Я БОГОДУХІВСЬКА ЦЕНТРАЛЬНА РАЙОННА ЛІКАРНЯ розташованого за адресою: Харківська область, Богодухівський район, м. Богодухів, вулиця Комарова, 3 для розміщення комп'ютерного томографа</t>
  </si>
  <si>
    <t>Валківський район</t>
  </si>
  <si>
    <t xml:space="preserve">Капітальний ремонт системи лікувального газопостачання (киснепровід) Комунального закладу охорони здоров'я "Валківська центральна районна лікарня", Харківська область, Валківський район, місто Валки, провулок Майський, 34. </t>
  </si>
  <si>
    <t>Дергачівський район</t>
  </si>
  <si>
    <t>Реконструкція шляхом розширення будівлі Дворічнокутянської загальноосвітньої школи I - III ступенів Дергачівської районної ради Харківської області за адресою: Харківська область, Дергачівський район, с. Дворічний Кут, вул. Центральна, 24</t>
  </si>
  <si>
    <t>Зачапилівський район</t>
  </si>
  <si>
    <t>Капітальний ремонт мереж водопостачання села Залінійне Зачепилівського району Харківської області</t>
  </si>
  <si>
    <t>Кегичівський район</t>
  </si>
  <si>
    <t xml:space="preserve">Придбання предметів та обладнання довгострокового користування для відділу культури і туризму Кегичівської районної державної адміністрації Харківської області </t>
  </si>
  <si>
    <t xml:space="preserve">Придбання предметів та обладнання довгострокового користування для відділу освіти, молоді та спорту Кегичівської районної державної адміністрації Харківської області </t>
  </si>
  <si>
    <t xml:space="preserve">Придбання предметів та обладнання довгострокового користування для Слобожанського дошкільного навчального закладу Слобожанської селищної ради Кегичівського району Харківської області, за адресою: вул. Соборна, буд. 5 б, сел. Слобожанське, Кегичівського району Харківської області </t>
  </si>
  <si>
    <t>Красноградський район</t>
  </si>
  <si>
    <t>Придбання предметів та обладнання довгострокового користування (акустична система та мультимедійне обладнання) для Красноградського районного центру позашкільної освіти за адресою: вул. Петрівська, 132, м. Красноград Харківської області</t>
  </si>
  <si>
    <t>Придбання предметів та обладнання довгострокового користування (комплект дитячого майданчику) для Зорянської сільської ради Красноградського району Харківської області</t>
  </si>
  <si>
    <t>Придбання предметів та обладнання довгострокового користування (комплект дитячого майданчику) для Соснівської сільської ради Красноградського району Харківської області</t>
  </si>
  <si>
    <t>Краснокутський район</t>
  </si>
  <si>
    <t>Придбання медичного обладнання система ультразвукова діагностична для Комунального некомерційного підприємства "Краснокутська центральна районна лікарня" Краснокутської районної ради, розташовнаого за адресою: Харківська область, Краснокутський район, смт Краснокутськ, вул. Миру, 139</t>
  </si>
  <si>
    <t>Лозівський район</t>
  </si>
  <si>
    <t>Придбання предметів та обладнання довгострокового користування (мультимедійне обладнання для кабінетів початкових класів) для Перемозької філії Краснопавлівського ліцею Лозівської районної ради, Харківської області, за адресою: Харківська область, Лозівський район, с. Перемога, вул. Шкільна, 6</t>
  </si>
  <si>
    <t>Придбання предметів та обладнання довгострокового користування (мультимедійне обладнання для кабінетів початкових класів) для Тихопільської філії Садовського ліцею Лозівської районної ради, Харківської області, за адресою: Харківська область, Лозівський район, с. Тихопілля, вул. Полтавська, 46</t>
  </si>
  <si>
    <t>Придбання предметів та обладнання довгострокового користування (мультимедійне обладнання для кабінетів початкових класів) для Павлівської загальноосвітньої школи Лозівської районної ради Харківської області, за адресою: Харківська область, Лозівський район, с. Павлівка Друга, вул. Десняка, 7</t>
  </si>
  <si>
    <t>Придбання предметів та обладнання довгострокового користування (облаштування комп'ютерною технікою та обладнанням ігрового, освітнього, побутового середовища) для Перемозької філії Краснопавлівського ліцею Лозівської районної ради Харківської області, за адресою: Харківська область, Лозівський район, с. Перемога, вул. Шкільна, 6</t>
  </si>
  <si>
    <t>Сахновщинський район</t>
  </si>
  <si>
    <t xml:space="preserve">Придбання предметів та обладнання довгострокового користування для відділу освіти Сахновщинської районної державної адміністрації Харківської області </t>
  </si>
  <si>
    <t xml:space="preserve">Придбання предметів та обладнання довгострокового користування для відділу культури, туризму, молоді та спорту Сахновщинської районної державної адміністрації Харківської області </t>
  </si>
  <si>
    <t>Капітальний ремонт будівлі Геройської ЗОШ I—III ступенів Геройської сільської ради Голопристанського району  Херсонської області, 75620 вул. Оводовського,17 с. Геройське Голопристанського р-ну Херсонської обл.</t>
  </si>
  <si>
    <t>Реконструкція стадіону “Старт” по вул. Софіївська, 78 у м. Олешки Херсонської області з виготовленням проектно-кошторисної документації</t>
  </si>
  <si>
    <t>Придбання високовартісного медичного обладнання для комунального закладу Херсонської обласної ради “Херсонський обласний онкологічний диспансер”, шосе В’ячеслава Чорновола, 26Б, смт Антонівка, м. Херсон</t>
  </si>
  <si>
    <t xml:space="preserve">Капремонт (заміна віконних блоків) у приміщеннях опорного закладу НВК “Чаплинська школа гімназія” Чаплинської селищної ради за адресою: вул.Декабристів,14 смт Чаплинка, 
Чаплинський район
</t>
  </si>
  <si>
    <t>Капремонт (заміна віконних та дверних блоків) у приміщенні опорного закладу Чаплинська спеціалізована школа I—III ст. Чаплинської селищної ради по вул. Грушевського, 56 смт Чаплинка Чаплинського району</t>
  </si>
  <si>
    <t>Всього по отг с Любимівка</t>
  </si>
  <si>
    <t>отг с Любимівка</t>
  </si>
  <si>
    <t>Капремонт частини покрівлі будинку культури за адресою:вул. Таврійська, 133А, с. Каїри Горностаївського району Херсонської області</t>
  </si>
  <si>
    <t>Всього по отг с Великі Копані</t>
  </si>
  <si>
    <t>отг с Великі Копані</t>
  </si>
  <si>
    <t>Капремонт будівлі Великокопанівської ЗОШ I—III ст. Великокопанівської сільської ради Олешківського району за адресою 75131, с. Великі Копані, вул.Андреєва, буд.16</t>
  </si>
  <si>
    <t>Всього по м. Херсон</t>
  </si>
  <si>
    <t>м. Херсон</t>
  </si>
  <si>
    <t>Придбання мультимедійних проекторів, ноутбуків, принтерів для Херсонського ясла - садку № 1 санаторного типу для ослаблених та частохворіючих дітей Херсонської міської ради за адресою: м. Херсон, вул. Українська, буд. 15</t>
  </si>
  <si>
    <t>Придбання мультимедійних проекторів, ноутбуків, принтерів для Антонівського ясла-садку № 4 комбінованого типу з логопедичними групами Херсонської міської ради за адресою: м. Херсон, селище Антонівка, Кіндійське шосе, буд. 32-А</t>
  </si>
  <si>
    <t xml:space="preserve">Придбання мультимедійних проекторів, ноутбуків, принтерів для Херсонського ясла - садку № 10 санаторного типу для дітей з туберкульозною інфекцією Херсонської міської ради за адресою: м. Херсон, вул. Академіка Тарле, буд. 8 </t>
  </si>
  <si>
    <t>Придбання мультимедійних проекторів, ноутбуків, принтерів для Херсонського ясла - садку № 12 Херсонської міської ради за адресою: м. Херсон, вул. Кольцова, буд. 39</t>
  </si>
  <si>
    <t>Придбання мультимедійних проекторів, ноутбуків, принтерів для Херсонського ясла - садку № 13 комбінованого типу Херсонської міської ради за адресою: м. Херсон, вул. Тарле, буд. 20</t>
  </si>
  <si>
    <t>Придбання мультимедійних проекторів, ноутбуків, принтерів для Херсонського ясла - садку № 18 Херсонської міської ради за адресою: м. Херсон, вул. Кутузова, буд. 20</t>
  </si>
  <si>
    <t>Придбання мультимедійних проекторів, ноутбуків, принтерів для Дошкільного навчального закладу-центру розвитку дитини № 20 “Пірамідка” Херсонської міської ради за адресою: м. Херсон, вул. 40 років Жовтня, буд. 11 А</t>
  </si>
  <si>
    <t>Придбання мультимедійних проекторів, ноутбуків, принтерів для Антонівського ясла-садоку № 26 комбінованого типу Херсонскої міської ради за адресою: м. Херсон, смт. Антонівка, вул. Фурманова, буд. 3</t>
  </si>
  <si>
    <t>Придбання мультимедійних проекторів, ноутбуків, принтерів для Херсонського ясла-садку № 31 Херсонскої міської ради за адресою: м. Херсон, вул. Миру, буд. 31-а</t>
  </si>
  <si>
    <t>Придбання мультимедійних проекторів з екраном, інтерактивної дошки, ноутбуків, принтерів для Херсонського ясла-садку № 33 Херсонської міської ради імені Фрідріха Фребеля за адресою: м. Херсон, вул. Ладичука, буд. 123</t>
  </si>
  <si>
    <t>Придбання мультимедійних проекторів, ноутбуків, принтерів для Херсонського ясла - садку № 67 комбінованого типу з логопедичними групами Херсонської міської ради за адресою: м. Херсон, вул. І. Кулика, буд. 112-А</t>
  </si>
  <si>
    <t>Придбання мультимедійних проекторів, ноутбуків, принтерів для Херсонського ясла - садку № 76 Херсонської міської ради за адресою: м. Херсон, просп. Ушакова, буд. 24-Б</t>
  </si>
  <si>
    <t>Придбання мультимедійних проекторів, ноутбуків, принтерів для Херсонського ясла - садку № 85 Херсонської міської ради за адресою: м. Херсон, вул. Степана Разіна, буд. 77</t>
  </si>
  <si>
    <t>Придбання мультимедійних проекторів, ноутбуків, принтерів для Херсонського ясла-садку № 87 Херсонської міської ради за адресою: м. Херсон, просп. Ушакова, буд. 64А</t>
  </si>
  <si>
    <t>Придбання звукопідсилювальної апаратури для Херсонського палацу дитячої та юнацької творчості Херсонської міської ради за адресою: м. Херсон, вул. Чекістів, буд. 2</t>
  </si>
  <si>
    <t>Придбання звукопідсилювальної апаратури для Херсонського міжшкільного навчально-виробничого комбінату Херсонської міської ради за адресою: м Херсон, вул. Церковна, буд. 55</t>
  </si>
  <si>
    <t>Придбання звукопідсилювальної апаратури для Херсонського центру позашкільної роботи Херсонської міської ради за адресою: м. Херсон, просп. Текстильників, буд. 6 А</t>
  </si>
  <si>
    <t>Придбання мультимедійних проекторів, ноутбуків, принтерів для Херсонської загальноосвітньої школи I—III ступенів № 4 Херсонської міської ради за адресою: м. Херсон, вул. Кости Хетагурова, буд. 59</t>
  </si>
  <si>
    <t>Придбання мультимедійних проекторів, ноутбуків, принтерів для Херсонської гімназії № 6 Херсонської міської ради за адресою: м. Херсон, вул. Пестеля, буд. 4</t>
  </si>
  <si>
    <t xml:space="preserve">Придбання мультимедійних проекторів, ноутбуків, принтерів для Херсонського навчально-виховного комплексу “Дошкільний навчальний заклад-загальноосвітня школа I—II ступенів” № 8 Херсонської міської ради за адресою: м. Херсон, 
вул. П. Морозова, буд. 7
</t>
  </si>
  <si>
    <t xml:space="preserve">Придбання мультимедійних проекторів, ноутбуків, принтерів для Херсонської загальноосвітньої школи I—III ступенів № 13 Херсонської міської ради за адресою: м. Херсон, вул. Старостіна, буд. 19
</t>
  </si>
  <si>
    <t>Придбання мультимедійних проекторів, ноутбуків, принтерів для Херсонської загальноосвітньої школи I—II ступенів №16 з вивченням мов національних меншин Херсонської міської ради за адресою: м. Херсон, вул. Суворова, буд. 2</t>
  </si>
  <si>
    <t xml:space="preserve">Придбання мультимедійних проекторів, ноутбуків, принтерів для Херсонської загальноосвітньої школи I—III ступенів № 28 ім. О. С. Пушкіна Херсонської міської ради за адресою:м. Херсон, пров. Маяковського, буд. 1
</t>
  </si>
  <si>
    <t>Придбання мультимедійних проекторів, ноутбуків, принтерів для Херсонської спеціалізованої школи I—III ступенів № 31 з поглибленим вивчення історії, права та іноземних мов Херсонської міської ради за адресою: м. Херсон, просп. Ушакова, буд. 79-А</t>
  </si>
  <si>
    <t xml:space="preserve">Придбання мультимедійних проекторів, ноутбуків, принтерів для Херсонської загальноосвітньої школи I—III ступенів № 32 Херсонської міської ради за адресою: м. Херсон, вул. Перекопська, буд. 165
</t>
  </si>
  <si>
    <t xml:space="preserve">Придбання мультимедійних проекторів, ноутбуків, принтерів для Херсонського навчально-виховного комплексу “Дошкільний навчальний заклад-загальноосвітня школа I—III ступенів” № 33 Херсонської міської ради за адресою: м. Херсон, пров. Приміський, буд. 7
</t>
  </si>
  <si>
    <t>Придбання мультимедійних проекторів, ноутбуків, принтерів для Херсонської загальноосвітньої школи II —III ступенів № 34 Херсонської міської ради за адресою: м. Херсон, вул. Богородицька, буд. 32</t>
  </si>
  <si>
    <t>Придбання мультимедійних проекторів, ноутбуків, принтерів для Херсонської загальноосвітньої школи I—III ступенів № 35 Херсонської міської ради за адресою: м. Херсон, пров. Смоленський, буд. 80</t>
  </si>
  <si>
    <t xml:space="preserve">Придбання мультимедійних проекторів, ноутбуків, принтерів для Херсонської загальноосвітньої школи I—III ступенів № 44 Херсонської міської ради за адресою: м. Херсон, вул. Тарле, буд. 10
</t>
  </si>
  <si>
    <t xml:space="preserve">Придбання мультимедійних проекторів, ноутбуків, принтерів для Херсонської загальноосвітньої школи I—III ступенів № 45 Херсонської міської ради за адресою: м. Херсон, вул. Тарле, буд. 12
</t>
  </si>
  <si>
    <t>Придбання мультимедійних проекторів, ноутбуків, принтерів для Херсонського загальноосвітнього навчально-виховного комплексу № 48 Херсонської міської ради за адресою: м. Херсон, вул. 28 Армії, буд. 14</t>
  </si>
  <si>
    <t>Придбання мультимедійних проекторів, ноутбуків, принтерів для Херсонської загальноосвітньої школи I—III ступенів № 50 імені Романа Набєгова Херсонської міської ради за адресою: м. Херсон, вул. Кримська, буд. 135</t>
  </si>
  <si>
    <t>Придбання мультимедійних проекторів, ноутбуків, принтерів для Херсонської спеціалізованої школи I—III ступенів № 52 з поглибленим вивченням української мови Херсонської міської ради за адресою: м. Херсон, вул. Кримська, буд. 127</t>
  </si>
  <si>
    <t xml:space="preserve">Придбання мультимедійних проекторів, ноутбуків, принтерів для Херсонської загальноосвітньої школи I—III ступенів № 53 Херсонської міської ради за адресою: м. Херсон, вул. Шовкуненко, буд. 86-а
</t>
  </si>
  <si>
    <t>Придбання мультимедійних проекторів, ноутбуків, принтерів для Херсонського Таврійського ліцею мистецтв Херсонської міської ради за адресою: м. Херсон, вул. Вишнева, буд. 44</t>
  </si>
  <si>
    <t>Придбання мультимедійних проекторів з екраном, інтерактивної дошки для Херсонського Академічного ліцею ім. О. В. Мішукова Херсонської міської ради при ХДУ за адресою: м. Херсон, вул. Небесної Сотні, буд. 27</t>
  </si>
  <si>
    <t xml:space="preserve">     </t>
  </si>
  <si>
    <t>Обласний бюджет Хмельницької області</t>
  </si>
  <si>
    <t>Капітальний ремонт покриття в легкоатлетичному манежі Хмельницького обласного центру фізичного виховання учнівської молоді по вул. Пилипчука, 41, м. Хмельницький</t>
  </si>
  <si>
    <t>Придбання апарату ультразвукової діагностики для Хмельницької обласної психіатричної лікарні N 1 с. Скаржинці, Ярмолинецького району Хмельницької області</t>
  </si>
  <si>
    <t>Закупівля Денсіометра рентгенівського для комунального закладу Хмельницької обласної ради "Хмельницька обласна лікарня", м. Хмельницький, вул. Пілотська, 1</t>
  </si>
  <si>
    <t>Покращення матеріально-технічної бази Хмельницької міської лікарні (придбання медичного обладнання для "Центру інсульту") пров. Проскурівский, 1, м. Хмельницький</t>
  </si>
  <si>
    <t>Придбання обладнання і предметів довгострокового користування" придбання оргтехніки, комп'ютерної техніки (комп'ютерні класи) в Нетішинський навчально-виховний комплекс "Загальноосвітня школа I - II ступенів та ліцей" Нетішинської міської ради Хмельницько</t>
  </si>
  <si>
    <t xml:space="preserve">Придбання обладнання і предметів довгострокового користування" придбання мультимедійних та інтерактивних комплексів для початкового спеціалізованого мистецького навчального закладу "Нетішинська міська художня школа" Нетішинської міської ради Хмельницької </t>
  </si>
  <si>
    <t>м. Славута</t>
  </si>
  <si>
    <t>Реконструкція об'єктів шляхом впровадження систем відеоспостереження міста Славута</t>
  </si>
  <si>
    <t>м. Старокостянтинів</t>
  </si>
  <si>
    <t>Реконструкція каналізаційних очисних споруд потужністю 5000 м3/добу (зі збільшенням потужності до 12000 м3/добу) в м. Старокостянтинові Хмельницької області</t>
  </si>
  <si>
    <t>Реконструкція теплових мереж із заміною труб на попередньоізольовані з прокладкою в існуючих каналах та камерах для з'єднання котелень по вул. Миру, 44/3 та Героїв Крут, 5/1 з котельнею Варчука, 18 м. Старокостянтинів Хмельницької області</t>
  </si>
  <si>
    <t>Розробка проектно-кошторисної документації з реконструкції напірного колектору від ГКНС по вул. Гонти до каналізаційних очисних споруд по вул. Київська у м. Старокостянтинів, Хмельницької області (стадія П)</t>
  </si>
  <si>
    <t>Віньковецький район</t>
  </si>
  <si>
    <t>Капітальний ремонт (заміна частини вікон) Пилипи-Олександрівської ЗОШ I - III ступенів за адресою вул. Миру, 2 с. Пилипи-Олександрівські Віньковецького району Хмельницької області.</t>
  </si>
  <si>
    <t>Реконструкція вуличного освітлення від КТП 10/0,4 N 14 в с. Пирогівка Віньковецького району Хмельницької області</t>
  </si>
  <si>
    <t>Волочиський район</t>
  </si>
  <si>
    <t>Капітальний ремонт Купільської загальноосвітньої школи I - III ступенів по вул. Перемоги, 1 в с. Купіль Волочиського району Хмельницької області</t>
  </si>
  <si>
    <t>Капітальний ремонт санітарного вузла неврологічного відділення Красилівської ЦРЛ по вул. Грушевського, 140, в м. Красилові Хмельницької області</t>
  </si>
  <si>
    <t xml:space="preserve">Поточний ремонт санітарного вузла неврологічного відділення Красилівської ЦРЛ по вул. Грушевського, 140 в м. Красилові Хмельницької області </t>
  </si>
  <si>
    <t>Капітальний ремонт харчоблоку по Зеленокуриловецькій ЗОШ І-ІІІ ст.в.Зелені Курилівці Новоушицького району Хмельницької області</t>
  </si>
  <si>
    <t>16.12</t>
  </si>
  <si>
    <t>16.13</t>
  </si>
  <si>
    <t>16.14</t>
  </si>
  <si>
    <t>16.15</t>
  </si>
  <si>
    <t>16.16</t>
  </si>
  <si>
    <t>16.17</t>
  </si>
  <si>
    <t>16.18</t>
  </si>
  <si>
    <t>16.19</t>
  </si>
  <si>
    <t>16.20</t>
  </si>
  <si>
    <t>16.21</t>
  </si>
  <si>
    <t>16.22</t>
  </si>
  <si>
    <t>Хмельницький район</t>
  </si>
  <si>
    <t>Реконструкція будівлі Шаровечківської загальноосвітньої школи I - III ступенів по вул. Шкільна 10 Хмельницького району, Хмельницької області</t>
  </si>
  <si>
    <t>Придбання медичного обладнання для Комунального некомерційного підприємства "Шепетівська центральна районна лікарня" по вул.В.Котика, 85, м.Шепетівка Хмельницької області</t>
  </si>
  <si>
    <t>Придбання комп'ютерного обладнання для Комунального некомерційного підприємства "Шепетівська центральна районна лікарня" по вул.В.Котика, 85, м.Шепетівка Хмельницької області</t>
  </si>
  <si>
    <t>отг смт Війтівці</t>
  </si>
  <si>
    <t>Капітальний ремонт (заміна віконних та дверних блоків) сільського клубу по вул. Гагаріна, 14 в с. Порохня Війтовецької селищної ради Хмельницької області</t>
  </si>
  <si>
    <t>Капітальний ремонт (заміна віконних та дверних блоків) сільського клубу по вул. Центральній, 8 в с. Завалійки Війтовецької селищної ради Хмельницької області</t>
  </si>
  <si>
    <t>Придбання обладнання та предметів довгострокового користування (цифрового фортепіано) для дитячої музичної школи по вул. Молодіжній, 2а в с. Писарівка Війтовецької селищної ради Хмельницької області</t>
  </si>
  <si>
    <t>Капітальний ремонт загальноосвітньої школи I - III ст. (перекриття даху) по вул. Садовій, 3 в смт Війтівці Війтовецької селищної ради Хмельницької області</t>
  </si>
  <si>
    <t xml:space="preserve">отг м. Волочиськ </t>
  </si>
  <si>
    <t>Капітальний ремонт (заміна віконних блоків) сільського будинку культури в с. Клинини по вул. Шкільна, 10 Волочиської міської ради (ОТГ) Хмельницької області</t>
  </si>
  <si>
    <t>Капітальний ремонт Чухелівського НВК Волочиської міської ради по вул. Шкільна, 49 в с. Чухелі Волочиської міської ради (ОТГ) Хмельницької області</t>
  </si>
  <si>
    <t>Придбання спортивного обладнання та предметів довгострокового користування для Волочиської ДЮСШ Волочиської міської ради (ОТГ) Хмельницької області</t>
  </si>
  <si>
    <t>Капітальний ремонт тренажерної зали в приміщенні Волочиської ДЮСШ по вул. Лисенка, 2 Волочиської міської ради (ОТГ) Хмельницької області</t>
  </si>
  <si>
    <t>Придбання шкільного автобуса для загальноосвітніх закладів Ганнопільської сільської ради Славутського району Хмельницької області</t>
  </si>
  <si>
    <t>отг с. Гвардійське</t>
  </si>
  <si>
    <t>Капітальний ремонт мережі вуличного освітлення від КТП-467 по вул. Козака, Садова та Героїв Крут в с. Данюки Гвардійської сільської ради Хмельницького району</t>
  </si>
  <si>
    <t>отг м. Дунаївці</t>
  </si>
  <si>
    <t>Реконструкція очисних споруд та напірного колектора м. Дунаївці Хмельницької області (II черга - напірний колектор, піскоуловлювачі, каналізаційна насосна станція) (коригування)</t>
  </si>
  <si>
    <t>Капітальний ремонт будівлі Залісецького НВК "ЗОШ I - II ступенів, ДНЗ", с. Залісці Дунаївецького району Хмельницької області</t>
  </si>
  <si>
    <t>Капітальний ремонт будівлі Чаньківського ДНЗ "Сонечко" в с. Чаньків Дунаєвецького району Хмельницької області</t>
  </si>
  <si>
    <t>отг с. Лісові Гринівці</t>
  </si>
  <si>
    <t>Капітальний ремонт вуличного освітлення від КТП-55 по вул. Заводська та Котовського в селі Лісові Гринівці Лісовогринівецької сільської ради Хмельницького району</t>
  </si>
  <si>
    <t>отг смт Наркевичі</t>
  </si>
  <si>
    <t xml:space="preserve">Капітальний ремонт сільського клубу в с. Баглаї по вул. Центральній, 1 Наркевицької селищної ради Волочиського району Хмельницької області </t>
  </si>
  <si>
    <t>Капітальний ремонт даху сільського клубу в с. Глядки, по вул. Б. Хмельницького, 2А Наркевицької селищної ради Волочиського району Хмельницької області</t>
  </si>
  <si>
    <t>Капітальний ремонт теплового пункту ( заміна котлів) в Новоушицькому дошкільному навчальному закладі "Дзвіночок" по вул. Гагаріна, 38 в смт. Нова Ушиця Новоушицького району Хмельницької області</t>
  </si>
  <si>
    <t>Капітальний ремонт вуличного освітлення с. Колосівка Полонського району Хмельницької області</t>
  </si>
  <si>
    <t>Реконструкція частини корпусу №3 Полонського центру первинної медико-санітарної допомоги під консультативно-діагностичний центр по вул. Лесі Українки, 177 в м. Полонне Хмельницької області</t>
  </si>
  <si>
    <t>Капітальний ремонт вуличного освітлення с. Варварівка Полонського району Хмельницької області</t>
  </si>
  <si>
    <t>Придбання дитячого ігрового майданчика для Полонської загальноосвітньої школи І-ІІ ступенів №6 м. Полонне Хмельницької області</t>
  </si>
  <si>
    <t xml:space="preserve">Капремонт Понінківського дошкільного навчального закладу N 1 "Зірочка" в смт Понінка Полонського району </t>
  </si>
  <si>
    <t>отг с. Розсоша</t>
  </si>
  <si>
    <t>Капітальний ремонт - улаштування пішоходної доріжки в с. Ружичанка вул. Центральна (від вул. Хмельницька до церкви) Хмельницький район Хмельницька область</t>
  </si>
  <si>
    <t>отг смт Стара Синява</t>
  </si>
  <si>
    <t>Капітальний ремонт будівлі (термомодернізація) Старосинявського ДНЗ N 1 "Зернятко" по вул. Грушевського, 21 в смт Стара Синява Старосинявського району Хмельницької області</t>
  </si>
  <si>
    <t>отг смт Чорний Острів</t>
  </si>
  <si>
    <t>Придбання обладнення та предметів довгострокового користування (центрофуга для лабораторії на 10 місць медична ОПН-3) для Чорноострівської районної лікарні N 2 по вулиці Нова, 1 смт Чорний Острів Хмельницького району Хмельницької області</t>
  </si>
  <si>
    <t>Придбання обладнення та предметів довгострокового користування (термостат ТС-8М) для Чорноострівської районної лікарні N 2 по вулиці Нова, 1 смт Чорний Острів Хмельницького району Хмельницької області</t>
  </si>
  <si>
    <t>Придбання обладнення та предметів довгострокового користування (ноутбуки) для Чорноострівської районної лікарні N 2 по вулиці Нова, 1 смт Чорний Острів Хмельницького району Хмельницької області</t>
  </si>
  <si>
    <t>Капітальний ремонт електричних мереж вуличного освітлення с. Манилівка Хмельницького району Хмельницької області</t>
  </si>
  <si>
    <t>Реконструкція будинку культури по вул.Коськовецькій, 55, с.Ленківці Шепетівського району Хмельницької області</t>
  </si>
  <si>
    <t>Капітальний ремонт (заміна вікон) в Терешківській ЗОШ I - III ступенів, с. Терешки Красилівського району Хмельницької області</t>
  </si>
  <si>
    <t>Виготовлення проектно-кошторисної документації капітального ремонту Антонінської загальноосвітньої школи I - III ступенів Красилівського району Хмельницької області, смт Антоніни, площа Графська, 16</t>
  </si>
  <si>
    <t>Виготовлення проектно-кошторисної документації капітального ремонту покрівлі Антонінської загальноосвітньої школи I - III ступенів Красилівського району Хмельницької області, смт Антоніни, площа Графська, 16</t>
  </si>
  <si>
    <t>40.6</t>
  </si>
  <si>
    <t>40.7</t>
  </si>
  <si>
    <t>отг с. Олешин</t>
  </si>
  <si>
    <t>Капітальний ремонт системи опалення Іванковецького навчально-виховного комплексу по вул. Шкільна, 2 в с. Іванківці Хмельницького району Хмельницької області</t>
  </si>
  <si>
    <t>42.4</t>
  </si>
  <si>
    <t>отг смт Білогір’я</t>
  </si>
  <si>
    <t>Придбання інтерактивної дошки та комп'ютерної техніки для Юровецького ліцею, вул. Подільська, 3, с. Юрівка, Білогірський район</t>
  </si>
  <si>
    <t>Придбання комп'ютерного обладнання та приладдя і телевізорів для Білогірського ліцею ім. І. О. Ткачука, вул. Шевченка, 89, Білогірського району</t>
  </si>
  <si>
    <t>Придбання та монтаж дитячого майданчика для Комунального закладу "Михайлівська спеціальна загальноосвітня школа-інтернат Черкаської обласної ради" Черкаської області</t>
  </si>
  <si>
    <t>Комунальне неприбуткове підприємство “Черкаський обласний кардіологічний центр Черкаської обласної ради” м. Черкаси, вул. Мечникова 25-придбання набору інструментів для кардіохірургічних операцій, двокупольного стельового світильника на світлодіодах та електро-гідравлічного операційного столу</t>
  </si>
  <si>
    <t>Комунальний заклад “Обласна дитячо-юнацька спортивна школа для інвалідів” Черкаської обласної ради. Придбання: Пневматична гвинтівка калібру 4,5 мм</t>
  </si>
  <si>
    <t>Комунальний заклад “Обласна дитячо-юнацька спортивна школа для інвалідів” Черкаської обласної ради. Придбання: Куртка стрілецька</t>
  </si>
  <si>
    <t xml:space="preserve">Комунальний заклад “Обласна дитячо-юнацька спортивна школа для інвалідів” Черкаської обласної ради. Придбання: Брюки стрілецькі </t>
  </si>
  <si>
    <t>Комунальний заклад “Обласна дитячо-юнацька спортивна школа для інвалідів” Черкаської обласної ради. Придбання: Куртка стрілецька — 3 шт.</t>
  </si>
  <si>
    <t>Комунальний заклад “Обласна дитячо-юнацька спортивна школа для інвалідів” Черкаської обласної ради. Придбання: Рукавичка стрілецька — 2 шт.</t>
  </si>
  <si>
    <t>Комунальний заклад “Обласна дитячо-юнацька спортивна школа для інвалідів” Черкаської обласної ради. Придбання: Ремінь стрілецький</t>
  </si>
  <si>
    <t>Комунальний заклад “Обласна дитячо-юнацька спортивна школа для інвалідів” Черкаської обласної ради. Придбання: Приціл діоптричний — “SPY”</t>
  </si>
  <si>
    <t>Комунальний заклад “Обласна дитячо-юнацька спортивна школа для інвалідів” Черкаської обласної ради. Придбання: Кулі пневматичні - 4,5 мм х 80 б. х 250,00</t>
  </si>
  <si>
    <t>Комунальний заклад “Обласна дитячо-юнацька спортивна школа для інвалідів” Черкаської обласної ради. Придбання: Кулі пневматичні — 4,5 мм - 120 х 450,00</t>
  </si>
  <si>
    <t xml:space="preserve">Комунальний заклад “Обласна дитячо-юнацька спортивна школа для інвалідів” Черкаської обласної ради. Придбання: Кросівки — 20 шт. </t>
  </si>
  <si>
    <t>Комунальний заклад “Обласна дитячо-юнацька спортивна школа для інвалідів” Черкаської обласної ради. Придбання: Футболка для тренувань — 20 шт.</t>
  </si>
  <si>
    <t xml:space="preserve">Комунальний заклад “Обласна дитячо-юнацька спортивна школа для інвалідів” Черкаської обласної ради. Придбання: Костюм для тренувань — 20 шт. </t>
  </si>
  <si>
    <t>Комунальний заклад “Обласна дитячо-юнацька спортивна школа для інвалідів” Черкаської обласної ради. Придбання: Пістолет Steyr LP2</t>
  </si>
  <si>
    <t>Комунальний заклад “Обласна спеціалізована дитячо-юнацька спортивна школа олімпійського резерву” Черкаської обласної ради. Придбання: Професійні складні алюмінієво-сталеві бар’єри PP-171 Polanik IAAF</t>
  </si>
  <si>
    <t>Комунальний заклад “Обласна спеціалізована дитячо-юнацька спортивна школа олімпійського резерву” Черкаської обласної ради. Придбання: Татамі (низ антисліп) 100х200х4</t>
  </si>
  <si>
    <t>Позашкільний заклад “Черкаська обласна комплексна дитячо-юнацька спортивна школа обласної організації ВФСТ “Колос”. Придбання. Тренажери веслувальні</t>
  </si>
  <si>
    <t>Комунальний заклад “Школа вищої спортивної майстерності” Черкаської обласної ради. Придбання. Тренажери веслувальні Concept 2</t>
  </si>
  <si>
    <t>м. Ватутіне</t>
  </si>
  <si>
    <t>Реконструкція напірного каналізаційного колектора від головної насосної станції до очисних споруд(аварійна ділянка) в м.Ватутіне Черкаської області</t>
  </si>
  <si>
    <t>м. Канів</t>
  </si>
  <si>
    <t>Придбання та встановлення системи автономного (на сонячних батареях) вуличного освітлення по вул. Святого Макарія Канівського та вул. Зазірного в м. Канів Черкаської області</t>
  </si>
  <si>
    <t>Капітальний ремонт будівлі (внутрішні інженерні мережі) ДНЗ № 55 Черкаської міської ради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</si>
  <si>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просп.Хіміків,36 в м. Черкаси</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</si>
  <si>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вул.Гетьмана Сагайдачного,146 в м. Черкаси</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</si>
  <si>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вул.Кобзарська,77 в м. Черкаси</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</si>
  <si>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вул.Кобзарська,108 в м. Черкаси</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</si>
  <si>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вул.Нарбутівська,206 в м. Черкаси</t>
  </si>
  <si>
    <t>Капітальний ремонт прилеглої території (спортивний майданчик) Черкаської гімназії № 31 за адресою вул.Героїв Дніпра,27 Черкаської міської ради в м. Черкаси</t>
  </si>
  <si>
    <t>Придбання та монтаж дитячого майданчика по вул. Мазура, 12 в м. Сміла Черкаської області</t>
  </si>
  <si>
    <t>Придбання покриття “ТАТАМІ” для Смілянської дитячо-юнацької спортивної школи “Олімп” Смілянської міської ради Черкаської област</t>
  </si>
  <si>
    <t>Будівництво мініфутбольного майданчика з синтетичним покриттям “штучна трава” на території навчально-виховного комплексу “Ліцей-загальноосвітня школа I—III ступенів “Лідер” Смілянської міської ради Черкаської області по вул. Героїв Небесної Сотні, 16 в м. Сміла</t>
  </si>
  <si>
    <t>Придбання мультимедійного обладнання для навчально-виховного комплексу “Ліцей-загальноосвітня школа I—III ступенів “Лідер” Смілянської міської ради Черкаської області по вул. Героїв Небесної Сотні, 16 в м. Сміла</t>
  </si>
  <si>
    <t>Капітальний ремонт по заміні віконних блоків та дверей у житловому будинку № 5 по пров. Чайковського м. Сміла Черкаської області</t>
  </si>
  <si>
    <t>Капітальний ремонт по заміні віконних блоків та дверей у житловому будинку № 24 по вул. Мічуріна м. Сміла Черкаської області</t>
  </si>
  <si>
    <t>Капітальний ремонт щодо заміни віконних блоків та дверей житлового будинку № 5 по вул. Мазура, м. Сміла Черкаської області</t>
  </si>
  <si>
    <t>Капітальний ремонт по заміні дверних блоків житлового будинку № 6 по вул. Філатова, м. Сміла Черкаської області</t>
  </si>
  <si>
    <t>Капітальний ремонт по заміні дверних блоків житлового будинку № 3 по вул. Софіївська, м. Сміла Черкаської області</t>
  </si>
  <si>
    <t>Капітальний ремонт по заміні віконних блоків житлового будинку № 101 по вул. Соборна в м. Сміла Черкаської області</t>
  </si>
  <si>
    <t>Капітальний ремонт по заміні віконних блоків житлового будинку № 76 по вул. Кармелюка в м. Сміла Черкаської області</t>
  </si>
  <si>
    <t>Капітальний ремонт по заміні віконних блоків та дверей житлового будинку № 16 по пров. Павлова м. Сміла Черкаської області</t>
  </si>
  <si>
    <t>Придбання та монтаж комплексів габаритно-вагового контролю транспортних засобів, м. Сміла Черкаської області</t>
  </si>
  <si>
    <t>Капітальний ремонт вхідної площадки та улаштування ґанку центральної міської бібліотеки для дітей за адресою: м. Сміла вул. Соборна, 97</t>
  </si>
  <si>
    <t>Придбання бібліотечних меблів для спеціалізованої бібліотеки-філії для дітей ім. Т. Г. Шевченка за адресою: м. Сміла, вул. Лобачевського, 2а</t>
  </si>
  <si>
    <t>Капітальний ремонт щодо заміни віконних блоків у будівлі дошкільного навчального закладу № 2 “Берізка” (ясла-садок) Смілянської міської ради</t>
  </si>
  <si>
    <t>Капітальний ремонт щодо заміни віконних блоків у будівлі дошкільного навчального закладу № 7 “Сонечко” (ясла-садок комбінованого типу) Смілянської міської ради</t>
  </si>
  <si>
    <t>Капітальний ремонт щодо заміни віконних блоків у будівлі дошкільного навчального закладу № 8 (ясла-садок) Смілянської міської ради</t>
  </si>
  <si>
    <t>Капітальний ремонт щодо заміни віконних блоків у будівлі дошкільного навчального закладу № 11 “Зірочка” (ясла-садок комбінованого типу) Смілянської міської ради</t>
  </si>
  <si>
    <t>Капітальний ремонт щодо заміни віконних блоків у будівлі дошкільного навчального закладу № 12 “Ромашка” (ясла-садок комбінованого типу) Смілянської міської ради</t>
  </si>
  <si>
    <t>Капітальний ремонт щодо заміни віконних блоків у будівлі Смілянського навчально-виховного комплексу “Дошкільний навчальний заклад — загальноосвітня школа I—III ступенів № 15” Смілянської міської ради</t>
  </si>
  <si>
    <t>Капітальний ремонт щодо заміни віконних блоків у будівлі дошкільного навчального закладу № 17 “Пролісок” (ясла-садок комбінованого типу) Смілянської міської ради</t>
  </si>
  <si>
    <t>Капітальний ремонт щодо заміни віконних блоків у будівлі дошкільного навчального закладу № 18 “Чебурашка” (ясла-садок комбінованого типу) Смілянської міської ради</t>
  </si>
  <si>
    <t>Капітальний ремонт щодо заміни віконних блоків у будівлі дошкільного навчального закладу № 19 “Світлячок” (ясла-садок комбінованого типу) Смілянської міської ради</t>
  </si>
  <si>
    <t>Капітальний ремонт щодо заміни віконних блоків у будівлі дошкільного навчального закладу № 21 “Оленка” (ясла-садок комбінованого типу) Смілянської міської ради</t>
  </si>
  <si>
    <t>Капітальний ремонт щодо заміни віконних блоків у будівлі дошкільного навчального закладу № 23 “Чипполіно” (ясла-садок комбінованого типу) Смілянської міської ради</t>
  </si>
  <si>
    <t>Капітальний ремонт щодо заміни віконних блоків у будівлі дошкільного навчального закладу № 24 “Калинка” (ясла-садок комбінованого типу) Смілянської міської ради</t>
  </si>
  <si>
    <t>Капітальний ремонт щодо заміни віконних блоків у будівлі дошкільного навчального закладу № 26 “Сонечко” (ясла-садок загального типу) Смілянської міської ради</t>
  </si>
  <si>
    <t>Капітальний ремонт щодо заміни віконних блоків у будівлі дошкільного навчального закладу № 27 “Джерельце” (ясла-садок комбінованого типу), Центр природного оздоровлення Смілянської міської ради</t>
  </si>
  <si>
    <t>Капітальний ремонт щодо заміни віконних блоків у будівлі дошкільного навчального закладу № 57 “Берізка” комбінованого типу Смілянської міської ради</t>
  </si>
  <si>
    <t>Придбання та монтаж дитячого майданчика по вул. Олекси Гірника, м. Сміла Черкаської області</t>
  </si>
  <si>
    <t>Умань-туристична перлина України. Розбудова та облаштування туристичного об'єкту - Набережної Осташівського ставу в м.Умань. Капітальний ремонт прибережної території Осташівського ставу.</t>
  </si>
  <si>
    <t>Придбання бронхоскопу FG-15V для КНП "Уманська міська лікарня"</t>
  </si>
  <si>
    <t>Драбівський район</t>
  </si>
  <si>
    <t>Капітальний ремонт даху Золотоношківського сільського Будинку культури по вулиці Шевченка, 30 Драбівського району Черкаської області</t>
  </si>
  <si>
    <t>Капітальний ремонт Будинку культури с. Степанівка Драбівського району Черкаської області</t>
  </si>
  <si>
    <t>Капітальний ремонт( заміна вікон )головного корпусу Драбівської ЦРЛ по вул.Садовійі, 1 в смт Драбів Черкаської області</t>
  </si>
  <si>
    <t xml:space="preserve">Капремонт даху Рецюківського НВК "ЗОШ І-ІІ ступенів - днз" с. Рецюківщина Драбівського району </t>
  </si>
  <si>
    <t>Жашківський районний бюджет</t>
  </si>
  <si>
    <t>Капітальний ремонт  частини  даху Жашківської ЦРЛ по вул. Лікарняна,19 м.Жашків Черкаської області</t>
  </si>
  <si>
    <t>Золотоніський район</t>
  </si>
  <si>
    <t>Капітальний ремонт будівлі, нежитлового приміщення контора нова вул.Незалежності, 90 с.Антипівка</t>
  </si>
  <si>
    <t>Капітальний ремонт покрівлі ДНЗ "Кристалик" с-ще Пальміра</t>
  </si>
  <si>
    <t>Капітальний ремонт Вільхівського сільського клубу (друга черга)</t>
  </si>
  <si>
    <t>Заміна віконних блоків в адміністративному приміщенні сільської ради с.Коврай Другий</t>
  </si>
  <si>
    <t>Капітальний ремонт фельшерсько-акушерського пункту с.Кропивна</t>
  </si>
  <si>
    <t>Капітальний ремонт приміщення Хрущівського будинку культури</t>
  </si>
  <si>
    <t>Капітальний ремонт покрівлі фельдшерського пункту с.Кедина Гора</t>
  </si>
  <si>
    <t>Модернізація та оновлення матеріально-технічної бази сільського будинку культури с.Софіївка</t>
  </si>
  <si>
    <t>Придбання та монтаж дитячого майданчика, с. Телепине,Телепинська сільська рада Кам'янського району Черкаської області</t>
  </si>
  <si>
    <t>Монастирищенський район</t>
  </si>
  <si>
    <t>Придбання медичного обладнання для КНП “Монастирищенський районний центр первинної медико-санітарної допомоги” Монастирищенської районної ради Черкаської області</t>
  </si>
  <si>
    <t>Реконструкція вуличного електроосвітлення ТП — 318 в с. Носачів, Смілянського р-ну, Черкаської обл.</t>
  </si>
  <si>
    <t>Реконструкція вуличного електроосвітлення ТП-234 вул. Тихона Головченка в с. Самгородок, Смілянського р-ну, Черкаської обл.</t>
  </si>
  <si>
    <t>Придбання та монтаж дитячого майданчика с. Голов’ятине, Голов’ятинська сільська рада Черкаської області</t>
  </si>
  <si>
    <t>Придбання дитячих ліжок з матрацами для Залевківського навчально-виховного комплексу “Загальноосвітня школа I ступеня — дошкільний навчальний заклад” с. Залевки Смілянського району черкаської області</t>
  </si>
  <si>
    <t>Придбання глядацьких крісел для Будинку культури с. Будки, Костянтинівської сільської ради Смілянського району Черкаської області</t>
  </si>
  <si>
    <t>Придбання та монтаж спортивно-ігрового комплексу по вул.Гайдамацькій, с.Червона Слобода Черкаського району Черкаської області</t>
  </si>
  <si>
    <t>Придбання музичної апаратури для будинку культури с.Леськи, Черкаського району Черкаської області</t>
  </si>
  <si>
    <t>Придбання музичних духових інструментів для будинку культури с.Хутори Черкаського району Черкаської області</t>
  </si>
  <si>
    <t>Капітальний ремонт вуличного освітлення в с.Худяки, Черкаського району</t>
  </si>
  <si>
    <t>Придбання переносного електрокардіографа для Худяківської амбулаторії загальної практики — сімейної медицини Комунального некомерційного підприємства «Черкаський районний центр первинної медико-санітарної допомоги» Черкаської районної ради Черкаської області</t>
  </si>
  <si>
    <t>Придбання медичного обладнання (УЗД апарат з комплектуючими датчиками) для Черкаської районної лікарні с.Мошни Черкаського району</t>
  </si>
  <si>
    <t>Придбання та встановлення дитячого майданчика в с.Яснозір'я Черкаського району Черкаської області</t>
  </si>
  <si>
    <t>Капремонт зовнішніх мереж теплопостачання на території Черкаської районної лікарні с.Мошни Черкаського району</t>
  </si>
  <si>
    <t>Заміна вікон в Дубіївській ЗОШ I-III ст. Черкаської районної ради</t>
  </si>
  <si>
    <t>Капремонт -заміна вікон у Вергунівській ЗОШ I-III ступенів Черкаської районної ради</t>
  </si>
  <si>
    <t>Капремонт -заміна вікон у Руськополянській ЗОШ I-III ступенів №1 Черкаської районної ради</t>
  </si>
  <si>
    <t>Капремонт -заміна вікон у Руськополянській ЗОШ I-III ступенів №2 Черкаської районної ради</t>
  </si>
  <si>
    <t>Капремонт -заміна вікон та дверей  у Леськівській ЗОШ I-III ступенів  Черкаської районної ради</t>
  </si>
  <si>
    <t>Капремонт -заміна вікон та дверей  у Худяківській  ЗОШ I-III ступенів  Черкаської районної ради</t>
  </si>
  <si>
    <t>Придбання багатофункціонального операційного столу для акушерсько-гінекологічного відділення Черкаської центральної районної лікарні с.Червона Слобода вул.Пирогова,3 Черкаського району Черкаської області</t>
  </si>
  <si>
    <t>Шполянський район</t>
  </si>
  <si>
    <t>Придбання та встановлення елементів дитячого ігрового майданчика в с.Васильків Шполянського району Черкаської області</t>
  </si>
  <si>
    <t>Придбання та встановлення елементів дитячого ігрового майданчика в с.Топильна Шполянського району Черкаської області</t>
  </si>
  <si>
    <t>отг с. Набутів</t>
  </si>
  <si>
    <t>Реконструкція дошкільної установи “Вогник” під районний дитячий оздоровчий табір в с.Сахнівка по вул. Леніна, 238 Корсунь-Шевченківського району Черкаської області</t>
  </si>
  <si>
    <t>отг с. Селище</t>
  </si>
  <si>
    <t>Капітальний ремонт сміттєзвалища твердих побутових відходів Селищенської сільської ради Корсунь-Шевченківського району Черкаської області Корсунь-Шевченківського району Черкаської області</t>
  </si>
  <si>
    <t>Роботи з облаштування внутрішнього туалету в Селищенському НВК “Дошкільний навчальний заклад — загальноосвітня школа I—III ступенів” (капітальний ремонт)</t>
  </si>
  <si>
    <t>Придбання мультимедійного обладнання для Мельниківської загальноосвітньої школи I—II ступенів Смілянської районної ради Черкаської області”</t>
  </si>
  <si>
    <t>Капітальний ремонт по заміні дверей в житловому будинку № 5 по вул. Геологічна в м. Кам’янка Черкаської області</t>
  </si>
  <si>
    <t>отг с. Ліпляве</t>
  </si>
  <si>
    <t>Заміна вікон та дверей у приміщенні Келебердянського будинку культури в с. Келеберда Канівського району Черкаської області</t>
  </si>
  <si>
    <t>Придбання сценічного вбрання для будинку культури с.Степанки Степанківської сільської ради Черкаського району Черкаської області</t>
  </si>
  <si>
    <t>Придбання стелажів для Степанківської сільської бібліотеки, с.Степанки Степанківської сільської ради Черкаського району Черкаськї області</t>
  </si>
  <si>
    <t>отг с.Іркліїв</t>
  </si>
  <si>
    <t>Капітальний ремонт Іркліївського сільського будинку культури Чорнобаївського району Черкаської  області</t>
  </si>
  <si>
    <t>Капітальний ремонт  (заміна вікон) у Мельниківському навчально-виховному комплексі "Дошкільний навчальний заклад-загальноосвітня школа  I-III ступенів" Іркліївської  сільської ради Чорнобаївського району Черкаської області</t>
  </si>
  <si>
    <t>отг с. Балаклея</t>
  </si>
  <si>
    <t>отг с. Баландине</t>
  </si>
  <si>
    <t>Придбання мультимедійного проектора для Баландинської загальноосвітньої школи I-III ступенів Баландинської сільської ради Кам'янського району Черкаської області</t>
  </si>
  <si>
    <t>Придбання інтерактивної дошки для Баландинської загальноосвітньої школи I-III ступенів Баландинської сільської ради Кам'янського району Черкаської області</t>
  </si>
  <si>
    <t>Придбання ноутбуків для Баландинської загальноосвітньої школи I-III ступенів Баландинської сільської ради Кам'янського району Черкаської області</t>
  </si>
  <si>
    <t>Придбання багатофункціонального друкуючого пристрою для Баландинської загальноосвітньої школи I-III ступенів Баландинської сільської ради Кам'янського району Черкаської області</t>
  </si>
  <si>
    <t>отг с. Березняки</t>
  </si>
  <si>
    <t>Придбання дитячих ліжок для дошкільного навчального закладу № 10 “Берізка, с. Березняки Березняківської сільської ради Смілянського району Черкаської області</t>
  </si>
  <si>
    <t>отг с. Бобриця</t>
  </si>
  <si>
    <t>Будівництво мереж вуличного освітлення у селі Грищинці Канівського району Черкаської області по існуючим опорам Канівського РЕМ</t>
  </si>
  <si>
    <t>отгс.Леськи</t>
  </si>
  <si>
    <t>отг смт.Лисянка</t>
  </si>
  <si>
    <t>Капітальний ремонт частини вулиці О. Зінченка (В межах існуючої дороги) в смт. Лисянка Черкаської області</t>
  </si>
  <si>
    <t>-</t>
  </si>
  <si>
    <t>отг с. Литвинець</t>
  </si>
  <si>
    <t>Капітальний ремонт приміщення по заміні вікон Литвинецької загальноосвітньої школи I - III ступенів за адресою с. Литвинець Канівського району Черкаської області</t>
  </si>
  <si>
    <t>отг с. Межиріч</t>
  </si>
  <si>
    <t>Будівництво мереж вуличного освітлення від ТП-61, ТП-62, ТП-117, ТП-145, ТП-347 та ТП-566 в с. Хмільна та с. Хутір - Хмільна Канівського району Черкаської області по існуючим опорам Канівського РЕМ</t>
  </si>
  <si>
    <t>Придбання та встановлення елементів дитячого ігрового майданчика в с. Межиріч Канівського району Черкаської області</t>
  </si>
  <si>
    <t>отг. с.Руська Поляна</t>
  </si>
  <si>
    <t>Придбання акустичної системи центру культури та дозвілля</t>
  </si>
  <si>
    <t>отг с. Тернівка</t>
  </si>
  <si>
    <t>отг. с.Червона Слобода</t>
  </si>
  <si>
    <t>Придбання ноутбука для дошкільного навчального закладу «Троянда», с.Червона Слобода, Червонослобідської сільської ради Черкаського району Черкаської області</t>
  </si>
  <si>
    <t>Придбання ноутбука для дошкільного навчального закладу «Колосок», с.Червона Слобода, Червонослобідської сільської ради Черкаського району Черкаської області</t>
  </si>
  <si>
    <t>Придбання сценічних костюмів для дошкільного навчального закладу «Дніпряночка», с.Червона Слобода, Червонослобідської сільської ради Черкаського району Черкаської області</t>
  </si>
  <si>
    <t>Придбання мультимедійного засобу навчання для дошкільного навчального закладу «Калинка», с.Вергуни, Червонослобідської сільської ради Черкаського району Черкаської області</t>
  </si>
  <si>
    <t>Придбання та монтаж спортивного майданчика по вул.Гайдамацькій, с.Червона Слобода Черкаського району Черкаської області</t>
  </si>
  <si>
    <t>отг м. Чигирин</t>
  </si>
  <si>
    <t>Реконструкція мережі вуличного овітлення від ТП-14(Л-3),ТП-15(Л-1,Л-2)ТП-418(Л-2) по вул.Шевченка в с.Стецівка Чигиринського району Черкаської області</t>
  </si>
  <si>
    <t>Капітальний ремонт ДНЗ "Зірочка" Чигиринської міської ради</t>
  </si>
  <si>
    <t>2.11.</t>
  </si>
  <si>
    <t>Капіиальний ремонт будинку №4 по вул.Сіді Таль м.Чернівців, що внесений до пам'яток культурної спадщини</t>
  </si>
  <si>
    <t>Придбання спортивного обладнання для Коритненської ЗОШ I—III ступенів, с. Коритне Вижницького району</t>
  </si>
  <si>
    <t>Капітальний ремонт площі та тротуарів Героїв Майдану в м. Вижниця Вижницького району</t>
  </si>
  <si>
    <t>Капітальний ремонт площі  та тротуарів по вул. Л. Кобилиці м. Вижниця Вижницького району</t>
  </si>
  <si>
    <t>Капітальний ремонт (технічне переоснащення) системи опалення із встановленням котла на твердому паливі Мілієвської ЗОШ І-ІІІ ст.по вул.Шкільна, 1, с.Мілієве Вижницького району</t>
  </si>
  <si>
    <t>Придбання автомобіля для медичних працівників для комунального некомерційного підприємства “Центр первинної медико-санітарної допомоги” Вижницької міської ради, м. Вижниця Вижницького району</t>
  </si>
  <si>
    <t>4.18.</t>
  </si>
  <si>
    <t>4.19.</t>
  </si>
  <si>
    <t>Капітальний ремонт будівлі Іспаської ЗОШ І-ІІІ ст.по вул.Шевченка, 76, с.Іспас, Вижницького району</t>
  </si>
  <si>
    <t>4.20.</t>
  </si>
  <si>
    <t>Придбання меблів для Вижницької загальноосвітньої школи І-ІІІ ст. ім.Ю.Федьковича Вижницької міської ради</t>
  </si>
  <si>
    <t>8.18.</t>
  </si>
  <si>
    <t>Капітальний ремонт Привороцької ЗОШ І-ІІ ст.вул.Шкільна, 17 с.Привороки  Глибоцького району</t>
  </si>
  <si>
    <t>8.19.</t>
  </si>
  <si>
    <t>Капітальний ремонт будівлі Луковицької ЗОШ І-ІІІ ступенів Чагорської сільської ради Глибоцького району Чернівецької області</t>
  </si>
  <si>
    <t>10.2.</t>
  </si>
  <si>
    <t>Капітальний ремонт будівлі “Будинку народної творчості та дозвілля” с.Волока</t>
  </si>
  <si>
    <t>12.6.</t>
  </si>
  <si>
    <t>Реконструкція з добудовою Веренчанської ЗОШ І-ІІІ ст.по вул.Шевченка, 80, в с.Веренчанка</t>
  </si>
  <si>
    <t>12.7.</t>
  </si>
  <si>
    <t>Капітальний ремонт будівлі комунальної організації “Інклюзивно-ресурсний центр” по вул. Гагаріна, 3 в м. Заставна Заставнівського району Чернівецької області</t>
  </si>
  <si>
    <t>12.8.</t>
  </si>
  <si>
    <t>Капіиальний ремонт центральної алеї парку пам'яті садово-паркового мистецтва “Заставнівський” в м.Заставна</t>
  </si>
  <si>
    <t>12.9.</t>
  </si>
  <si>
    <t>Капітальний ремонт даху (заміна покриття) Заставнівського районного кінотеатру “Мир” по вул.Гагаріна,1 в м.Заставна</t>
  </si>
  <si>
    <t>12.10.</t>
  </si>
  <si>
    <t>Капітальний ремонт (заміна вікон та дверей) в комунальному закладі “Заставнівський міський центр еколого-естетичної творчості дітей та юнацтва” по вул.Кобилянської, 5 в м.Заставна</t>
  </si>
  <si>
    <t>Капітальний ремонт  (покриття та перекриття даху, внутрішніх приміщень, заміна вікон та дверей) Будинку культури по вул. Миру, 2 в с. Брідок Заставнівського району Чернівецької області</t>
  </si>
  <si>
    <t>отг смт.Кострижівка</t>
  </si>
  <si>
    <t>отг м.Заставна</t>
  </si>
  <si>
    <t>Благоустрій прилеглої території Заставнівської ЗОШ I—III ст. м. Заставна, вул. Незалежності, 112А</t>
  </si>
  <si>
    <t>Реконструкція будівлі Заставнівської ЗОШ I—III ст. м. Заставна, вул. Незалежності, 112А, Заставнівського р-ну</t>
  </si>
  <si>
    <t>Капітальний ремонт будівлі Заставнівської ЦРЛ, м.Заставна, вул.Незалежності, 111</t>
  </si>
  <si>
    <t>Капітальний ремонт Будинку народної творчості та дозвілля по вул.Головна,55 с.Іванівці Кельменецького району</t>
  </si>
  <si>
    <t>Капітальний ремонт (даху, заміна вікон та дверей) Дністрівського НВК по вул.Центральна,36 в с.Дністрівка Кельменецького району Чернівецької області</t>
  </si>
  <si>
    <t>Капітальний ремонт Подвір'ївського закладу загальної середньої освіти по вул.Товариська, 42 в с.Подвір'ївка Кельменецького району Чернівецької області</t>
  </si>
  <si>
    <t>17.16.</t>
  </si>
  <si>
    <t>Капітальний ремонт (даху, заміна вікон та дверей) Перковецького НВК по вул.Центральна,40 в с.Перківці Кельменецького району Чернівецької області</t>
  </si>
  <si>
    <t>Капітальний ремонт центральної сходової групи Брусенківського ЗНЗ I—II ступенів Нижньостанівецької сільської ради Кіцманського району</t>
  </si>
  <si>
    <t>Капітальний ремонт (заміна покрівлі) Зеленівського ЗНЗ I—II ступенів, с. Зеленів Кіцманського району</t>
  </si>
  <si>
    <t>Капітальний ремонт (заміна вікон і дверей) у Шишківському ЗНЗ I—III ступенів, с. Шишківці Кіцманського району</t>
  </si>
  <si>
    <t>Придбання комп’ютерної техніки для Драчинецького опорного ЗЗСО I—IІI ступенів, с. Драчинці Кіцманського району</t>
  </si>
  <si>
    <t>18.11.</t>
  </si>
  <si>
    <t>18.12.</t>
  </si>
  <si>
    <t>18.13.</t>
  </si>
  <si>
    <t>18.14.</t>
  </si>
  <si>
    <t>18.15.</t>
  </si>
  <si>
    <t>18.16.</t>
  </si>
  <si>
    <t>Капітальний ремонт будівлі Витилівського закладу дошкільної освіти Кіцманської міської ради</t>
  </si>
  <si>
    <t>19.6.</t>
  </si>
  <si>
    <t>19.7.</t>
  </si>
  <si>
    <t>19.8.</t>
  </si>
  <si>
    <t>19.9.</t>
  </si>
  <si>
    <t>19.10.</t>
  </si>
  <si>
    <t>20.3.</t>
  </si>
  <si>
    <t>20.4.</t>
  </si>
  <si>
    <t>20.5.</t>
  </si>
  <si>
    <t>Придбання обладнання і предметів довгострокового користування для потреб Новоселицького ліцею Новоселицької міської ради Чернівецької області за адресою: вул. Привокзальна, 42</t>
  </si>
  <si>
    <t>23.7.</t>
  </si>
  <si>
    <t>Придбання комп’ютерного та мультимедійного обладнання для Конятинського ЗДО, с. Конятин Путильського району</t>
  </si>
  <si>
    <t>25.2.</t>
  </si>
  <si>
    <t>25.3.</t>
  </si>
  <si>
    <t>25.4.</t>
  </si>
  <si>
    <t>25.5.</t>
  </si>
  <si>
    <t>Придбання комп’ютерного та мультимедійного обладнання для Плосківського закладу дошкільної освіти, с. Плоска Путильського району</t>
  </si>
  <si>
    <t>25.6.</t>
  </si>
  <si>
    <t>отг с.Вашківці</t>
  </si>
  <si>
    <t>Капітальний ремонт будівлі Великокучурівського будинку культури</t>
  </si>
  <si>
    <t>Капітальний ремонт будівлі Годилівського навчально-виховного комплексу</t>
  </si>
  <si>
    <t>32.2.</t>
  </si>
  <si>
    <t>32.3.</t>
  </si>
  <si>
    <t>32.4.</t>
  </si>
  <si>
    <t>32.5.</t>
  </si>
  <si>
    <t>32.6.</t>
  </si>
  <si>
    <t>32.7.</t>
  </si>
  <si>
    <t>32.8.</t>
  </si>
  <si>
    <t>32.9.</t>
  </si>
  <si>
    <t>32.10.</t>
  </si>
  <si>
    <t>32.11.</t>
  </si>
  <si>
    <t>32.12.</t>
  </si>
  <si>
    <t>32.13.</t>
  </si>
  <si>
    <t>32.14.</t>
  </si>
  <si>
    <t>32.15.</t>
  </si>
  <si>
    <t>Капітальний ремонт будівлі Слобода-Комарівської ЗОШ І-ІІІ ступенів Сторожинецької міської ради Сторожинецького району</t>
  </si>
  <si>
    <t>32.16.</t>
  </si>
  <si>
    <t>Капітальний ремонт будівлі Слобода-Комарівського ДНЗ “Золотий ключик” Сторожинецької міської ради Сторожинецького району</t>
  </si>
  <si>
    <t>32.17.</t>
  </si>
  <si>
    <t>Капітальний ремонт будівлі Опорного закладу Сторожинецького ліцею Сторожинецької міської ради Сторожинецького району</t>
  </si>
  <si>
    <t>33.2.</t>
  </si>
  <si>
    <t>33.3.</t>
  </si>
  <si>
    <t>33.4.</t>
  </si>
  <si>
    <t>33.5.</t>
  </si>
  <si>
    <t>33.6.</t>
  </si>
  <si>
    <t>Капітальний ремонт вулиці Д.Семенчука в с.Атаки Хотинського району Чернівецької області</t>
  </si>
  <si>
    <t>33.7.</t>
  </si>
  <si>
    <t>Капітальний ремонт поліклінічного відділення КНП “Хотинська районна лікарня” Хотинського району Чернівецької області</t>
  </si>
  <si>
    <t>33.8.</t>
  </si>
  <si>
    <t>Капітальний ремонт приміщення інфекційного відділення КНП “Хотинська районна лікарня” Хотинського району Чернівецької області</t>
  </si>
  <si>
    <t>33.9.</t>
  </si>
  <si>
    <t>Капітальний ремонт центрального входу Перебиковецької ЗОШ І-ІІІ ст.по вул.Шевченка,50-А в с.Перебиківці Хотинського району Чернівецької області</t>
  </si>
  <si>
    <t>34.</t>
  </si>
  <si>
    <t>34.1.</t>
  </si>
  <si>
    <t>34.2.</t>
  </si>
  <si>
    <t>Капітальний ремонт вулиці Хотинського повстання Рукшинської ОТГ в с.Рукшин Хотинського району Чернівецької області</t>
  </si>
  <si>
    <t>34.3.</t>
  </si>
  <si>
    <t>Капітальний ремонт вулиці Польової Рукшинської ОТГ в с.Рукшин Хотинського району Чернівецької області</t>
  </si>
  <si>
    <t>35.</t>
  </si>
  <si>
    <t>35.1.</t>
  </si>
  <si>
    <t>35.2.</t>
  </si>
  <si>
    <t>Капітальний ремонт будівлі дитячого навчального закладу с.Долиняни, вул.Незалежності, 24</t>
  </si>
  <si>
    <t>36.</t>
  </si>
  <si>
    <t>отг м.Хотин</t>
  </si>
  <si>
    <t>36.1.</t>
  </si>
  <si>
    <t>Капітальний ремонт будівлі “Музею печатки”, вул.Незалежності, 38, м.Хотин</t>
  </si>
  <si>
    <t>37.</t>
  </si>
  <si>
    <t>отг с.Клішківці</t>
  </si>
  <si>
    <t>37.1.</t>
  </si>
  <si>
    <t>Капітальний ремонт будівлі Клішковецького опорного закладу освіти — Клішковецького ЗЗСО І-ІІІ ст.Клішковецької сільської ОТГ ім.Л.Каденюка</t>
  </si>
  <si>
    <t>37.2.</t>
  </si>
  <si>
    <t>Капітальний ремонт будівлі Клішковецького НВК “ДНЗ — ЗОШ І-ст.” Клішковецької сільської ради Хотинського району</t>
  </si>
  <si>
    <t>Закупівля спортивного майданчика для Ніжинського медичного коледжу Чернігівської обласної ради</t>
  </si>
  <si>
    <t>Закупівля медичного обладнання, комп’ютерної техніки, меблів для Ніжинського відділення екстреної (швидкої) медичної допомоги ЛПЗ “Обласний центр екстреної медичної допомоги та медицини катастроф” Чернігівської обласної ради</t>
  </si>
  <si>
    <t>Придбання транспортного засобу для Комунального закладу “Ніжинський академічний український драматичний театр ім. м. м. Коцюбинського”</t>
  </si>
  <si>
    <t>Придбання реабілітаційного обладнання для Ніжинського дитячого будинку-інтернату</t>
  </si>
  <si>
    <t>об'єкти не затверджено</t>
  </si>
  <si>
    <t>Реконструкція водопроводу по вулиці Героїв Чорнобиля від проспекту Миру до перехрестя вулиць 77-ої Гвардійської дивізії та Київської в м. Чернігові</t>
  </si>
  <si>
    <t>Реконструкція зеленої зони біля перехрестя вул.Шевченка та вул. Рокосовського в м. Чернігів (з виготовленням проектної документації) (Коригування)</t>
  </si>
  <si>
    <t>Капітальний ремонт спортивної зали та приміщень загальноосвітнього навчального закладу № 7 за адресою: м. Чернігів, проспект Перемоги, 197</t>
  </si>
  <si>
    <t>Будівництво прибудови до музичної школи №1 імені С.В.Вільконського по вул. Мстиславській, 3-А в м. Чернігові, на земельній ділянці, яка знаходиться в постійному користуванні замість існуючої адміністративної будівлі</t>
  </si>
  <si>
    <t xml:space="preserve">Будівництво дитячого садку-ясел в першому мікрорайоні житлового району “Масани” в м. Чернігів </t>
  </si>
  <si>
    <t>Закупівля велосипеда для комунального некомерційного підприємства “Ніжинський міський центр первинної медико-санітарної допомоги</t>
  </si>
  <si>
    <t>Придбання медичного обладнання для КЛПЗ “Ніжинська центральна міська лікарня імені Миколи Галицького</t>
  </si>
  <si>
    <t>Об'єкти не затверджено</t>
  </si>
  <si>
    <t>Капремонт поліклінічного корпусу Борзнянської центральної районної лікарні в м. Борзна (заміна вікон та дверей)</t>
  </si>
  <si>
    <t>Корегування кошторисної документації та перерахунок залишків робіт у поточні ціни, діючі з 01.01.2017 з урахуванням додаткових робіт по об”єкту : реконструкція корпусу 2 дитячого садка “Світлячок” по вул. Шевченка, 13, м. Борзна,</t>
  </si>
  <si>
    <t>Облаштування об’єктами благоустрою — будівництво навісів автобусних зупинок по вул. Українська в с. Озеряни Варвинського району Чернігівської області</t>
  </si>
  <si>
    <t>Закупівля обладнання для 1 класу Понорницької ЗОШ I-III ступенів</t>
  </si>
  <si>
    <t>Капітальний ремонт будівлі Корюківської центральної районної лікарні по вул. Шевченка, 101 м. Корюківка</t>
  </si>
  <si>
    <t>Закупівля обладнання будівельного та навчального призначення для закладів загальної середьної освіти</t>
  </si>
  <si>
    <t>Придбання комплектів меблів, медичного обладнання та виробів медичного призначення, побутової і комп’ютерної техніки для комунального закладу охорони здоров’я “Менська центральна районна лікарня” Менської районної ради по вул. Шевченка 61-А, м. Мена, Чернігівської області</t>
  </si>
  <si>
    <t>Придбання медичного обладнання та виробів медичного призначення, побутової і комп’ютерної техніки для комунального некомерційного підприємства “Менський центр первинної медико-санітарної допомоги” Менської районної ради по вул. Шевченка 76, м. Мена, Чернігівської області</t>
  </si>
  <si>
    <t>Придбання мультимедійних проекторів, комп’ютерної техніки, музичної та телекомунікаційної апаратури, комплектів меблів, магнітних та класних дошок, спортивного обладнання та інвентарю для закладів освіти Менського району Чернігівської області</t>
  </si>
  <si>
    <t>Придбання мультимедійних проекторів, комп’ютерної техніки, музичної апаратури та інструментів, комплектів меблів та сценічних костюмів для установ та закладів культури Менського району</t>
  </si>
  <si>
    <t>Придбання трактора “Білорус 82.1” та причепа 2ПТС для потреб Березнянської селищної ради Менського району Чернігівської області</t>
  </si>
  <si>
    <t>Закупівля гінекологічного крісла та електрокардіографа для Липоворізького фельдшерського пункту</t>
  </si>
  <si>
    <t>Закупівля комплектів сценічних костюмів для КЗ “Ніжинський районний будинок культури”, с. Талалаївка Ніжинського району Чернігівської області</t>
  </si>
  <si>
    <t>Придбання медичного обладнання для КНП “Ніжинський центр первинної медико-санітарної допомоги” Ніжинської районної ради</t>
  </si>
  <si>
    <t>Закупівля обладнання, мультимедійного обладнання, пилососа, музичного центру для Данинського НВК “ПШ-ЗДО”, с. Данина Ніжинського району Чернігівської області</t>
  </si>
  <si>
    <t>14.35</t>
  </si>
  <si>
    <t>Закупівля автономних світлодіодних світильників для с. Яхнівка Ніжинського району Чернігівської області</t>
  </si>
  <si>
    <t>14.36</t>
  </si>
  <si>
    <t>Реконструкція в рамках відновлення вуличного освітлення частини вул. 1 Травня від КТП 361-12 в с. Перебудова Ніжинського району Чернігівської області</t>
  </si>
  <si>
    <t>14.37</t>
  </si>
  <si>
    <t>Закупівля обладнання для облаштування місць відпочинку для Меморіального музею М. К. Заньковецької в с. Заньки</t>
  </si>
  <si>
    <t>14.38</t>
  </si>
  <si>
    <t>Придбання універсального штучного покриття з комплектуючими (для спортивного майданчика)</t>
  </si>
  <si>
    <t>14.39</t>
  </si>
  <si>
    <t>Облаштування об’єктами благоустрою — будівництво навісів автобусних зупинок по вул. Гоголя в с. Велика Дорога, Ніжинського району, Чернігівської області</t>
  </si>
  <si>
    <t>14.40</t>
  </si>
  <si>
    <t>Закупівля комплектів поштових скриньок для населених пунктів Ніжинського району Чернігівської області</t>
  </si>
  <si>
    <t>14.41</t>
  </si>
  <si>
    <t>Закупівля світлодіодних автономних світильників для с. Бурківка Ніжинського району Чернігівської області</t>
  </si>
  <si>
    <t>14.42</t>
  </si>
  <si>
    <t>Закупівля урн для с. Бурківка Ніжинського району Чернігівської області</t>
  </si>
  <si>
    <t>14.43</t>
  </si>
  <si>
    <t>Закупівля медичного обладнання для Вертїївської амбулаторії ЗПСМ</t>
  </si>
  <si>
    <t>Закупівля компютерного обладнання та приладдя для КНП Новгород-Сіверська ЦРЛ ім. І.В.Буяльського</t>
  </si>
  <si>
    <t>Закупівля спортивного майданчика для с. Рівчак-Степанівка Носівського району Чернігівської області</t>
  </si>
  <si>
    <t>Закупівля спортивного майданчика для с. Степові Хутори Носівського району Чернігівської області</t>
  </si>
  <si>
    <t>Закупівля дитячого майданчика для с. Платонівка Носівського району Чернігівської області</t>
  </si>
  <si>
    <t>Закупівля комплектів сценічних костюмів для Софіївського сільського клубу, с. Софіївка Носівського району Чернігівської області</t>
  </si>
  <si>
    <t>Ріпкинський район</t>
  </si>
  <si>
    <t>Реконструкція парку відпочинку в смт Ріпки, Ріпкинського району, Чернігівської області (з виготовленням проектної документації)</t>
  </si>
  <si>
    <t>Закупівля музичного обладнання , с.Спаське</t>
  </si>
  <si>
    <t>Капітальний ремонт під’їздів багатоквартирного будинку № 45 по вул. Миру у смт Куликівка Чернігівської області з впровадженням заходів теплореновації (заміна вікон, вхідних дверей) та встановленням кодових замків</t>
  </si>
  <si>
    <t>Чернігівський район</t>
  </si>
  <si>
    <t>Будівництво (комплексного) спортивного майданчика для фізкультурно-оздоровчих занять по вул. Комсомольська, б. 11а с. Старий Білоус Чернігівська область</t>
  </si>
  <si>
    <t>Виготовлення проектно-кошторисної документації на "Капітальний ремонт нежитлового приміщення, розташованого за адресою: вул. Вокзальна 8А, м.Корюківка Чернігівської області"</t>
  </si>
  <si>
    <t>Будівництво дитячого майданчика по вул. Спасо-Преображенській 14-а м. Носівка Чернігівської області</t>
  </si>
  <si>
    <t>Будівництво дитячого майданчика по вул. Миру, 6 с. Дослідне Носівського району Чернігівської області</t>
  </si>
  <si>
    <t>Закупівля дитячого майданчика для с. Лукашівка Носівського району Чернігівської області</t>
  </si>
  <si>
    <t>Будівництво дитячого майданчика по вул. Малоносівська м. Носівка Носівського району Чернігівської області</t>
  </si>
  <si>
    <t>29.8</t>
  </si>
  <si>
    <t>Будівництво дитячого майданчика по вул. Мринський шлях м. Носівка Носівського району Чернігівської області</t>
  </si>
  <si>
    <t>29.9</t>
  </si>
  <si>
    <t>Будівництво дитячого майданчика по вул. Андріївська, с. Андріївка Носівського району Чернігівської області</t>
  </si>
  <si>
    <t>29.10</t>
  </si>
  <si>
    <t>Будівництво дитячого майданчика по вул. Ніжинський шлях м. Носівка Носівського району Чернігівської області</t>
  </si>
  <si>
    <t>29.11</t>
  </si>
  <si>
    <t>Закупівля сценічних костюмів та музичного обладнання для Комунального закладу “Носівський будинок дитячої та юнацької творчості”</t>
  </si>
  <si>
    <t>Капремонт дорожнього покриття по вулиці Залізничній в м. Сновськ</t>
  </si>
  <si>
    <t>Капітальний ремонт будівлі Сновської ЗОШ I—III ст. № 2 за адресою вул. Незалежності, 21 м. Сновськ Чернігівської області</t>
  </si>
  <si>
    <t>Капітальний ремонт будівлі Сновської ДЮСШ, м. Сновськ, вул. Спортивна, буд. 23</t>
  </si>
  <si>
    <t>Капремонт будівлі Центру дитячої та юнацької творчості за адресою: вул. Пушкіна, 3, м. Сновськ</t>
  </si>
  <si>
    <t>Реконструкція системи опалення Сновської районної гімназії з встановленням блочно-модульної котельні на альтернативному паливі за адресою: вул. Шкільна, 6, м. Сновськ</t>
  </si>
  <si>
    <t>30.12</t>
  </si>
  <si>
    <t>Закупівля меблів та обладнання для територіального центру соціального обслуговування ( надання соціальних послуг) Сновської міської ради</t>
  </si>
  <si>
    <t>Капітальний ремонт приміщень із застосуванням енергозберігаючих технологій Коропської ЗОШ I-III ступенів ім.Т.Г.Шевченка в смт.Короп Чернігівської обл.(заміна вікон та дверей)(перша черга)</t>
  </si>
  <si>
    <t>Облаштування об’єктами благоустрою — будівництво навісів автобусних зупинок по вул. Садова в с. Сальне Ніжинського району Чернігівської області</t>
  </si>
  <si>
    <t>Облаштування об’єктами благоустрою — будівництво навісів автобусних зупинок на перехресті вулиць Миру та Молодіжної в с. Сальне Ніжинського району Чернігівської області</t>
  </si>
  <si>
    <t>Облаштування об’єктами благоустрою — будівництво навісів автобусних зупинок по вул. Молодіжна в с. Терешківка Ніжинського району Чернігівської області</t>
  </si>
  <si>
    <t>Закупівля автономних світлодіодних світильників для с. Терешківка Ніжинського району Чернігівської області</t>
  </si>
  <si>
    <t>Закупівля автономних світлодіодних світильників для с. Шняківка Ніжинського району Чернігівської області</t>
  </si>
  <si>
    <t>Об’єднана територіальна громада смт. Михайло-Коцюбинський</t>
  </si>
  <si>
    <t>Реконструкція зеленої зони біля селищного будинку культури в смт. Михайло - Коцюбинське Чернігівського району Чернігівської області (з виготовленням проектної документації)</t>
  </si>
  <si>
    <t>Закупівля спортивного майданчика для с. Лихачів Носівського району Чернігівської області</t>
  </si>
  <si>
    <t>Закупівля дитячого майданчика для с. Плоске Носівського району Чернігівської області</t>
  </si>
  <si>
    <t>34.5</t>
  </si>
  <si>
    <t>34.6</t>
  </si>
  <si>
    <t>34.7</t>
  </si>
  <si>
    <t>Закупівля баяна для Плосківського сільського будинку культури</t>
  </si>
  <si>
    <t>34.8</t>
  </si>
  <si>
    <t>Закупівля музичної апаратури для Мринського будинку культури</t>
  </si>
  <si>
    <t>34.9</t>
  </si>
  <si>
    <t>Закупівля ноутбука для Хотинівської бібліотеки-філії</t>
  </si>
  <si>
    <t>34.10</t>
  </si>
  <si>
    <t>Закупівля комплектів спортивного інвентаря для Мринської ЗОШ I—III ступенів</t>
  </si>
  <si>
    <t>34.11</t>
  </si>
  <si>
    <t>Закупівля автономних світлодіодних світильників для населених пунктів Мринської сільської ради</t>
  </si>
  <si>
    <t>Реконструкція освітлення парку культури і відпочинку ім. Т. Г. Шевченка в м. Мена</t>
  </si>
  <si>
    <t>Будівництво мереж зовнішнього освітлення частини вул. 1-го Травня, вул. Шевченка, вул. Молодіжна, вул. Зарічна, від КТП - 318 в с. Осьмаки, Менського району, з виділенням черговості: I черга - вул. 1-го Травня, вул. Шевченка, вул. Зарічна; II черга - вул. Молодіжна, вул. Зарічна</t>
  </si>
  <si>
    <t>35.5</t>
  </si>
  <si>
    <t>Капремонт автомобільної дороги комунальної власності Менської міської ради по вулиці Нове життя у м. Мена</t>
  </si>
  <si>
    <t>35.6</t>
  </si>
  <si>
    <t>Капремонт приміщення Макошинської ЗОШ I—III ст. в смт Макошино, Менського району</t>
  </si>
  <si>
    <t>Об’єднана територіальна громада смт. Козелець</t>
  </si>
  <si>
    <t>Реконструкцiя системи централiзованого водопостачання вул. Старозаводськоi, Соборностi смт Козелець Чернiгiвськоi областi</t>
  </si>
  <si>
    <t>Об’єднана територіальна громада м. Бобровиця</t>
  </si>
  <si>
    <t>Капремонт частини приміщення Бобровицької ЗОШ I—III ступенів № 1 по вул. Незалежності 60 в м. Бобровиця (заміна вікон та дверей)</t>
  </si>
  <si>
    <t>Закупівля комп’ютерного обладнання для Дружбинського закладу загальної середньої освіти I—III ступенів Ічнянської міської ради</t>
  </si>
  <si>
    <t>Закупівля спортивного майданчика для с. Крупичполе Ічнянського району Чернігівської області</t>
  </si>
  <si>
    <t>41.5</t>
  </si>
  <si>
    <t>Закупівля ноутбука, обладнання для Бурімського закладу дошкільної освіти “Малятко” Ічнянської міської ради</t>
  </si>
  <si>
    <t>41.6</t>
  </si>
  <si>
    <t>Закупівля музичного центру та радіомікрофонів для Бурімського сільського клубу</t>
  </si>
  <si>
    <t>41.7</t>
  </si>
  <si>
    <t>Закупівля обладнання для облаштування місць відпочинку в с. Заудайка Ічнянського району Чернігівської області</t>
  </si>
  <si>
    <t>42.5</t>
  </si>
  <si>
    <t>44.5</t>
  </si>
  <si>
    <t>44.6</t>
  </si>
  <si>
    <t>44.7</t>
  </si>
  <si>
    <t>44.8</t>
  </si>
  <si>
    <t>44.9</t>
  </si>
  <si>
    <t>44.10</t>
  </si>
  <si>
    <t>44.11</t>
  </si>
  <si>
    <t>44.12</t>
  </si>
  <si>
    <t>44.13</t>
  </si>
  <si>
    <t>44.14</t>
  </si>
  <si>
    <t>44.15</t>
  </si>
  <si>
    <t>44.16</t>
  </si>
  <si>
    <t>Капремонт будівлі Чорнотицької ЗОШ I—III ст. в частині заміни віконних та дверних блоків по вул. Шлях, 26 в с. Чорнотичі, Сосницького району</t>
  </si>
  <si>
    <t>44.17</t>
  </si>
  <si>
    <t>Капремонт будівлі Волинківської ЗОШ I—III ст. по вул. Розумієнка, 25, с. Волинка, Сосницького району</t>
  </si>
  <si>
    <t>44.18</t>
  </si>
  <si>
    <t>Капремонт приміщень із застосуванням енергозберігаючих технологій Загребелянського закладу дошкільної освіти “Джерельце” та філіі Сосницької гімназії ім. О. П. Довженка за адресою: вул. Шевченка, 40 с. Загребелля, Сосницького району</t>
  </si>
  <si>
    <t>44.19</t>
  </si>
  <si>
    <t>Придбання двох дитячих ігрових майданчиків для відділу освіти, культури,молоді та спорту отг.смт Сосниця</t>
  </si>
  <si>
    <t>44.20</t>
  </si>
  <si>
    <t>Придбання паливного котла для відділу освіти, культури,молоді та спорту отг.смт Сосниця</t>
  </si>
  <si>
    <t>45.3</t>
  </si>
  <si>
    <t>45.4</t>
  </si>
  <si>
    <t>45.5</t>
  </si>
  <si>
    <t>45.6</t>
  </si>
  <si>
    <t>Закупівля комплекту меблів (стільців) для Савинської бібліотеки-філії</t>
  </si>
  <si>
    <t>45.7</t>
  </si>
  <si>
    <t>Придбання обладнання для системи водопостачання в с. Савинці</t>
  </si>
  <si>
    <t>45.8</t>
  </si>
  <si>
    <t>Закупівля дитячого майданчика для смт Срібне Чернігівської області</t>
  </si>
  <si>
    <t>45.9</t>
  </si>
  <si>
    <t>Закупівля звукопідсилюючої апаратури, мікрофонів для Будинку культури Срібнянської селищної ради Чернігівської області</t>
  </si>
  <si>
    <t>45.10</t>
  </si>
  <si>
    <t>Закупівля ноутбука для Гриціївського сільського будинку культури</t>
  </si>
  <si>
    <t>46.5</t>
  </si>
  <si>
    <t>Реконструкція з провадженням енергоефективних заходів в частині утеплення будівлі дитячого ясла-садка “Сонечко” по вул. Центральна, 32 в смт Талалаєвка. з виділенням черговості: I-черга - утеплення фасаду в осях “12-1”, II-черга-утеплення фасаду в осях “1-12”,“А-Г”,“Г-А”, III-утеплення горищного перекриття”</t>
  </si>
  <si>
    <t>47.2</t>
  </si>
  <si>
    <t>47.3</t>
  </si>
  <si>
    <t>Облаштування об'єктами благоустрою - будівництво навісів автобусних зупинок по вул. 9-го Травня в смт Варва, Варвинського району, Чернігівської області</t>
  </si>
  <si>
    <t>48.3</t>
  </si>
  <si>
    <t>Облаштування об'єктами благоустрою - будівництво навісів автобусних зупинок по вул. Зарічна в смт Варва, Варвинського району, Чернігівської області</t>
  </si>
  <si>
    <t>48.4</t>
  </si>
  <si>
    <t>Придбання комплектів меблів для Закладу дошкільної освіти (ясла-садок) “Джерельце” Варвинської селищної ради Варвинського району Чернігівської області</t>
  </si>
  <si>
    <t>48.5</t>
  </si>
  <si>
    <t>Будівництво дитячого майданчика по вул. 900-річчя Варви, смт Варва, Варвинський район, Чернігівська обл.</t>
  </si>
  <si>
    <t>48.6</t>
  </si>
  <si>
    <t>Будівництво дитячого майданчика по вул. Миру, 32 смт Варва Варвинського району Чернігівської області</t>
  </si>
  <si>
    <t>48.7</t>
  </si>
  <si>
    <t>Закупівля дитячого майданчика для смт Варва Варвинського району Чернігівської області</t>
  </si>
  <si>
    <t>49.2</t>
  </si>
  <si>
    <t>49.3</t>
  </si>
  <si>
    <t>49.4</t>
  </si>
  <si>
    <t>Коригування проектно-кошторисної документації по об'єкту: "Термомодернізація будівлі КНП "Консультативно-діагностичний центр", вул. Симиренка, 10 Святошинського району міста Києва"</t>
  </si>
  <si>
    <t>Капітальний ремонт житлових будинків Дарницького району міста Києва</t>
  </si>
  <si>
    <t>Капітальний ремонт фасадів дошкільного навчального закладу N 774, вул. Вербицького Архітектора, 9-В</t>
  </si>
  <si>
    <t>Будівництво Подільсько-Воскресенського мостового переходу через р. Дніпро у м. Києві</t>
  </si>
  <si>
    <t>Багатоповерховий будинок м. Київ, вул. Бальзака, 16а. Ремонт вхідної групи (із заміною поштових скриньок)</t>
  </si>
  <si>
    <t>Багатоповерховий будинок м. Київ, вул. Бальзака, 84. Ремонт вхідної групи (із заміною поштових скриньок)</t>
  </si>
  <si>
    <t>Багатоповерховий будинок м. Київ, вул. Маяковського, 81/11. Ремонт вхідної групи (із заміною поштових скриньок)</t>
  </si>
  <si>
    <t>Багатоповерховий будинок м. Київ, вул. Каштанова, 1/9. Ремонт вхідної групи (із заміною поштових скриньок)</t>
  </si>
  <si>
    <t>Багатоповерховий будинок м. Київ, вул. Каштанова, 5. Ремонт вхідної групи (із заміною поштових скриньок)</t>
  </si>
  <si>
    <t>Багатоповерховий будинок м. Київ, вул. Маяковського, 72. Ремонт вхідної групи (із заміною поштових скриньок)</t>
  </si>
  <si>
    <t>Багатоповерховий будинок м. Київ, вул. Милославська, 17а. Ремонт вхідної групи (із заміною поштових скриньок)</t>
  </si>
  <si>
    <t>Багатоповерховий будинок м. Київ, вул. Цвєтаєвої, 16. Ремонт вхідної групи (із заміною поштових скриньок)</t>
  </si>
  <si>
    <t>Багатоповерховий будинок м. Київ, вул. Радунська, 14. Ремонт вхідної групи (із заміною поштових скриньок)</t>
  </si>
  <si>
    <t>Багатоповерховий будинок м. Київ, вул. Будищанська, 6. Ремонт вхідної групи</t>
  </si>
  <si>
    <t>Деснянський районний у м. Києві центр соціальних служб для сім'ї, дітей та молоді. м. Київ, вул. Сержа Лифаря, 8. Закупівля комп'ютерного обладнання (принтер кольоровий А3 формату, 2 комп'ютери на базі Intel Core i9) колонки активні та звукове обладнання мікшер, радіо мікрофони, бензогенератор. Ігровий інвентар для проведення масових заходів</t>
  </si>
  <si>
    <t>Деснянський районний у м. Києві центр соціальних служб для сім'ї, дітей та молоді. м. Київ, вул. Сержа Лифаря, 8. Дизельне паливо для мікроавтобусу - 1500 л</t>
  </si>
  <si>
    <t>Районний у місті Києві Центр фізичного здоров'я населення "Спорт для всіх". м. Київ, вул. Сержа Лифаря, 20. Дизельне паливо для мікроавтобусу - 1500 л</t>
  </si>
  <si>
    <t>Київська муніципальна академія танцю імені Сержа Лифаря. Закупівля концертного та звукового обладнання</t>
  </si>
  <si>
    <t>Капітальний ремонт покрівлі дошкільного навчального закладу N 809. Адреса: м. Київ, вул. А. Ахматової, 5-Б</t>
  </si>
  <si>
    <t>Капітальний ремонт приміщень спеціалізованої школи N 314. Адреса: м. Київ, вул. Княжий Затон, 7-А</t>
  </si>
  <si>
    <t>Капітальний ремонт покрівлі Скандинавської гімназії. Адреса: м. Київ, вул. Б. Гмирі, 3-Б</t>
  </si>
  <si>
    <t>Капітальний ремонт покрівлі Слов'янської гімназії. Адреса: м. Київ, вул. Драгоманова, 10-В</t>
  </si>
  <si>
    <t>Придбання туристичного обладнання для загальноосвітніх навчальних закладів N 237, N 314, N 323</t>
  </si>
  <si>
    <t>Закупівля обладнання для дитячої школи мистецтв N 9 Дарницького району міста Києва. Адреса: м. Київ, вул. Харченко, 47</t>
  </si>
  <si>
    <t>Закупівля обладнання для дитячої школи мистецтв N 4 Дарницького району міста Києва. Адреса: м. Київ, вул. А. Ахматової, 5</t>
  </si>
  <si>
    <t>Придбання хірургічного електрокоагуляційного цисторезектоскопу з комплектуючими для відділення невідкладної медичної допомоги Київської міської клінічної лікарні N 12</t>
  </si>
  <si>
    <t>Створення сучасного освітнього простору Нової української школи у гімназії N 48 Шевченківського району м. Києва (придбання мультимедійної техніки з інерактивними дошками, зручних модульних шкільних меблів, комп'ютерів, ноутбуків, принтерів, копіювально-множильної техніки)</t>
  </si>
  <si>
    <r>
      <t>Капітальний ремонт (заміна вікон) в житловому будинку N</t>
    </r>
    <r>
      <rPr>
        <b/>
        <sz val="12"/>
        <rFont val="Times New Roman"/>
        <family val="1"/>
        <charset val="204"/>
      </rPr>
      <t xml:space="preserve"> 50-А</t>
    </r>
    <r>
      <rPr>
        <sz val="12"/>
        <rFont val="Times New Roman"/>
        <family val="1"/>
        <charset val="204"/>
      </rPr>
      <t xml:space="preserve"> на вул. Зодчих у Святошинському районі м. Києва</t>
    </r>
  </si>
  <si>
    <r>
      <t>Капітальний ремонт (заміна вікон) в житловому будинку N</t>
    </r>
    <r>
      <rPr>
        <b/>
        <sz val="12"/>
        <rFont val="Times New Roman"/>
        <family val="1"/>
        <charset val="204"/>
      </rPr>
      <t xml:space="preserve"> 30</t>
    </r>
    <r>
      <rPr>
        <sz val="12"/>
        <rFont val="Times New Roman"/>
        <family val="1"/>
        <charset val="204"/>
      </rPr>
      <t xml:space="preserve"> на вул. Зодчих у Святошинському районі м. Києва</t>
    </r>
  </si>
</sst>
</file>

<file path=xl/styles.xml><?xml version="1.0" encoding="utf-8"?>
<styleSheet xmlns="http://schemas.openxmlformats.org/spreadsheetml/2006/main">
  <numFmts count="6">
    <numFmt numFmtId="198" formatCode="0.0"/>
    <numFmt numFmtId="204" formatCode="_-* #,##0.00\ _р_._-;\-* #,##0.00\ _р_._-;_-* &quot;-&quot;??\ _р_._-;_-@_-"/>
    <numFmt numFmtId="215" formatCode="#,##0.00;\-#,##0.00"/>
    <numFmt numFmtId="221" formatCode="dd/mm/yy"/>
    <numFmt numFmtId="223" formatCode="#,##0.00_₴"/>
    <numFmt numFmtId="224" formatCode="#,##0.00;[Red]#,##0.00"/>
  </numFmts>
  <fonts count="21">
    <font>
      <sz val="10"/>
      <name val="Arial"/>
    </font>
    <font>
      <sz val="10"/>
      <name val="Arial"/>
    </font>
    <font>
      <sz val="10"/>
      <name val="Helv"/>
      <charset val="204"/>
    </font>
    <font>
      <sz val="12"/>
      <name val="UkrainianPragmatica"/>
      <charset val="204"/>
    </font>
    <font>
      <sz val="8"/>
      <name val="Arial"/>
      <family val="2"/>
      <charset val="204"/>
    </font>
    <font>
      <b/>
      <sz val="16"/>
      <name val="Times New Roman"/>
      <family val="1"/>
      <charset val="204"/>
    </font>
    <font>
      <b/>
      <sz val="14"/>
      <name val="Times New Roman"/>
      <family val="1"/>
      <charset val="204"/>
    </font>
    <font>
      <b/>
      <sz val="18"/>
      <name val="Times New Roman"/>
      <family val="1"/>
      <charset val="204"/>
    </font>
    <font>
      <sz val="14"/>
      <name val="Times New Roman"/>
      <family val="1"/>
      <charset val="204"/>
    </font>
    <font>
      <sz val="18"/>
      <name val="Times New Roman"/>
      <family val="1"/>
      <charset val="204"/>
    </font>
    <font>
      <b/>
      <sz val="12"/>
      <name val="Times New Roman"/>
      <family val="1"/>
      <charset val="204"/>
    </font>
    <font>
      <sz val="10"/>
      <name val="Arial"/>
      <family val="2"/>
      <charset val="204"/>
    </font>
    <font>
      <sz val="11"/>
      <color indexed="8"/>
      <name val="Calibri"/>
      <family val="2"/>
      <charset val="204"/>
    </font>
    <font>
      <sz val="12"/>
      <name val="Times New Roman"/>
      <family val="1"/>
      <charset val="204"/>
    </font>
    <font>
      <sz val="10"/>
      <name val="Arial"/>
      <family val="2"/>
      <charset val="204"/>
    </font>
    <font>
      <sz val="10"/>
      <name val="Times New Roman"/>
      <family val="1"/>
      <charset val="204"/>
    </font>
    <font>
      <sz val="10"/>
      <name val="Arial Cyr"/>
      <charset val="204"/>
    </font>
    <font>
      <sz val="12"/>
      <name val="Arial"/>
      <family val="2"/>
      <charset val="204"/>
    </font>
    <font>
      <b/>
      <sz val="9"/>
      <color indexed="81"/>
      <name val="Tahoma"/>
      <family val="2"/>
      <charset val="204"/>
    </font>
    <font>
      <sz val="9"/>
      <color indexed="81"/>
      <name val="Tahoma"/>
      <family val="2"/>
      <charset val="204"/>
    </font>
    <font>
      <sz val="11"/>
      <color theme="1"/>
      <name val="Calibri"/>
      <family val="2"/>
      <charset val="204"/>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4">
    <xf numFmtId="0" fontId="0" fillId="0" borderId="0"/>
    <xf numFmtId="0" fontId="1" fillId="0" borderId="0"/>
    <xf numFmtId="0" fontId="14" fillId="0" borderId="0"/>
    <xf numFmtId="0" fontId="15" fillId="0" borderId="0"/>
    <xf numFmtId="0" fontId="14" fillId="0" borderId="0" applyNumberFormat="0" applyBorder="0" applyProtection="0"/>
    <xf numFmtId="0" fontId="20" fillId="0" borderId="0"/>
    <xf numFmtId="0" fontId="14" fillId="0" borderId="0"/>
    <xf numFmtId="0" fontId="14" fillId="0" borderId="0"/>
    <xf numFmtId="0" fontId="12" fillId="0" borderId="0"/>
    <xf numFmtId="0" fontId="16" fillId="0" borderId="0"/>
    <xf numFmtId="0" fontId="11" fillId="0" borderId="0"/>
    <xf numFmtId="0" fontId="11" fillId="0" borderId="0"/>
    <xf numFmtId="0" fontId="2" fillId="0" borderId="0"/>
    <xf numFmtId="204" fontId="3" fillId="0" borderId="0" applyFont="0" applyFill="0" applyBorder="0" applyAlignment="0" applyProtection="0"/>
  </cellStyleXfs>
  <cellXfs count="134">
    <xf numFmtId="0" fontId="0" fillId="0" borderId="0" xfId="0"/>
    <xf numFmtId="1" fontId="8" fillId="0" borderId="0" xfId="0" applyNumberFormat="1" applyFont="1" applyFill="1" applyAlignment="1"/>
    <xf numFmtId="0" fontId="8" fillId="0" borderId="0" xfId="0" applyFont="1" applyFill="1" applyAlignment="1">
      <alignment horizontal="center"/>
    </xf>
    <xf numFmtId="0" fontId="8" fillId="0" borderId="0" xfId="0" applyFont="1" applyFill="1" applyAlignment="1"/>
    <xf numFmtId="1" fontId="9" fillId="0" borderId="0" xfId="0" applyNumberFormat="1" applyFont="1" applyFill="1" applyAlignment="1"/>
    <xf numFmtId="0" fontId="9" fillId="0" borderId="0" xfId="0" applyFont="1" applyFill="1" applyAlignment="1"/>
    <xf numFmtId="0" fontId="15" fillId="0" borderId="0" xfId="0" applyFont="1" applyFill="1" applyAlignment="1">
      <alignment horizontal="center"/>
    </xf>
    <xf numFmtId="1"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 fontId="8" fillId="0" borderId="0" xfId="0" applyNumberFormat="1" applyFont="1" applyFill="1" applyAlignment="1">
      <alignment vertical="center"/>
    </xf>
    <xf numFmtId="0" fontId="8" fillId="0" borderId="0" xfId="0" applyFont="1" applyFill="1" applyAlignment="1">
      <alignment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4" fontId="13" fillId="0" borderId="1" xfId="0" applyNumberFormat="1" applyFont="1" applyFill="1" applyBorder="1" applyAlignment="1">
      <alignment horizontal="right" vertical="center"/>
    </xf>
    <xf numFmtId="4" fontId="13" fillId="0" borderId="1" xfId="0" applyNumberFormat="1" applyFont="1" applyFill="1" applyBorder="1" applyAlignment="1">
      <alignment horizontal="right" vertical="center" wrapText="1"/>
    </xf>
    <xf numFmtId="1" fontId="13" fillId="0" borderId="1" xfId="0" applyNumberFormat="1" applyFont="1" applyFill="1" applyBorder="1" applyAlignment="1">
      <alignment horizontal="center" vertical="center" wrapText="1"/>
    </xf>
    <xf numFmtId="4" fontId="13" fillId="0" borderId="1" xfId="0" applyNumberFormat="1" applyFont="1" applyFill="1" applyBorder="1" applyAlignment="1" applyProtection="1">
      <alignment horizontal="right" vertical="center" wrapText="1"/>
      <protection locked="0"/>
    </xf>
    <xf numFmtId="4" fontId="13" fillId="0" borderId="1" xfId="0" applyNumberFormat="1" applyFont="1" applyFill="1" applyBorder="1" applyAlignment="1" applyProtection="1">
      <alignment horizontal="right" vertical="center"/>
      <protection locked="0"/>
    </xf>
    <xf numFmtId="1" fontId="8" fillId="0" borderId="0" xfId="0" applyNumberFormat="1" applyFont="1" applyFill="1" applyAlignment="1">
      <alignment horizontal="right" vertical="center"/>
    </xf>
    <xf numFmtId="4" fontId="8"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1" fontId="15" fillId="0" borderId="1" xfId="0" applyNumberFormat="1" applyFont="1" applyFill="1" applyBorder="1" applyAlignment="1">
      <alignment horizontal="center" vertical="center" wrapText="1"/>
    </xf>
    <xf numFmtId="1" fontId="8" fillId="0" borderId="0" xfId="0" applyNumberFormat="1" applyFont="1" applyFill="1" applyAlignment="1">
      <alignment horizontal="left" vertical="center"/>
    </xf>
    <xf numFmtId="1" fontId="8" fillId="0" borderId="0" xfId="0" applyNumberFormat="1" applyFont="1" applyFill="1" applyAlignment="1">
      <alignment horizontal="center" vertical="center"/>
    </xf>
    <xf numFmtId="1" fontId="8" fillId="0" borderId="0" xfId="0" applyNumberFormat="1" applyFont="1" applyFill="1" applyAlignment="1">
      <alignment horizontal="center" vertical="center" wrapText="1"/>
    </xf>
    <xf numFmtId="1" fontId="5" fillId="0" borderId="0" xfId="0" applyNumberFormat="1" applyFont="1" applyFill="1" applyBorder="1" applyAlignment="1">
      <alignment horizontal="center" vertical="center" wrapText="1"/>
    </xf>
    <xf numFmtId="221"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215" fontId="13" fillId="0" borderId="1" xfId="0" applyNumberFormat="1" applyFont="1" applyFill="1" applyBorder="1" applyAlignment="1">
      <alignment horizontal="right" vertical="center"/>
    </xf>
    <xf numFmtId="4" fontId="13" fillId="0" borderId="1" xfId="0" applyNumberFormat="1" applyFont="1" applyFill="1" applyBorder="1" applyAlignment="1">
      <alignment horizontal="left" vertical="center" wrapText="1"/>
    </xf>
    <xf numFmtId="224" fontId="13" fillId="0" borderId="1" xfId="0" applyNumberFormat="1" applyFont="1" applyFill="1" applyBorder="1" applyAlignment="1">
      <alignment horizontal="right" vertical="center" wrapText="1"/>
    </xf>
    <xf numFmtId="0" fontId="13" fillId="0" borderId="1" xfId="0" applyFont="1" applyFill="1" applyBorder="1" applyAlignment="1">
      <alignment horizontal="left" wrapText="1"/>
    </xf>
    <xf numFmtId="4" fontId="13" fillId="0" borderId="1" xfId="0" applyNumberFormat="1" applyFont="1" applyFill="1" applyBorder="1" applyAlignment="1">
      <alignment horizontal="center" vertical="center" wrapText="1"/>
    </xf>
    <xf numFmtId="4" fontId="13" fillId="0" borderId="1" xfId="0" applyNumberFormat="1" applyFont="1" applyFill="1" applyBorder="1" applyAlignment="1" applyProtection="1">
      <alignment horizontal="right" vertical="center"/>
      <protection hidden="1"/>
    </xf>
    <xf numFmtId="49" fontId="13" fillId="0" borderId="1" xfId="0" applyNumberFormat="1" applyFont="1" applyFill="1" applyBorder="1" applyAlignment="1" applyProtection="1">
      <alignment horizontal="left" vertical="center" wrapText="1"/>
      <protection hidden="1"/>
    </xf>
    <xf numFmtId="4" fontId="13" fillId="0" borderId="1" xfId="0" applyNumberFormat="1" applyFont="1" applyFill="1" applyBorder="1" applyAlignment="1" applyProtection="1">
      <alignment horizontal="right" vertical="center" wrapText="1"/>
      <protection hidden="1"/>
    </xf>
    <xf numFmtId="49" fontId="13" fillId="0" borderId="1" xfId="0" applyNumberFormat="1" applyFont="1" applyFill="1" applyBorder="1" applyAlignment="1">
      <alignment horizontal="center" vertical="center"/>
    </xf>
    <xf numFmtId="1" fontId="13" fillId="0" borderId="1" xfId="0" applyNumberFormat="1" applyFont="1" applyFill="1" applyBorder="1" applyAlignment="1">
      <alignment horizontal="center" vertical="center"/>
    </xf>
    <xf numFmtId="0" fontId="13" fillId="0" borderId="1" xfId="10"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2" fontId="13" fillId="0" borderId="1" xfId="0" applyNumberFormat="1" applyFont="1" applyFill="1" applyBorder="1" applyAlignment="1">
      <alignment horizontal="right" vertical="center" wrapText="1"/>
    </xf>
    <xf numFmtId="0" fontId="13" fillId="0" borderId="1" xfId="0" applyFont="1" applyFill="1" applyBorder="1" applyAlignment="1">
      <alignment horizontal="left" vertical="top" wrapText="1"/>
    </xf>
    <xf numFmtId="2" fontId="13" fillId="0" borderId="1" xfId="9" applyNumberFormat="1" applyFont="1" applyFill="1" applyBorder="1" applyAlignment="1">
      <alignment horizontal="right" vertical="center" wrapText="1"/>
    </xf>
    <xf numFmtId="4" fontId="13" fillId="0" borderId="1" xfId="9" applyNumberFormat="1" applyFont="1" applyFill="1" applyBorder="1" applyAlignment="1">
      <alignment horizontal="right" vertical="center" wrapText="1"/>
    </xf>
    <xf numFmtId="1" fontId="13" fillId="0" borderId="1" xfId="0" applyNumberFormat="1" applyFont="1" applyFill="1" applyBorder="1" applyAlignment="1">
      <alignment horizontal="left" vertical="center" wrapText="1"/>
    </xf>
    <xf numFmtId="1" fontId="13" fillId="0" borderId="1" xfId="0" applyNumberFormat="1" applyFont="1" applyFill="1" applyBorder="1" applyAlignment="1">
      <alignment horizontal="left" vertical="top" wrapText="1"/>
    </xf>
    <xf numFmtId="2"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wrapText="1"/>
    </xf>
    <xf numFmtId="2" fontId="13" fillId="0" borderId="1" xfId="0" applyNumberFormat="1" applyFont="1" applyFill="1" applyBorder="1" applyAlignment="1">
      <alignment horizontal="center" vertical="center" wrapText="1" shrinkToFit="1"/>
    </xf>
    <xf numFmtId="49" fontId="13" fillId="0" borderId="1" xfId="0" applyNumberFormat="1" applyFont="1" applyFill="1" applyBorder="1" applyAlignment="1">
      <alignment horizontal="left" vertical="top" wrapText="1"/>
    </xf>
    <xf numFmtId="49" fontId="13" fillId="0" borderId="1" xfId="2"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0" fontId="13" fillId="0" borderId="1" xfId="2" applyFont="1" applyFill="1" applyBorder="1" applyAlignment="1">
      <alignment horizontal="left" vertical="center" wrapText="1"/>
    </xf>
    <xf numFmtId="4" fontId="13" fillId="0" borderId="1" xfId="2" applyNumberFormat="1" applyFont="1" applyFill="1" applyBorder="1" applyAlignment="1">
      <alignment horizontal="right" vertical="center" wrapText="1"/>
    </xf>
    <xf numFmtId="0" fontId="13" fillId="0" borderId="1" xfId="2" applyNumberFormat="1" applyFont="1" applyFill="1" applyBorder="1" applyAlignment="1">
      <alignment horizontal="center" vertical="center" wrapText="1"/>
    </xf>
    <xf numFmtId="49" fontId="13" fillId="0" borderId="1" xfId="0" applyNumberFormat="1" applyFont="1" applyFill="1" applyBorder="1" applyAlignment="1" applyProtection="1">
      <alignment horizontal="center" vertical="center" wrapText="1"/>
      <protection hidden="1"/>
    </xf>
    <xf numFmtId="0" fontId="17" fillId="0" borderId="1" xfId="0" applyFont="1" applyFill="1" applyBorder="1" applyAlignment="1">
      <alignment horizontal="left" vertical="center" wrapText="1"/>
    </xf>
    <xf numFmtId="0" fontId="13" fillId="0" borderId="1" xfId="10"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right" vertical="center" wrapText="1"/>
    </xf>
    <xf numFmtId="1" fontId="5" fillId="0" borderId="5" xfId="0" applyNumberFormat="1" applyFont="1" applyFill="1" applyBorder="1" applyAlignment="1">
      <alignment horizontal="center" vertical="center" wrapText="1"/>
    </xf>
    <xf numFmtId="1" fontId="5" fillId="0" borderId="6" xfId="0" applyNumberFormat="1" applyFont="1" applyFill="1" applyBorder="1" applyAlignment="1">
      <alignment horizontal="center" vertical="center" wrapText="1"/>
    </xf>
    <xf numFmtId="0" fontId="7" fillId="0" borderId="0" xfId="0" applyFont="1" applyFill="1" applyAlignment="1">
      <alignment horizontal="center" wrapText="1"/>
    </xf>
    <xf numFmtId="0" fontId="5" fillId="0" borderId="0" xfId="0" applyFont="1" applyFill="1" applyBorder="1" applyAlignment="1">
      <alignment horizontal="center" wrapText="1"/>
    </xf>
    <xf numFmtId="0" fontId="5" fillId="0" borderId="0" xfId="0" applyFont="1" applyFill="1" applyAlignment="1">
      <alignment horizontal="center" wrapText="1"/>
    </xf>
    <xf numFmtId="221" fontId="13" fillId="0" borderId="1" xfId="0" applyNumberFormat="1" applyFont="1" applyFill="1" applyBorder="1" applyAlignment="1">
      <alignment horizontal="center" vertical="center" wrapText="1"/>
    </xf>
    <xf numFmtId="215" fontId="13" fillId="0" borderId="1" xfId="0"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4" fontId="13" fillId="0" borderId="1" xfId="0" applyNumberFormat="1" applyFont="1" applyFill="1" applyBorder="1" applyAlignment="1">
      <alignment horizontal="right" vertical="center"/>
    </xf>
    <xf numFmtId="4" fontId="6" fillId="0" borderId="3" xfId="0" applyNumberFormat="1" applyFont="1" applyFill="1" applyBorder="1" applyAlignment="1">
      <alignment horizontal="center" vertical="center" wrapText="1"/>
    </xf>
    <xf numFmtId="4" fontId="6" fillId="0" borderId="2" xfId="0" applyNumberFormat="1" applyFont="1" applyFill="1" applyBorder="1" applyAlignment="1">
      <alignment horizontal="center" vertical="center" wrapText="1"/>
    </xf>
    <xf numFmtId="1" fontId="6" fillId="0" borderId="5" xfId="0" applyNumberFormat="1" applyFont="1" applyFill="1" applyBorder="1" applyAlignment="1">
      <alignment horizontal="center" vertical="center" wrapText="1"/>
    </xf>
    <xf numFmtId="1" fontId="6" fillId="0" borderId="4"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10" fillId="0" borderId="7" xfId="0" applyFont="1" applyFill="1" applyBorder="1" applyAlignment="1">
      <alignment horizontal="right" wrapText="1"/>
    </xf>
    <xf numFmtId="0" fontId="13" fillId="0" borderId="1" xfId="0" applyNumberFormat="1" applyFont="1" applyFill="1" applyBorder="1" applyAlignment="1">
      <alignment horizontal="center" vertical="center" wrapText="1"/>
    </xf>
    <xf numFmtId="0" fontId="13" fillId="0" borderId="1" xfId="11" applyFont="1" applyFill="1" applyBorder="1" applyAlignment="1">
      <alignment horizontal="left" vertical="center" wrapText="1"/>
    </xf>
    <xf numFmtId="0" fontId="13" fillId="0" borderId="1" xfId="0" applyNumberFormat="1" applyFont="1" applyFill="1" applyBorder="1" applyAlignment="1">
      <alignment horizontal="left" vertical="top" wrapText="1"/>
    </xf>
    <xf numFmtId="198" fontId="13" fillId="0"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0" fillId="2" borderId="1" xfId="0" applyNumberFormat="1" applyFont="1" applyFill="1" applyBorder="1" applyAlignment="1">
      <alignment horizontal="right" vertical="center" wrapText="1"/>
    </xf>
    <xf numFmtId="1" fontId="10"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NumberFormat="1" applyFont="1" applyFill="1" applyBorder="1" applyAlignment="1" applyProtection="1">
      <alignment horizontal="left" vertical="center" wrapText="1"/>
      <protection locked="0"/>
    </xf>
    <xf numFmtId="2" fontId="13" fillId="0" borderId="1" xfId="0" applyNumberFormat="1" applyFont="1" applyFill="1" applyBorder="1" applyAlignment="1" applyProtection="1">
      <alignment horizontal="right" vertical="center"/>
      <protection locked="0"/>
    </xf>
    <xf numFmtId="0" fontId="13" fillId="0" borderId="1" xfId="0" applyFont="1" applyFill="1" applyBorder="1" applyAlignment="1" applyProtection="1">
      <alignment horizontal="left" wrapText="1"/>
      <protection hidden="1"/>
    </xf>
    <xf numFmtId="1" fontId="13"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right" vertical="center"/>
    </xf>
    <xf numFmtId="49" fontId="13" fillId="0" borderId="1" xfId="0" applyNumberFormat="1" applyFont="1" applyFill="1" applyBorder="1" applyAlignment="1">
      <alignment horizontal="left" vertical="center"/>
    </xf>
    <xf numFmtId="0" fontId="13" fillId="0" borderId="1" xfId="0" applyFont="1" applyFill="1" applyBorder="1" applyAlignment="1">
      <alignment horizontal="right" vertical="center" wrapText="1"/>
    </xf>
    <xf numFmtId="4" fontId="13" fillId="0" borderId="1" xfId="0" applyNumberFormat="1" applyFont="1" applyFill="1" applyBorder="1" applyAlignment="1">
      <alignment horizontal="left" vertical="top" wrapText="1"/>
    </xf>
    <xf numFmtId="4" fontId="17" fillId="0" borderId="1" xfId="0" applyNumberFormat="1" applyFont="1" applyFill="1" applyBorder="1" applyAlignment="1">
      <alignment horizontal="right" vertical="center" wrapText="1"/>
    </xf>
    <xf numFmtId="0" fontId="17" fillId="0" borderId="1" xfId="0" applyFont="1" applyFill="1" applyBorder="1" applyAlignment="1">
      <alignment horizontal="left" vertical="top" wrapText="1"/>
    </xf>
    <xf numFmtId="0" fontId="17" fillId="0" borderId="1" xfId="0" applyFont="1" applyFill="1" applyBorder="1" applyAlignment="1">
      <alignment horizontal="left" wrapText="1"/>
    </xf>
    <xf numFmtId="0" fontId="13" fillId="0" borderId="1" xfId="0" applyFont="1" applyFill="1" applyBorder="1" applyAlignment="1">
      <alignment horizontal="right" vertical="center"/>
    </xf>
    <xf numFmtId="0" fontId="13" fillId="0" borderId="1" xfId="0" applyFont="1" applyFill="1" applyBorder="1" applyAlignment="1">
      <alignment horizontal="center" wrapText="1"/>
    </xf>
    <xf numFmtId="0" fontId="13"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xf>
    <xf numFmtId="4" fontId="13" fillId="0" borderId="1" xfId="0" applyNumberFormat="1" applyFont="1" applyFill="1" applyBorder="1" applyAlignment="1" applyProtection="1">
      <alignment horizontal="righ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1" fontId="10" fillId="0" borderId="5"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223" fontId="13" fillId="0" borderId="1" xfId="9" applyNumberFormat="1" applyFont="1" applyFill="1" applyBorder="1" applyAlignment="1">
      <alignment horizontal="right" vertical="center" wrapText="1"/>
    </xf>
    <xf numFmtId="0" fontId="13" fillId="0" borderId="1" xfId="10" applyFont="1" applyFill="1" applyBorder="1" applyAlignment="1">
      <alignment horizontal="left" vertical="top" wrapText="1"/>
    </xf>
    <xf numFmtId="4" fontId="13" fillId="0" borderId="1" xfId="10" applyNumberFormat="1" applyFont="1" applyFill="1" applyBorder="1" applyAlignment="1">
      <alignment horizontal="right" vertical="center" wrapText="1"/>
    </xf>
    <xf numFmtId="49" fontId="13" fillId="0" borderId="1" xfId="0" applyNumberFormat="1" applyFont="1" applyFill="1" applyBorder="1" applyAlignment="1">
      <alignment horizontal="center" wrapText="1"/>
    </xf>
    <xf numFmtId="4" fontId="10" fillId="2" borderId="1" xfId="0" applyNumberFormat="1" applyFont="1" applyFill="1" applyBorder="1" applyAlignment="1">
      <alignment horizontal="right" vertical="center"/>
    </xf>
    <xf numFmtId="0" fontId="13" fillId="0" borderId="1" xfId="0" applyFont="1" applyFill="1" applyBorder="1" applyAlignment="1">
      <alignment horizontal="center" wrapText="1"/>
    </xf>
    <xf numFmtId="4" fontId="13" fillId="0" borderId="1" xfId="7" applyNumberFormat="1" applyFont="1" applyFill="1" applyBorder="1" applyAlignment="1">
      <alignment horizontal="right" vertical="center" wrapText="1"/>
    </xf>
    <xf numFmtId="49" fontId="13" fillId="0" borderId="1" xfId="0" applyNumberFormat="1" applyFont="1" applyFill="1" applyBorder="1" applyAlignment="1">
      <alignment horizontal="center" wrapText="1"/>
    </xf>
    <xf numFmtId="4" fontId="13" fillId="0" borderId="1" xfId="7" applyNumberFormat="1" applyFont="1" applyFill="1" applyBorder="1" applyAlignment="1">
      <alignment horizontal="right" vertical="center"/>
    </xf>
    <xf numFmtId="1" fontId="13" fillId="0" borderId="1" xfId="7" applyNumberFormat="1" applyFont="1" applyFill="1" applyBorder="1" applyAlignment="1">
      <alignment horizontal="left" vertical="center" wrapText="1"/>
    </xf>
    <xf numFmtId="49" fontId="13" fillId="0" borderId="1" xfId="0" applyNumberFormat="1" applyFont="1" applyFill="1" applyBorder="1" applyAlignment="1">
      <alignment horizontal="center" vertical="top" wrapText="1"/>
    </xf>
    <xf numFmtId="0" fontId="13" fillId="0" borderId="1" xfId="3" applyFont="1" applyFill="1" applyBorder="1" applyAlignment="1">
      <alignment horizontal="center" wrapText="1"/>
    </xf>
    <xf numFmtId="0" fontId="13" fillId="0" borderId="1" xfId="2" applyFont="1" applyFill="1" applyBorder="1" applyAlignment="1">
      <alignment horizontal="left" wrapText="1"/>
    </xf>
    <xf numFmtId="49" fontId="13" fillId="0" borderId="1" xfId="2" applyNumberFormat="1" applyFont="1" applyFill="1" applyBorder="1" applyAlignment="1">
      <alignment horizontal="left" wrapText="1"/>
    </xf>
    <xf numFmtId="49" fontId="13" fillId="0" borderId="1" xfId="0" applyNumberFormat="1" applyFont="1" applyFill="1" applyBorder="1" applyAlignment="1" applyProtection="1">
      <alignment horizontal="right" vertical="center" wrapText="1"/>
      <protection hidden="1"/>
    </xf>
    <xf numFmtId="0" fontId="13" fillId="0" borderId="1" xfId="0" applyNumberFormat="1" applyFont="1" applyFill="1" applyBorder="1" applyAlignment="1" applyProtection="1">
      <alignment horizontal="right" vertical="center" wrapText="1"/>
      <protection hidden="1"/>
    </xf>
    <xf numFmtId="1" fontId="15" fillId="0" borderId="5" xfId="0" applyNumberFormat="1" applyFont="1" applyFill="1" applyBorder="1" applyAlignment="1">
      <alignment horizontal="center" vertical="center" wrapText="1"/>
    </xf>
    <xf numFmtId="1" fontId="15" fillId="0" borderId="0" xfId="0" applyNumberFormat="1" applyFont="1" applyFill="1" applyBorder="1" applyAlignment="1">
      <alignment horizontal="center"/>
    </xf>
    <xf numFmtId="0" fontId="15" fillId="0" borderId="0" xfId="0" applyFont="1" applyFill="1" applyBorder="1" applyAlignment="1">
      <alignment horizontal="center"/>
    </xf>
    <xf numFmtId="1" fontId="5" fillId="0" borderId="0" xfId="0" applyNumberFormat="1" applyFont="1" applyFill="1" applyBorder="1" applyAlignment="1">
      <alignment horizontal="center" vertical="center" wrapText="1"/>
    </xf>
    <xf numFmtId="1" fontId="8" fillId="0" borderId="0" xfId="0" applyNumberFormat="1" applyFont="1" applyFill="1" applyBorder="1" applyAlignment="1"/>
    <xf numFmtId="0" fontId="8" fillId="0" borderId="0" xfId="0" applyFont="1" applyFill="1" applyBorder="1" applyAlignment="1">
      <alignment horizontal="center"/>
    </xf>
    <xf numFmtId="0" fontId="8" fillId="0" borderId="0" xfId="0" applyFont="1" applyFill="1" applyBorder="1" applyAlignment="1"/>
    <xf numFmtId="4" fontId="13" fillId="0" borderId="5" xfId="0" applyNumberFormat="1" applyFont="1" applyFill="1" applyBorder="1" applyAlignment="1">
      <alignment horizontal="right" vertical="center"/>
    </xf>
  </cellXfs>
  <cellStyles count="14">
    <cellStyle name="Normal_Доходи" xfId="1"/>
    <cellStyle name="Обычный" xfId="0" builtinId="0"/>
    <cellStyle name="Обычный 2" xfId="2"/>
    <cellStyle name="Обычный 3" xfId="3"/>
    <cellStyle name="Обычный 4" xfId="4"/>
    <cellStyle name="Обычный 5" xfId="5"/>
    <cellStyle name="Обычный 7" xfId="6"/>
    <cellStyle name="Обычный 7 2" xfId="7"/>
    <cellStyle name="Обычный 8" xfId="8"/>
    <cellStyle name="Обычный_2019" xfId="9"/>
    <cellStyle name="Обычный_Лист1" xfId="10"/>
    <cellStyle name="Обычный_травень" xfId="11"/>
    <cellStyle name="Стиль 1" xfId="12"/>
    <cellStyle name="Тысячи_бюджет 1998 по клас." xfId="1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1086;&#1080;%20&#1076;&#1086;&#1082;&#1091;&#1084;&#1077;&#1085;&#1090;&#1099;/&#1050;&#1054;&#1053;&#1058;&#1056;&#1054;&#1051;&#1048;/&#1052;&#1077;&#1078;&#1073;&#1102;&#1076;/mizbud_01.12.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800-shevchenkon/&#1056;&#1072;&#1073;&#1086;&#1095;&#1080;&#1081;%20&#1089;&#1090;&#1086;&#1083;/&#1089;&#1086;&#1094;.&#1077;&#1082;&#1086;&#1085;&#1086;&#1084;/&#1058;&#1072;&#1073;&#1083;&#1080;&#1094;&#1103;%2001.0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Zvedеnа"/>
      <sheetName val="Дотація"/>
      <sheetName val="вилучення "/>
      <sheetName val="energo "/>
      <sheetName val="pilgov"/>
      <sheetName val="tv.palyvo"/>
      <sheetName val="dity"/>
      <sheetName val="DodDot"/>
      <sheetName val="oplata_praci"/>
      <sheetName val="Bespr"/>
      <sheetName val="afganci"/>
      <sheetName val="osvita"/>
      <sheetName val="Vybor"/>
      <sheetName val="CocEc"/>
      <sheetName val="Comp"/>
      <sheetName val="minobor"/>
      <sheetName val="Peremogci"/>
      <sheetName val="Perevez"/>
      <sheetName val="reabil"/>
      <sheetName val="Scola"/>
      <sheetName val="Troleyb"/>
      <sheetName val="metro"/>
      <sheetName val="muzei"/>
      <sheetName val="St.luho"/>
      <sheetName val="inshi"/>
      <sheetName val="Troleyb SF"/>
      <sheetName val="GAZ"/>
      <sheetName val="VitMat"/>
      <sheetName val="Svitbank"/>
      <sheetName val="ZabTar"/>
      <sheetName val="mizbud_01.12.2008"/>
      <sheetName val="Ener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row r="1">
          <cell r="A1" t="str">
            <v>ДОВІДКА</v>
          </cell>
        </row>
        <row r="2">
          <cell r="A2" t="str">
            <v>щодо надання  субвенцій та додаткових дотацій</v>
          </cell>
        </row>
        <row r="4">
          <cell r="A4" t="str">
            <v>Код бюджету</v>
          </cell>
          <cell r="B4" t="str">
            <v>Назва бюджету</v>
          </cell>
          <cell r="D4" t="str">
            <v>КПК</v>
          </cell>
          <cell r="E4" t="str">
            <v>КД</v>
          </cell>
          <cell r="F4" t="str">
            <v>Передбачено розписом</v>
          </cell>
        </row>
        <row r="6">
          <cell r="F6" t="str">
            <v xml:space="preserve">на  2008 рік                                             </v>
          </cell>
          <cell r="G6" t="str">
            <v>на січень-листопад</v>
          </cell>
        </row>
        <row r="8">
          <cell r="A8">
            <v>1</v>
          </cell>
          <cell r="B8">
            <v>2</v>
          </cell>
          <cell r="D8">
            <v>3</v>
          </cell>
          <cell r="E8">
            <v>4</v>
          </cell>
          <cell r="F8">
            <v>5</v>
          </cell>
          <cell r="G8">
            <v>6</v>
          </cell>
        </row>
        <row r="9">
          <cell r="A9" t="str">
            <v>01100000000</v>
          </cell>
          <cell r="B9" t="str">
            <v>АР Крим</v>
          </cell>
          <cell r="D9">
            <v>3511060</v>
          </cell>
          <cell r="E9">
            <v>41021400</v>
          </cell>
          <cell r="F9">
            <v>30000</v>
          </cell>
          <cell r="G9">
            <v>23670.5</v>
          </cell>
        </row>
        <row r="10">
          <cell r="A10">
            <v>10209000000</v>
          </cell>
          <cell r="B10" t="str">
            <v xml:space="preserve">Київська </v>
          </cell>
          <cell r="D10">
            <v>3511060</v>
          </cell>
          <cell r="E10">
            <v>41020800</v>
          </cell>
          <cell r="F10">
            <v>6000</v>
          </cell>
          <cell r="G10">
            <v>6000</v>
          </cell>
        </row>
        <row r="11">
          <cell r="A11" t="str">
            <v>всього по дод. дотаціям</v>
          </cell>
          <cell r="D11">
            <v>3511060</v>
          </cell>
          <cell r="F11">
            <v>36000</v>
          </cell>
          <cell r="G11">
            <v>29670.5</v>
          </cell>
        </row>
        <row r="12">
          <cell r="A12" t="str">
            <v>01210000000</v>
          </cell>
          <cell r="B12" t="str">
            <v>м.Феодосія</v>
          </cell>
          <cell r="D12">
            <v>3511140</v>
          </cell>
          <cell r="E12">
            <v>41031400</v>
          </cell>
          <cell r="F12">
            <v>1500</v>
          </cell>
          <cell r="G12">
            <v>1364</v>
          </cell>
        </row>
        <row r="13">
          <cell r="A13" t="str">
            <v>01312000000</v>
          </cell>
          <cell r="B13" t="str">
            <v xml:space="preserve">Сімферопольський р-н </v>
          </cell>
          <cell r="F13">
            <v>400</v>
          </cell>
          <cell r="G13">
            <v>364</v>
          </cell>
        </row>
        <row r="14">
          <cell r="A14" t="str">
            <v>27000000000</v>
          </cell>
          <cell r="B14" t="str">
            <v>м Севастополь</v>
          </cell>
          <cell r="F14">
            <v>100000</v>
          </cell>
          <cell r="G14">
            <v>90908</v>
          </cell>
        </row>
        <row r="15">
          <cell r="A15" t="str">
            <v>всього (3511140)</v>
          </cell>
          <cell r="F15">
            <v>101900</v>
          </cell>
          <cell r="G15">
            <v>92636</v>
          </cell>
        </row>
        <row r="16">
          <cell r="A16" t="str">
            <v>04204000000</v>
          </cell>
          <cell r="B16" t="str">
            <v xml:space="preserve">Дніпропетровська </v>
          </cell>
          <cell r="D16">
            <v>3211030</v>
          </cell>
          <cell r="E16">
            <v>41031500</v>
          </cell>
          <cell r="F16">
            <v>9000</v>
          </cell>
          <cell r="G16">
            <v>8666.7000000000007</v>
          </cell>
        </row>
        <row r="17">
          <cell r="A17" t="str">
            <v>04203000000</v>
          </cell>
          <cell r="B17" t="str">
            <v xml:space="preserve">Дніпропетровська </v>
          </cell>
          <cell r="D17">
            <v>2761120</v>
          </cell>
          <cell r="E17">
            <v>41035900</v>
          </cell>
          <cell r="F17">
            <v>30000</v>
          </cell>
          <cell r="G17">
            <v>22017</v>
          </cell>
        </row>
        <row r="18">
          <cell r="A18" t="str">
            <v>04204000000</v>
          </cell>
          <cell r="B18" t="str">
            <v xml:space="preserve">Дніпропетровська </v>
          </cell>
          <cell r="D18">
            <v>2761200</v>
          </cell>
          <cell r="E18">
            <v>41037400</v>
          </cell>
          <cell r="F18">
            <v>5000</v>
          </cell>
          <cell r="G18">
            <v>4500</v>
          </cell>
        </row>
        <row r="19">
          <cell r="A19" t="str">
            <v>05219000000</v>
          </cell>
          <cell r="B19" t="str">
            <v>Донецька</v>
          </cell>
          <cell r="D19">
            <v>2761170</v>
          </cell>
          <cell r="E19">
            <v>41036400</v>
          </cell>
          <cell r="F19">
            <v>10000</v>
          </cell>
          <cell r="G19">
            <v>10000</v>
          </cell>
        </row>
        <row r="20">
          <cell r="A20" t="str">
            <v>06315000000</v>
          </cell>
          <cell r="B20" t="str">
            <v xml:space="preserve">Житомирська </v>
          </cell>
          <cell r="D20">
            <v>2761160</v>
          </cell>
          <cell r="E20">
            <v>41036100</v>
          </cell>
          <cell r="F20">
            <v>15000</v>
          </cell>
          <cell r="G20">
            <v>11732</v>
          </cell>
        </row>
        <row r="21">
          <cell r="A21" t="str">
            <v>08302000000</v>
          </cell>
          <cell r="B21" t="str">
            <v>Запорізька</v>
          </cell>
          <cell r="D21">
            <v>2761060</v>
          </cell>
          <cell r="E21">
            <v>41035700</v>
          </cell>
          <cell r="F21">
            <v>15000</v>
          </cell>
          <cell r="G21">
            <v>11096</v>
          </cell>
        </row>
        <row r="22">
          <cell r="A22" t="str">
            <v>08202000000</v>
          </cell>
          <cell r="B22" t="str">
            <v>Запорізька</v>
          </cell>
          <cell r="D22">
            <v>2761190</v>
          </cell>
          <cell r="E22">
            <v>41036500</v>
          </cell>
          <cell r="F22">
            <v>10000</v>
          </cell>
          <cell r="G22">
            <v>7350</v>
          </cell>
        </row>
        <row r="23">
          <cell r="A23" t="str">
            <v>10100000000</v>
          </cell>
          <cell r="B23" t="str">
            <v xml:space="preserve">Київська </v>
          </cell>
          <cell r="D23">
            <v>3411030</v>
          </cell>
          <cell r="E23">
            <v>41037300</v>
          </cell>
          <cell r="F23">
            <v>25000</v>
          </cell>
          <cell r="G23">
            <v>21759.8</v>
          </cell>
        </row>
        <row r="24">
          <cell r="A24" t="str">
            <v>12202000000</v>
          </cell>
          <cell r="B24" t="str">
            <v>Луганська</v>
          </cell>
          <cell r="D24">
            <v>2711150</v>
          </cell>
          <cell r="E24">
            <v>41033500</v>
          </cell>
          <cell r="F24">
            <v>20000</v>
          </cell>
          <cell r="G24">
            <v>14900</v>
          </cell>
        </row>
        <row r="25">
          <cell r="A25" t="str">
            <v>13201000000</v>
          </cell>
          <cell r="B25" t="str">
            <v>Львівська</v>
          </cell>
          <cell r="D25">
            <v>2761080</v>
          </cell>
          <cell r="E25">
            <v>41035600</v>
          </cell>
          <cell r="F25">
            <v>30000</v>
          </cell>
          <cell r="G25">
            <v>22195</v>
          </cell>
        </row>
        <row r="26">
          <cell r="A26">
            <v>15100000000</v>
          </cell>
          <cell r="B26" t="str">
            <v xml:space="preserve">Одеська </v>
          </cell>
          <cell r="D26">
            <v>1211080</v>
          </cell>
          <cell r="E26">
            <v>41037200</v>
          </cell>
          <cell r="F26">
            <v>14500</v>
          </cell>
          <cell r="G26">
            <v>14500</v>
          </cell>
        </row>
        <row r="27">
          <cell r="A27" t="str">
            <v>16100000000</v>
          </cell>
          <cell r="B27" t="str">
            <v>Полтавська</v>
          </cell>
          <cell r="D27">
            <v>1811080</v>
          </cell>
          <cell r="E27">
            <v>41035500</v>
          </cell>
          <cell r="F27">
            <v>20000</v>
          </cell>
          <cell r="G27">
            <v>20000</v>
          </cell>
        </row>
        <row r="28">
          <cell r="A28" t="str">
            <v>16100000000</v>
          </cell>
          <cell r="B28" t="str">
            <v>Полтавська</v>
          </cell>
          <cell r="D28">
            <v>1811090</v>
          </cell>
          <cell r="E28">
            <v>41034700</v>
          </cell>
          <cell r="F28">
            <v>9000</v>
          </cell>
          <cell r="G28">
            <v>9000</v>
          </cell>
        </row>
        <row r="29">
          <cell r="A29" t="str">
            <v>25100000000</v>
          </cell>
          <cell r="B29" t="str">
            <v>Чернігівська</v>
          </cell>
          <cell r="D29">
            <v>2761180</v>
          </cell>
          <cell r="E29">
            <v>41037500</v>
          </cell>
          <cell r="F29">
            <v>10000</v>
          </cell>
          <cell r="G29">
            <v>9800</v>
          </cell>
        </row>
        <row r="30">
          <cell r="A30">
            <v>26000000000</v>
          </cell>
          <cell r="B30" t="str">
            <v>м.Київ</v>
          </cell>
          <cell r="D30">
            <v>3511200</v>
          </cell>
          <cell r="E30">
            <v>41031100</v>
          </cell>
          <cell r="F30">
            <v>1346000</v>
          </cell>
          <cell r="G30">
            <v>1220420.2</v>
          </cell>
        </row>
        <row r="31">
          <cell r="A31">
            <v>26000000000</v>
          </cell>
          <cell r="B31" t="str">
            <v>м.Київ</v>
          </cell>
          <cell r="D31">
            <v>6181020</v>
          </cell>
          <cell r="E31">
            <v>41035100</v>
          </cell>
          <cell r="F31">
            <v>80000</v>
          </cell>
          <cell r="G31">
            <v>80000</v>
          </cell>
        </row>
        <row r="32">
          <cell r="A32" t="str">
            <v>27000000000</v>
          </cell>
          <cell r="B32" t="str">
            <v>м Севастополь</v>
          </cell>
          <cell r="D32">
            <v>3511220</v>
          </cell>
          <cell r="E32">
            <v>41035400</v>
          </cell>
          <cell r="F32">
            <v>20000</v>
          </cell>
          <cell r="G32">
            <v>20000</v>
          </cell>
        </row>
        <row r="33">
          <cell r="A33" t="str">
            <v>загальний фонд</v>
          </cell>
          <cell r="F33">
            <v>1806400</v>
          </cell>
          <cell r="G33">
            <v>1630243.2</v>
          </cell>
        </row>
        <row r="34">
          <cell r="A34" t="str">
            <v>01210000000</v>
          </cell>
          <cell r="B34" t="str">
            <v>м.Феодосія</v>
          </cell>
          <cell r="D34">
            <v>3511160</v>
          </cell>
          <cell r="E34">
            <v>41034600</v>
          </cell>
          <cell r="F34">
            <v>938.1</v>
          </cell>
          <cell r="G34">
            <v>777.82300000000009</v>
          </cell>
        </row>
        <row r="35">
          <cell r="A35" t="str">
            <v>01312000000</v>
          </cell>
          <cell r="B35" t="str">
            <v xml:space="preserve">Сімферопольський р-н </v>
          </cell>
          <cell r="F35">
            <v>129.9</v>
          </cell>
          <cell r="G35">
            <v>107.721</v>
          </cell>
        </row>
        <row r="36">
          <cell r="A36" t="str">
            <v>27000000000</v>
          </cell>
          <cell r="B36" t="str">
            <v>м Севастополь</v>
          </cell>
          <cell r="F36">
            <v>20967</v>
          </cell>
          <cell r="G36">
            <v>17384.343000000001</v>
          </cell>
        </row>
        <row r="37">
          <cell r="A37" t="str">
            <v>всього (3511160)</v>
          </cell>
          <cell r="F37">
            <v>22035</v>
          </cell>
          <cell r="G37">
            <v>18269.887000000002</v>
          </cell>
        </row>
        <row r="38">
          <cell r="A38" t="str">
            <v>08201000000</v>
          </cell>
          <cell r="B38" t="str">
            <v>Запорізька</v>
          </cell>
          <cell r="D38">
            <v>3131030</v>
          </cell>
          <cell r="E38">
            <v>41032700</v>
          </cell>
          <cell r="F38">
            <v>350000</v>
          </cell>
          <cell r="G38">
            <v>320000</v>
          </cell>
        </row>
        <row r="39">
          <cell r="A39" t="str">
            <v>27000000000</v>
          </cell>
          <cell r="B39" t="str">
            <v>м Севастополь</v>
          </cell>
          <cell r="D39">
            <v>3131050</v>
          </cell>
          <cell r="E39">
            <v>41036900</v>
          </cell>
          <cell r="F39">
            <v>60340</v>
          </cell>
          <cell r="G39">
            <v>55000</v>
          </cell>
        </row>
        <row r="40">
          <cell r="A40" t="str">
            <v>спеціальний фонд</v>
          </cell>
          <cell r="F40">
            <v>432375</v>
          </cell>
          <cell r="G40">
            <v>393269.88699999999</v>
          </cell>
        </row>
        <row r="41">
          <cell r="A41" t="str">
            <v>ВСЬОГО</v>
          </cell>
          <cell r="F41">
            <v>2238775</v>
          </cell>
          <cell r="G41">
            <v>2023513.0870000003</v>
          </cell>
        </row>
        <row r="43">
          <cell r="A43" t="str">
            <v>КПК</v>
          </cell>
          <cell r="B43" t="str">
            <v>КД</v>
          </cell>
        </row>
        <row r="44">
          <cell r="A44">
            <v>1211080</v>
          </cell>
          <cell r="B44">
            <v>41037200</v>
          </cell>
          <cell r="C44" t="str">
            <v>Суб. з держбюджету на берегоукріплювальні роботи на о. Зміїний</v>
          </cell>
        </row>
        <row r="46">
          <cell r="A46">
            <v>1811080</v>
          </cell>
          <cell r="B46">
            <v>41035500</v>
          </cell>
          <cell r="C46" t="str">
            <v>Суб. з держбюджету до  місцевих бюджетів на проведення заходів з підготовки та відзначення 200-річчя від дня народження М.В.Гоголя</v>
          </cell>
        </row>
        <row r="47">
          <cell r="A47">
            <v>1811090</v>
          </cell>
          <cell r="B47">
            <v>41034700</v>
          </cell>
          <cell r="C47" t="str">
            <v xml:space="preserve">Суб. з держбюджету до  місцевих бюджетів на проведення комплексу робіт із створення пам’ятників Івану Мазепі та Карлу XII, ремонту та реставрації історико-культурного заповідника "Поле Полтавської битви" </v>
          </cell>
        </row>
        <row r="48">
          <cell r="A48">
            <v>2761160</v>
          </cell>
          <cell r="B48">
            <v>41036100</v>
          </cell>
          <cell r="C48" t="str">
            <v>Суб. з держбюджету бюджету Новоград-Волинського р-ну Житомирської обл. на соціально-економічний розвиток району</v>
          </cell>
        </row>
        <row r="49">
          <cell r="A49">
            <v>2761060</v>
          </cell>
          <cell r="B49">
            <v>41035700</v>
          </cell>
          <cell r="C49" t="str">
            <v>Суб. з держбюджету  бюджету Василівського р-ну на  соціально-економічний розвиток смт. Степногірськ</v>
          </cell>
        </row>
        <row r="50">
          <cell r="A50">
            <v>2761080</v>
          </cell>
          <cell r="B50">
            <v>41035600</v>
          </cell>
          <cell r="C50" t="str">
            <v xml:space="preserve">Суб. з держбюджету міському бюджету м. Львова на відновлення історичної спадщини міста </v>
          </cell>
        </row>
        <row r="51">
          <cell r="A51">
            <v>2761170</v>
          </cell>
          <cell r="B51">
            <v>41036400</v>
          </cell>
          <cell r="C51" t="str">
            <v xml:space="preserve">Суб. з держбюджету міському бюджету м. Макіївка Донецької обл. на соціально-економічний розвиток </v>
          </cell>
        </row>
        <row r="52">
          <cell r="A52">
            <v>2761180</v>
          </cell>
          <cell r="B52">
            <v>41037500</v>
          </cell>
          <cell r="C52" t="str">
            <v xml:space="preserve">Суб. з держбюджету обласному бюджету Чернігівської обл. на газифікацію (будівництво підвідних газопроводів до сільських населених пунктів) </v>
          </cell>
        </row>
        <row r="53">
          <cell r="A53">
            <v>2761190</v>
          </cell>
          <cell r="B53">
            <v>41036500</v>
          </cell>
          <cell r="C53" t="str">
            <v>Суб. з держбюджету міському бюджету м. Бердянськ Запорізької обл. на укріплення Бердянської коси</v>
          </cell>
        </row>
        <row r="54">
          <cell r="A54">
            <v>2761120</v>
          </cell>
          <cell r="B54">
            <v>41035900</v>
          </cell>
          <cell r="C54" t="str">
            <v>Суб. з держбюджету міському бюджету м. Дніпродзержинська на проведення протизсувних заходів у Шамишиній балці</v>
          </cell>
        </row>
        <row r="55">
          <cell r="A55">
            <v>2761200</v>
          </cell>
          <cell r="B55">
            <v>41037400</v>
          </cell>
          <cell r="C55" t="str">
            <v>Суб. з держбюджету міському бюджету м. Жовті Води Дніпропетровської обл. на соціально-економічний розвиток</v>
          </cell>
        </row>
        <row r="56">
          <cell r="A56">
            <v>2711150</v>
          </cell>
          <cell r="B56">
            <v>41033500</v>
          </cell>
          <cell r="C56" t="str">
            <v>Суб. з держбюджету міському бюджету м. Алчевськ на соціально-економічний розвиток</v>
          </cell>
        </row>
        <row r="57">
          <cell r="A57">
            <v>3131030</v>
          </cell>
          <cell r="B57">
            <v>41032700</v>
          </cell>
          <cell r="C57" t="str">
            <v xml:space="preserve">Суб. з держбюджету міському бюджету м. Запоріжжя на будівництво автотранспортної магістралі через річку Дніпро у м.Запоріжжя </v>
          </cell>
        </row>
        <row r="58">
          <cell r="A58">
            <v>3131050</v>
          </cell>
          <cell r="B58">
            <v>41036900</v>
          </cell>
          <cell r="C58" t="str">
            <v>Суб з держбюджету міському бюджету м. Севастополя на розбудову транспортної мережі м. Севастополя</v>
          </cell>
        </row>
        <row r="59">
          <cell r="A59">
            <v>3211030</v>
          </cell>
          <cell r="B59">
            <v>41031500</v>
          </cell>
          <cell r="C59" t="str">
            <v>Суб. з держбюджету на виконання заходів щодо радіаційного та соціального захисту населення м. Жовті Води</v>
          </cell>
        </row>
        <row r="60">
          <cell r="A60">
            <v>3411030</v>
          </cell>
          <cell r="B60">
            <v>41037300</v>
          </cell>
          <cell r="C60" t="str">
            <v>Суб. з держбюджету обласному бюджету Київської обл. на проведення експерименту за принципом "гроші ходять за дитиною"</v>
          </cell>
        </row>
        <row r="61">
          <cell r="A61">
            <v>3511060</v>
          </cell>
          <cell r="B61">
            <v>41021400</v>
          </cell>
          <cell r="C61" t="str">
            <v>Дод. дот. на здійснення повноважень, встановлених Законом України "Про затвердження Конституції Автономної Республіки Крим"</v>
          </cell>
        </row>
        <row r="62">
          <cell r="A62">
            <v>3511060</v>
          </cell>
          <cell r="B62">
            <v>41020800</v>
          </cell>
          <cell r="C62" t="str">
            <v>Дод. дот. на забезпечення утримання соціальної інфраструктури міста Славутича</v>
          </cell>
        </row>
        <row r="63">
          <cell r="A63">
            <v>3511140</v>
          </cell>
          <cell r="B63">
            <v>41031400</v>
          </cell>
          <cell r="C63" t="str">
            <v>Суб з держбюджету до  місцевих бюджетів на компенсацію втрат доходів внаслідок розміщення Чорноморського флоту Російської Федерації на території міст Севастополя, Феодосії та смт. Гвардійське Сімферопольського району</v>
          </cell>
        </row>
        <row r="64">
          <cell r="A64">
            <v>3511160</v>
          </cell>
          <cell r="B64">
            <v>41034600</v>
          </cell>
          <cell r="C64" t="str">
            <v>Суб з держбюджету до  місцевих бюджетів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v>
          </cell>
        </row>
        <row r="65">
          <cell r="A65">
            <v>3511200</v>
          </cell>
          <cell r="B65">
            <v>41031100</v>
          </cell>
          <cell r="C65" t="str">
            <v>Суб з держбюджету на виконання функцій столиці відповідно до Закону України "Про столицю України місто-герой Київ"</v>
          </cell>
        </row>
        <row r="66">
          <cell r="A66">
            <v>3511220</v>
          </cell>
          <cell r="B66">
            <v>41035400</v>
          </cell>
          <cell r="C66" t="str">
            <v>Суб. з держбюджету міському бюджету м. Севастополя на відзначення 225-річчя міста-героя Севастополя</v>
          </cell>
        </row>
        <row r="67">
          <cell r="A67">
            <v>6181020</v>
          </cell>
          <cell r="B67">
            <v>41035100</v>
          </cell>
          <cell r="C67" t="str">
            <v>Суб з держбюджету міському бюджету м. Києва на спорудження Меморіалу пам'яті жертв голодоморів в Україні</v>
          </cell>
        </row>
      </sheetData>
      <sheetData sheetId="25"/>
      <sheetData sheetId="26"/>
      <sheetData sheetId="27"/>
      <sheetData sheetId="28"/>
      <sheetData sheetId="29"/>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07.2019"/>
      <sheetName val="Додаток 2"/>
      <sheetName val="Дод3"/>
      <sheetName val="Лист1"/>
      <sheetName val="Лист2"/>
      <sheetName val="Лист3"/>
    </sheetNames>
    <sheetDataSet>
      <sheetData sheetId="0">
        <row r="551">
          <cell r="D551">
            <v>12604000</v>
          </cell>
          <cell r="E551">
            <v>12101000</v>
          </cell>
          <cell r="F551">
            <v>12101000</v>
          </cell>
          <cell r="G551">
            <v>2833000</v>
          </cell>
          <cell r="H551">
            <v>4265000</v>
          </cell>
        </row>
        <row r="556">
          <cell r="D556">
            <v>85073000</v>
          </cell>
          <cell r="E556">
            <v>75603000</v>
          </cell>
          <cell r="F556">
            <v>75603000</v>
          </cell>
          <cell r="G556">
            <v>53312000</v>
          </cell>
          <cell r="H556">
            <v>2951992.3099999996</v>
          </cell>
        </row>
        <row r="606">
          <cell r="D606">
            <v>1800000</v>
          </cell>
          <cell r="E606">
            <v>1528000</v>
          </cell>
          <cell r="F606">
            <v>1528000</v>
          </cell>
          <cell r="G606">
            <v>1528000</v>
          </cell>
          <cell r="H606">
            <v>0</v>
          </cell>
        </row>
        <row r="608">
          <cell r="D608">
            <v>200000</v>
          </cell>
          <cell r="E608">
            <v>200000</v>
          </cell>
          <cell r="F608">
            <v>200000</v>
          </cell>
          <cell r="G608">
            <v>0</v>
          </cell>
          <cell r="H608">
            <v>100000</v>
          </cell>
        </row>
        <row r="611">
          <cell r="D611">
            <v>700000</v>
          </cell>
          <cell r="E611">
            <v>594000</v>
          </cell>
          <cell r="F611">
            <v>594000</v>
          </cell>
          <cell r="G611">
            <v>594000</v>
          </cell>
          <cell r="H611">
            <v>0</v>
          </cell>
        </row>
        <row r="613">
          <cell r="D613">
            <v>2530000</v>
          </cell>
          <cell r="E613">
            <v>2509000</v>
          </cell>
          <cell r="F613">
            <v>2509000</v>
          </cell>
          <cell r="G613">
            <v>119000</v>
          </cell>
          <cell r="H613">
            <v>157600</v>
          </cell>
        </row>
        <row r="622">
          <cell r="D622">
            <v>1440000</v>
          </cell>
          <cell r="E622">
            <v>1223000</v>
          </cell>
          <cell r="F622">
            <v>1223000</v>
          </cell>
          <cell r="G622">
            <v>1223000</v>
          </cell>
          <cell r="H622">
            <v>0</v>
          </cell>
        </row>
        <row r="624">
          <cell r="D624">
            <v>2690000</v>
          </cell>
          <cell r="E624">
            <v>2583000</v>
          </cell>
          <cell r="F624">
            <v>2583000</v>
          </cell>
          <cell r="G624">
            <v>605000</v>
          </cell>
          <cell r="H624">
            <v>1978000</v>
          </cell>
        </row>
        <row r="626">
          <cell r="D626">
            <v>503000</v>
          </cell>
          <cell r="E626">
            <v>503000</v>
          </cell>
          <cell r="F626">
            <v>503000</v>
          </cell>
          <cell r="G626">
            <v>0</v>
          </cell>
          <cell r="H626">
            <v>0</v>
          </cell>
        </row>
        <row r="628">
          <cell r="D628">
            <v>7500000</v>
          </cell>
          <cell r="E628">
            <v>7274000</v>
          </cell>
          <cell r="F628">
            <v>7274000</v>
          </cell>
          <cell r="G628">
            <v>1274000</v>
          </cell>
          <cell r="H628">
            <v>0</v>
          </cell>
        </row>
        <row r="634">
          <cell r="D634">
            <v>3100000</v>
          </cell>
          <cell r="E634">
            <v>2874000</v>
          </cell>
          <cell r="F634">
            <v>2874000</v>
          </cell>
          <cell r="G634">
            <v>1274000</v>
          </cell>
          <cell r="H634">
            <v>1109103</v>
          </cell>
        </row>
      </sheetData>
      <sheetData sheetId="1"/>
      <sheetData sheetId="2"/>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DG6089"/>
  <sheetViews>
    <sheetView showZeros="0" tabSelected="1" view="pageBreakPreview" zoomScale="55" zoomScaleNormal="70" zoomScaleSheetLayoutView="55" workbookViewId="0">
      <pane ySplit="8" topLeftCell="A6064" activePane="bottomLeft" state="frozen"/>
      <selection pane="bottomLeft" activeCell="F6111" sqref="F6111"/>
    </sheetView>
  </sheetViews>
  <sheetFormatPr defaultRowHeight="18.75"/>
  <cols>
    <col min="1" max="1" width="7.7109375" style="23" customWidth="1"/>
    <col min="2" max="2" width="24.28515625" style="24" customWidth="1"/>
    <col min="3" max="3" width="111.5703125" style="22" customWidth="1"/>
    <col min="4" max="4" width="25" style="18" customWidth="1"/>
    <col min="5" max="5" width="25.28515625" style="19" customWidth="1"/>
    <col min="6" max="6" width="24.42578125" style="19" customWidth="1"/>
    <col min="7" max="7" width="21.5703125" style="19" customWidth="1"/>
    <col min="8" max="8" width="22.5703125" style="19" customWidth="1"/>
    <col min="9" max="9" width="11.7109375" style="1" customWidth="1"/>
    <col min="10" max="10" width="14.85546875" style="3" customWidth="1"/>
    <col min="11" max="16384" width="9.140625" style="3"/>
  </cols>
  <sheetData>
    <row r="1" spans="1:111" ht="20.25">
      <c r="H1" s="20" t="s">
        <v>19</v>
      </c>
    </row>
    <row r="2" spans="1:111" s="5" customFormat="1" ht="23.25" customHeight="1">
      <c r="A2" s="65" t="s">
        <v>10</v>
      </c>
      <c r="B2" s="65"/>
      <c r="C2" s="65"/>
      <c r="D2" s="65"/>
      <c r="E2" s="65"/>
      <c r="F2" s="65"/>
      <c r="G2" s="65"/>
      <c r="H2" s="65"/>
      <c r="I2" s="4"/>
    </row>
    <row r="3" spans="1:111" s="5" customFormat="1" ht="48" customHeight="1">
      <c r="A3" s="67" t="s">
        <v>20</v>
      </c>
      <c r="B3" s="67"/>
      <c r="C3" s="67"/>
      <c r="D3" s="67"/>
      <c r="E3" s="67"/>
      <c r="F3" s="67"/>
      <c r="G3" s="67"/>
      <c r="H3" s="67"/>
      <c r="I3" s="4"/>
    </row>
    <row r="4" spans="1:111" s="5" customFormat="1" ht="24.75" customHeight="1">
      <c r="A4" s="66" t="s">
        <v>4997</v>
      </c>
      <c r="B4" s="66"/>
      <c r="C4" s="66"/>
      <c r="D4" s="66"/>
      <c r="E4" s="66"/>
      <c r="F4" s="66"/>
      <c r="G4" s="66"/>
      <c r="H4" s="66"/>
      <c r="I4" s="4"/>
    </row>
    <row r="5" spans="1:111" ht="15.75" customHeight="1">
      <c r="A5" s="79" t="s">
        <v>9</v>
      </c>
      <c r="B5" s="79"/>
      <c r="C5" s="79"/>
      <c r="D5" s="79"/>
      <c r="E5" s="79"/>
      <c r="F5" s="79"/>
      <c r="G5" s="79"/>
      <c r="H5" s="79"/>
    </row>
    <row r="6" spans="1:111" s="10" customFormat="1" ht="28.5" customHeight="1">
      <c r="A6" s="77" t="s">
        <v>11</v>
      </c>
      <c r="B6" s="77" t="s">
        <v>12</v>
      </c>
      <c r="C6" s="77" t="s">
        <v>18</v>
      </c>
      <c r="D6" s="75" t="s">
        <v>21</v>
      </c>
      <c r="E6" s="76"/>
      <c r="F6" s="75" t="s">
        <v>23</v>
      </c>
      <c r="G6" s="76"/>
      <c r="H6" s="73" t="s">
        <v>25</v>
      </c>
      <c r="I6" s="9"/>
    </row>
    <row r="7" spans="1:111" s="10" customFormat="1" ht="69" customHeight="1">
      <c r="A7" s="78"/>
      <c r="B7" s="78"/>
      <c r="C7" s="78"/>
      <c r="D7" s="7" t="s">
        <v>22</v>
      </c>
      <c r="E7" s="8" t="s">
        <v>4998</v>
      </c>
      <c r="F7" s="8" t="s">
        <v>24</v>
      </c>
      <c r="G7" s="8" t="s">
        <v>4999</v>
      </c>
      <c r="H7" s="74"/>
      <c r="I7" s="9"/>
    </row>
    <row r="8" spans="1:111" s="6" customFormat="1" ht="15.75" customHeight="1">
      <c r="A8" s="21">
        <v>1</v>
      </c>
      <c r="B8" s="21">
        <v>2</v>
      </c>
      <c r="C8" s="21">
        <v>3</v>
      </c>
      <c r="D8" s="21">
        <v>4</v>
      </c>
      <c r="E8" s="21">
        <v>5</v>
      </c>
      <c r="F8" s="21">
        <v>6</v>
      </c>
      <c r="G8" s="21">
        <v>7</v>
      </c>
      <c r="H8" s="126">
        <v>8</v>
      </c>
      <c r="I8" s="127"/>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row>
    <row r="9" spans="1:111" ht="20.25" customHeight="1">
      <c r="A9" s="63" t="s">
        <v>13</v>
      </c>
      <c r="B9" s="64"/>
      <c r="C9" s="64"/>
      <c r="D9" s="64"/>
      <c r="E9" s="64"/>
      <c r="F9" s="64"/>
      <c r="G9" s="64"/>
      <c r="H9" s="64"/>
      <c r="I9" s="129"/>
      <c r="J9" s="129"/>
      <c r="K9" s="129"/>
      <c r="L9" s="129"/>
      <c r="M9" s="129"/>
      <c r="N9" s="129"/>
      <c r="O9" s="129"/>
      <c r="P9" s="130"/>
      <c r="Q9" s="131"/>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row>
    <row r="10" spans="1:111" ht="20.25" customHeight="1">
      <c r="A10" s="11">
        <v>1</v>
      </c>
      <c r="B10" s="28" t="s">
        <v>3231</v>
      </c>
      <c r="C10" s="12" t="s">
        <v>1257</v>
      </c>
      <c r="D10" s="13">
        <f>SUM(D11:D14)</f>
        <v>11978000</v>
      </c>
      <c r="E10" s="13">
        <f>SUM(E11:E14)</f>
        <v>11899000</v>
      </c>
      <c r="F10" s="13">
        <f>SUM(F11:F14)</f>
        <v>11899000</v>
      </c>
      <c r="G10" s="13">
        <f>SUM(G11:G14)</f>
        <v>444000</v>
      </c>
      <c r="H10" s="133">
        <f>SUM(H11:H14)</f>
        <v>6447000</v>
      </c>
      <c r="I10" s="25"/>
      <c r="J10" s="25"/>
      <c r="K10" s="25"/>
      <c r="L10" s="25"/>
      <c r="M10" s="25"/>
      <c r="N10" s="25"/>
      <c r="O10" s="25"/>
      <c r="P10" s="130"/>
      <c r="Q10" s="131"/>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2"/>
      <c r="DF10" s="132"/>
      <c r="DG10" s="132"/>
    </row>
    <row r="11" spans="1:111" ht="31.5">
      <c r="A11" s="28">
        <v>1.1000000000000001</v>
      </c>
      <c r="B11" s="28" t="s">
        <v>3231</v>
      </c>
      <c r="C11" s="42" t="s">
        <v>3232</v>
      </c>
      <c r="D11" s="14">
        <f>1455000+523000</f>
        <v>1978000</v>
      </c>
      <c r="E11" s="14">
        <v>1455000</v>
      </c>
      <c r="F11" s="14">
        <v>1455000</v>
      </c>
      <c r="G11" s="14">
        <v>0</v>
      </c>
      <c r="H11" s="14">
        <v>1455000</v>
      </c>
      <c r="I11" s="23"/>
      <c r="J11" s="22"/>
      <c r="K11" s="18"/>
      <c r="L11" s="19"/>
      <c r="M11" s="19"/>
      <c r="N11" s="19"/>
      <c r="O11" s="19"/>
      <c r="P11" s="1"/>
      <c r="Q11" s="2"/>
    </row>
    <row r="12" spans="1:111" ht="18.75" customHeight="1">
      <c r="A12" s="28">
        <v>1.2</v>
      </c>
      <c r="B12" s="28" t="s">
        <v>3231</v>
      </c>
      <c r="C12" s="42" t="s">
        <v>3233</v>
      </c>
      <c r="D12" s="14">
        <v>5000000</v>
      </c>
      <c r="E12" s="14">
        <v>5000000</v>
      </c>
      <c r="F12" s="14">
        <v>5000000</v>
      </c>
      <c r="G12" s="14">
        <v>0</v>
      </c>
      <c r="H12" s="14">
        <v>0</v>
      </c>
      <c r="I12" s="23"/>
      <c r="J12" s="22"/>
      <c r="K12" s="18"/>
      <c r="L12" s="19"/>
      <c r="M12" s="19"/>
      <c r="N12" s="19"/>
      <c r="O12" s="19"/>
      <c r="P12" s="1"/>
      <c r="Q12" s="2"/>
    </row>
    <row r="13" spans="1:111" ht="20.25" customHeight="1">
      <c r="A13" s="28">
        <v>1.3</v>
      </c>
      <c r="B13" s="28" t="s">
        <v>3231</v>
      </c>
      <c r="C13" s="42" t="s">
        <v>3234</v>
      </c>
      <c r="D13" s="14">
        <v>5000000</v>
      </c>
      <c r="E13" s="14">
        <v>5000000</v>
      </c>
      <c r="F13" s="14">
        <v>5000000</v>
      </c>
      <c r="G13" s="14">
        <v>0</v>
      </c>
      <c r="H13" s="14">
        <v>4992000</v>
      </c>
      <c r="I13" s="23"/>
      <c r="J13" s="22"/>
      <c r="K13" s="18"/>
      <c r="L13" s="19"/>
      <c r="M13" s="19"/>
      <c r="N13" s="19"/>
      <c r="O13" s="19"/>
      <c r="P13" s="1"/>
      <c r="Q13" s="2"/>
    </row>
    <row r="14" spans="1:111">
      <c r="A14" s="28"/>
      <c r="B14" s="28"/>
      <c r="C14" s="42" t="s">
        <v>591</v>
      </c>
      <c r="D14" s="14">
        <v>0</v>
      </c>
      <c r="E14" s="14">
        <v>444000</v>
      </c>
      <c r="F14" s="14">
        <v>444000</v>
      </c>
      <c r="G14" s="14">
        <v>444000</v>
      </c>
      <c r="H14" s="14">
        <v>0</v>
      </c>
      <c r="I14" s="23"/>
      <c r="J14" s="22"/>
      <c r="K14" s="18"/>
      <c r="L14" s="19"/>
      <c r="M14" s="19"/>
      <c r="N14" s="19"/>
      <c r="O14" s="19"/>
      <c r="P14" s="1"/>
      <c r="Q14" s="2"/>
    </row>
    <row r="15" spans="1:111" ht="18.75" customHeight="1">
      <c r="A15" s="80">
        <v>2</v>
      </c>
      <c r="B15" s="28" t="s">
        <v>3235</v>
      </c>
      <c r="C15" s="12" t="s">
        <v>1257</v>
      </c>
      <c r="D15" s="13">
        <f>SUM(D16:D18)</f>
        <v>22829000</v>
      </c>
      <c r="E15" s="13">
        <f>SUM(E16:E18)</f>
        <v>20439000</v>
      </c>
      <c r="F15" s="13">
        <f>SUM(F16:F18)</f>
        <v>20439000</v>
      </c>
      <c r="G15" s="13">
        <f>SUM(G16:G18)</f>
        <v>17530000</v>
      </c>
      <c r="H15" s="13">
        <f>SUM(H16:H18)</f>
        <v>0</v>
      </c>
      <c r="I15" s="23"/>
      <c r="J15" s="22"/>
      <c r="K15" s="18"/>
      <c r="L15" s="19"/>
      <c r="M15" s="19"/>
      <c r="N15" s="19"/>
      <c r="O15" s="19"/>
      <c r="P15" s="1"/>
      <c r="Q15" s="2"/>
    </row>
    <row r="16" spans="1:111" ht="20.25" customHeight="1">
      <c r="A16" s="28">
        <v>2.1</v>
      </c>
      <c r="B16" s="28" t="s">
        <v>3235</v>
      </c>
      <c r="C16" s="32" t="s">
        <v>3236</v>
      </c>
      <c r="D16" s="13">
        <v>3956000</v>
      </c>
      <c r="E16" s="13">
        <v>3956000</v>
      </c>
      <c r="F16" s="13">
        <v>3956000</v>
      </c>
      <c r="G16" s="13">
        <v>1047000</v>
      </c>
      <c r="H16" s="14">
        <v>0</v>
      </c>
      <c r="I16" s="23"/>
      <c r="J16" s="22"/>
      <c r="K16" s="18"/>
      <c r="L16" s="19"/>
      <c r="M16" s="19"/>
      <c r="N16" s="19"/>
      <c r="O16" s="19"/>
      <c r="P16" s="1"/>
      <c r="Q16" s="2"/>
    </row>
    <row r="17" spans="1:17" ht="48">
      <c r="A17" s="28">
        <v>2.2000000000000002</v>
      </c>
      <c r="B17" s="28" t="s">
        <v>3235</v>
      </c>
      <c r="C17" s="32" t="s">
        <v>5000</v>
      </c>
      <c r="D17" s="13">
        <v>14800000</v>
      </c>
      <c r="E17" s="13">
        <v>12410000</v>
      </c>
      <c r="F17" s="13">
        <v>12410000</v>
      </c>
      <c r="G17" s="13">
        <v>12410000</v>
      </c>
      <c r="H17" s="14">
        <v>0</v>
      </c>
      <c r="I17" s="23"/>
      <c r="J17" s="22"/>
      <c r="K17" s="18"/>
      <c r="L17" s="19"/>
      <c r="M17" s="19"/>
      <c r="N17" s="19"/>
      <c r="O17" s="19"/>
      <c r="P17" s="1"/>
      <c r="Q17" s="2"/>
    </row>
    <row r="18" spans="1:17" ht="18.75" customHeight="1">
      <c r="A18" s="28">
        <v>2.2999999999999998</v>
      </c>
      <c r="B18" s="28" t="s">
        <v>3235</v>
      </c>
      <c r="C18" s="32" t="s">
        <v>5001</v>
      </c>
      <c r="D18" s="13">
        <v>4073000</v>
      </c>
      <c r="E18" s="13">
        <v>4073000</v>
      </c>
      <c r="F18" s="13">
        <v>4073000</v>
      </c>
      <c r="G18" s="13">
        <v>4073000</v>
      </c>
      <c r="H18" s="14">
        <v>0</v>
      </c>
      <c r="I18" s="23"/>
      <c r="J18" s="22"/>
      <c r="K18" s="18"/>
      <c r="L18" s="19"/>
      <c r="M18" s="19"/>
      <c r="N18" s="19"/>
      <c r="O18" s="19"/>
      <c r="P18" s="1"/>
      <c r="Q18" s="2"/>
    </row>
    <row r="19" spans="1:17" ht="20.25" customHeight="1">
      <c r="A19" s="80">
        <v>3</v>
      </c>
      <c r="B19" s="28" t="s">
        <v>3237</v>
      </c>
      <c r="C19" s="12" t="s">
        <v>1257</v>
      </c>
      <c r="D19" s="13">
        <f>SUM(D20:D27)</f>
        <v>136000</v>
      </c>
      <c r="E19" s="13">
        <f>SUM(E20:E27)</f>
        <v>125000</v>
      </c>
      <c r="F19" s="13">
        <f>SUM(F20:F27)</f>
        <v>125000</v>
      </c>
      <c r="G19" s="13">
        <f>SUM(G20:G27)</f>
        <v>59000</v>
      </c>
      <c r="H19" s="13">
        <f>SUM(H20:H27)</f>
        <v>51000</v>
      </c>
      <c r="I19" s="23"/>
      <c r="J19" s="22"/>
      <c r="K19" s="18"/>
      <c r="L19" s="19"/>
      <c r="M19" s="19"/>
      <c r="N19" s="19"/>
      <c r="O19" s="19"/>
      <c r="P19" s="1"/>
      <c r="Q19" s="2"/>
    </row>
    <row r="20" spans="1:17" ht="31.5">
      <c r="A20" s="28">
        <v>3.1</v>
      </c>
      <c r="B20" s="28" t="s">
        <v>3237</v>
      </c>
      <c r="C20" s="42" t="s">
        <v>3238</v>
      </c>
      <c r="D20" s="14">
        <v>35000</v>
      </c>
      <c r="E20" s="14">
        <v>15000</v>
      </c>
      <c r="F20" s="14">
        <v>15000</v>
      </c>
      <c r="G20" s="14">
        <v>0</v>
      </c>
      <c r="H20" s="14">
        <v>0</v>
      </c>
      <c r="I20" s="23"/>
      <c r="J20" s="22"/>
      <c r="K20" s="18"/>
      <c r="L20" s="19"/>
      <c r="M20" s="19"/>
      <c r="N20" s="19"/>
      <c r="O20" s="19"/>
      <c r="P20" s="1"/>
      <c r="Q20" s="2"/>
    </row>
    <row r="21" spans="1:17" ht="18.75" customHeight="1">
      <c r="A21" s="28">
        <v>3.2</v>
      </c>
      <c r="B21" s="28" t="s">
        <v>3237</v>
      </c>
      <c r="C21" s="42" t="s">
        <v>3239</v>
      </c>
      <c r="D21" s="14">
        <v>19000</v>
      </c>
      <c r="E21" s="14">
        <v>9000</v>
      </c>
      <c r="F21" s="14">
        <v>9000</v>
      </c>
      <c r="G21" s="14">
        <v>0</v>
      </c>
      <c r="H21" s="14">
        <v>9000</v>
      </c>
      <c r="I21" s="23"/>
      <c r="J21" s="22"/>
      <c r="K21" s="18"/>
      <c r="L21" s="19"/>
      <c r="M21" s="19"/>
      <c r="N21" s="19"/>
      <c r="O21" s="19"/>
      <c r="P21" s="1"/>
      <c r="Q21" s="2"/>
    </row>
    <row r="22" spans="1:17" ht="20.25" customHeight="1">
      <c r="A22" s="28">
        <v>3.3</v>
      </c>
      <c r="B22" s="28" t="s">
        <v>3237</v>
      </c>
      <c r="C22" s="42" t="s">
        <v>3240</v>
      </c>
      <c r="D22" s="14">
        <v>19000</v>
      </c>
      <c r="E22" s="14">
        <v>9000</v>
      </c>
      <c r="F22" s="14">
        <v>9000</v>
      </c>
      <c r="G22" s="14">
        <v>0</v>
      </c>
      <c r="H22" s="14">
        <v>9000</v>
      </c>
      <c r="I22" s="23"/>
      <c r="J22" s="22"/>
      <c r="K22" s="18"/>
      <c r="L22" s="19"/>
      <c r="M22" s="19"/>
      <c r="N22" s="19"/>
      <c r="O22" s="19"/>
      <c r="P22" s="1"/>
      <c r="Q22" s="2"/>
    </row>
    <row r="23" spans="1:17" ht="31.5">
      <c r="A23" s="28">
        <v>3.4</v>
      </c>
      <c r="B23" s="28" t="s">
        <v>3237</v>
      </c>
      <c r="C23" s="42" t="s">
        <v>3241</v>
      </c>
      <c r="D23" s="14">
        <v>19000</v>
      </c>
      <c r="E23" s="14">
        <v>9000</v>
      </c>
      <c r="F23" s="14">
        <v>9000</v>
      </c>
      <c r="G23" s="14">
        <v>0</v>
      </c>
      <c r="H23" s="14">
        <v>9000</v>
      </c>
      <c r="I23" s="23"/>
      <c r="J23" s="22"/>
      <c r="K23" s="18"/>
      <c r="L23" s="19"/>
      <c r="M23" s="19"/>
      <c r="N23" s="19"/>
      <c r="O23" s="19"/>
      <c r="P23" s="1"/>
      <c r="Q23" s="2"/>
    </row>
    <row r="24" spans="1:17" ht="18.75" customHeight="1">
      <c r="A24" s="28">
        <v>3.5</v>
      </c>
      <c r="B24" s="28" t="s">
        <v>3237</v>
      </c>
      <c r="C24" s="42" t="s">
        <v>3242</v>
      </c>
      <c r="D24" s="14">
        <v>19000</v>
      </c>
      <c r="E24" s="14">
        <v>9000</v>
      </c>
      <c r="F24" s="14">
        <v>9000</v>
      </c>
      <c r="G24" s="14">
        <v>0</v>
      </c>
      <c r="H24" s="14">
        <v>9000</v>
      </c>
      <c r="I24" s="23"/>
      <c r="J24" s="22"/>
      <c r="K24" s="18"/>
      <c r="L24" s="19"/>
      <c r="M24" s="19"/>
      <c r="N24" s="19"/>
      <c r="O24" s="19"/>
      <c r="P24" s="1"/>
      <c r="Q24" s="2"/>
    </row>
    <row r="25" spans="1:17" ht="20.25" customHeight="1">
      <c r="A25" s="28">
        <v>3.6</v>
      </c>
      <c r="B25" s="28" t="s">
        <v>3237</v>
      </c>
      <c r="C25" s="42" t="s">
        <v>3243</v>
      </c>
      <c r="D25" s="14">
        <v>19000</v>
      </c>
      <c r="E25" s="14">
        <v>9000</v>
      </c>
      <c r="F25" s="14">
        <v>9000</v>
      </c>
      <c r="G25" s="14">
        <v>0</v>
      </c>
      <c r="H25" s="14">
        <v>9000</v>
      </c>
      <c r="I25" s="23"/>
      <c r="J25" s="22"/>
      <c r="K25" s="18"/>
      <c r="L25" s="19"/>
      <c r="M25" s="19"/>
      <c r="N25" s="19"/>
      <c r="O25" s="19"/>
      <c r="P25" s="1"/>
      <c r="Q25" s="2"/>
    </row>
    <row r="26" spans="1:17" ht="47.25">
      <c r="A26" s="28">
        <v>3.7</v>
      </c>
      <c r="B26" s="28" t="s">
        <v>3237</v>
      </c>
      <c r="C26" s="42" t="s">
        <v>3244</v>
      </c>
      <c r="D26" s="14">
        <v>6000</v>
      </c>
      <c r="E26" s="14">
        <v>6000</v>
      </c>
      <c r="F26" s="14">
        <v>6000</v>
      </c>
      <c r="G26" s="14">
        <v>0</v>
      </c>
      <c r="H26" s="14">
        <v>6000</v>
      </c>
      <c r="I26" s="23"/>
      <c r="J26" s="22"/>
      <c r="K26" s="18"/>
      <c r="L26" s="19"/>
      <c r="M26" s="19"/>
      <c r="N26" s="19"/>
      <c r="O26" s="19"/>
      <c r="P26" s="1"/>
      <c r="Q26" s="2"/>
    </row>
    <row r="27" spans="1:17" ht="18.75" customHeight="1">
      <c r="A27" s="28"/>
      <c r="B27" s="28"/>
      <c r="C27" s="42" t="s">
        <v>591</v>
      </c>
      <c r="D27" s="14">
        <v>0</v>
      </c>
      <c r="E27" s="14">
        <v>59000</v>
      </c>
      <c r="F27" s="14">
        <v>59000</v>
      </c>
      <c r="G27" s="14">
        <v>59000</v>
      </c>
      <c r="H27" s="14">
        <v>0</v>
      </c>
      <c r="I27" s="23"/>
      <c r="J27" s="22"/>
      <c r="K27" s="18"/>
      <c r="L27" s="19"/>
      <c r="M27" s="19"/>
      <c r="N27" s="19"/>
      <c r="O27" s="19"/>
      <c r="P27" s="1"/>
      <c r="Q27" s="2"/>
    </row>
    <row r="28" spans="1:17" ht="20.25" customHeight="1">
      <c r="A28" s="80">
        <v>4</v>
      </c>
      <c r="B28" s="28" t="s">
        <v>3245</v>
      </c>
      <c r="C28" s="12" t="s">
        <v>1257</v>
      </c>
      <c r="D28" s="13">
        <f>SUM(D29:D41)</f>
        <v>745000</v>
      </c>
      <c r="E28" s="13">
        <f>SUM(E29:E41)</f>
        <v>706000</v>
      </c>
      <c r="F28" s="13">
        <f>SUM(F29:F41)</f>
        <v>706000</v>
      </c>
      <c r="G28" s="13">
        <f>SUM(G29:G41)</f>
        <v>221000</v>
      </c>
      <c r="H28" s="13">
        <f>SUM(H29:H41)</f>
        <v>483255</v>
      </c>
      <c r="I28" s="23"/>
      <c r="J28" s="22"/>
      <c r="K28" s="18"/>
      <c r="L28" s="19"/>
      <c r="M28" s="19"/>
      <c r="N28" s="19"/>
      <c r="O28" s="19"/>
      <c r="P28" s="1"/>
      <c r="Q28" s="2"/>
    </row>
    <row r="29" spans="1:17" ht="63">
      <c r="A29" s="28">
        <v>4.0999999999999996</v>
      </c>
      <c r="B29" s="28" t="s">
        <v>3245</v>
      </c>
      <c r="C29" s="42" t="s">
        <v>3246</v>
      </c>
      <c r="D29" s="14">
        <v>60000</v>
      </c>
      <c r="E29" s="14">
        <v>40000</v>
      </c>
      <c r="F29" s="14">
        <v>40000</v>
      </c>
      <c r="G29" s="14">
        <v>0</v>
      </c>
      <c r="H29" s="14">
        <v>40000</v>
      </c>
      <c r="I29" s="23"/>
      <c r="J29" s="22"/>
      <c r="K29" s="18"/>
      <c r="L29" s="19"/>
      <c r="M29" s="19"/>
      <c r="N29" s="19"/>
      <c r="O29" s="19"/>
      <c r="P29" s="1"/>
      <c r="Q29" s="2"/>
    </row>
    <row r="30" spans="1:17" ht="18.75" customHeight="1">
      <c r="A30" s="28">
        <v>4.2</v>
      </c>
      <c r="B30" s="28" t="s">
        <v>3245</v>
      </c>
      <c r="C30" s="42" t="s">
        <v>3247</v>
      </c>
      <c r="D30" s="14">
        <v>79000</v>
      </c>
      <c r="E30" s="14">
        <v>51000</v>
      </c>
      <c r="F30" s="14">
        <v>51000</v>
      </c>
      <c r="G30" s="14">
        <v>0</v>
      </c>
      <c r="H30" s="14">
        <v>50972</v>
      </c>
      <c r="I30" s="23"/>
      <c r="J30" s="22"/>
      <c r="K30" s="18"/>
      <c r="L30" s="19"/>
      <c r="M30" s="19"/>
      <c r="N30" s="19"/>
      <c r="O30" s="19"/>
      <c r="P30" s="1"/>
      <c r="Q30" s="2"/>
    </row>
    <row r="31" spans="1:17" ht="20.25" customHeight="1">
      <c r="A31" s="28">
        <v>4.3</v>
      </c>
      <c r="B31" s="28" t="s">
        <v>3245</v>
      </c>
      <c r="C31" s="42" t="s">
        <v>3248</v>
      </c>
      <c r="D31" s="14">
        <v>79000</v>
      </c>
      <c r="E31" s="14">
        <v>51000</v>
      </c>
      <c r="F31" s="14">
        <v>51000</v>
      </c>
      <c r="G31" s="14">
        <v>0</v>
      </c>
      <c r="H31" s="14">
        <v>51000</v>
      </c>
      <c r="I31" s="23"/>
      <c r="J31" s="22"/>
      <c r="K31" s="18"/>
      <c r="L31" s="19"/>
      <c r="M31" s="19"/>
      <c r="N31" s="19"/>
      <c r="O31" s="19"/>
      <c r="P31" s="1"/>
      <c r="Q31" s="2"/>
    </row>
    <row r="32" spans="1:17" ht="63">
      <c r="A32" s="28">
        <v>4.4000000000000004</v>
      </c>
      <c r="B32" s="28" t="s">
        <v>3245</v>
      </c>
      <c r="C32" s="42" t="s">
        <v>3249</v>
      </c>
      <c r="D32" s="14">
        <v>79000</v>
      </c>
      <c r="E32" s="14">
        <v>51000</v>
      </c>
      <c r="F32" s="14">
        <v>51000</v>
      </c>
      <c r="G32" s="14">
        <v>0</v>
      </c>
      <c r="H32" s="14">
        <v>51000</v>
      </c>
      <c r="I32" s="23"/>
      <c r="J32" s="22"/>
      <c r="K32" s="18"/>
      <c r="L32" s="19"/>
      <c r="M32" s="19"/>
      <c r="N32" s="19"/>
      <c r="O32" s="19"/>
      <c r="P32" s="1"/>
      <c r="Q32" s="2"/>
    </row>
    <row r="33" spans="1:17" ht="18.75" customHeight="1">
      <c r="A33" s="28">
        <v>4.5</v>
      </c>
      <c r="B33" s="28" t="s">
        <v>3245</v>
      </c>
      <c r="C33" s="42" t="s">
        <v>3250</v>
      </c>
      <c r="D33" s="14">
        <v>61000</v>
      </c>
      <c r="E33" s="14">
        <v>39000</v>
      </c>
      <c r="F33" s="14">
        <v>39000</v>
      </c>
      <c r="G33" s="14">
        <v>0</v>
      </c>
      <c r="H33" s="14">
        <v>37545</v>
      </c>
      <c r="I33" s="23"/>
      <c r="J33" s="22"/>
      <c r="K33" s="18"/>
      <c r="L33" s="19"/>
      <c r="M33" s="19"/>
      <c r="N33" s="19"/>
      <c r="O33" s="19"/>
      <c r="P33" s="1"/>
      <c r="Q33" s="2"/>
    </row>
    <row r="34" spans="1:17" ht="20.25" customHeight="1">
      <c r="A34" s="28">
        <v>4.5999999999999996</v>
      </c>
      <c r="B34" s="28" t="s">
        <v>3245</v>
      </c>
      <c r="C34" s="42" t="s">
        <v>3251</v>
      </c>
      <c r="D34" s="14">
        <v>79000</v>
      </c>
      <c r="E34" s="14">
        <v>51000</v>
      </c>
      <c r="F34" s="14">
        <v>51000</v>
      </c>
      <c r="G34" s="14">
        <v>0</v>
      </c>
      <c r="H34" s="14">
        <v>51000</v>
      </c>
      <c r="I34" s="23"/>
      <c r="J34" s="22"/>
      <c r="K34" s="18"/>
      <c r="L34" s="19"/>
      <c r="M34" s="19"/>
      <c r="N34" s="19"/>
      <c r="O34" s="19"/>
      <c r="P34" s="1"/>
      <c r="Q34" s="2"/>
    </row>
    <row r="35" spans="1:17" ht="47.25">
      <c r="A35" s="28">
        <v>4.7</v>
      </c>
      <c r="B35" s="28" t="s">
        <v>3245</v>
      </c>
      <c r="C35" s="42" t="s">
        <v>3252</v>
      </c>
      <c r="D35" s="14">
        <v>49000</v>
      </c>
      <c r="E35" s="14">
        <v>31000</v>
      </c>
      <c r="F35" s="14">
        <v>31000</v>
      </c>
      <c r="G35" s="14">
        <v>0</v>
      </c>
      <c r="H35" s="14">
        <v>31000</v>
      </c>
      <c r="I35" s="23"/>
      <c r="J35" s="22"/>
      <c r="K35" s="18"/>
      <c r="L35" s="19"/>
      <c r="M35" s="19"/>
      <c r="N35" s="19"/>
      <c r="O35" s="19"/>
      <c r="P35" s="1"/>
      <c r="Q35" s="2"/>
    </row>
    <row r="36" spans="1:17" ht="18.75" customHeight="1">
      <c r="A36" s="28">
        <v>4.8</v>
      </c>
      <c r="B36" s="28" t="s">
        <v>3245</v>
      </c>
      <c r="C36" s="42" t="s">
        <v>3253</v>
      </c>
      <c r="D36" s="14">
        <v>48000</v>
      </c>
      <c r="E36" s="14">
        <v>32000</v>
      </c>
      <c r="F36" s="14">
        <v>32000</v>
      </c>
      <c r="G36" s="14">
        <v>0</v>
      </c>
      <c r="H36" s="14">
        <v>31980</v>
      </c>
      <c r="I36" s="23"/>
      <c r="J36" s="22"/>
      <c r="K36" s="18"/>
      <c r="L36" s="19"/>
      <c r="M36" s="19"/>
      <c r="N36" s="19"/>
      <c r="O36" s="19"/>
      <c r="P36" s="1"/>
      <c r="Q36" s="2"/>
    </row>
    <row r="37" spans="1:17" ht="20.25" customHeight="1">
      <c r="A37" s="28">
        <v>4.9000000000000004</v>
      </c>
      <c r="B37" s="28" t="s">
        <v>3245</v>
      </c>
      <c r="C37" s="42" t="s">
        <v>3254</v>
      </c>
      <c r="D37" s="14">
        <v>60000</v>
      </c>
      <c r="E37" s="14">
        <v>40000</v>
      </c>
      <c r="F37" s="14">
        <v>40000</v>
      </c>
      <c r="G37" s="14">
        <v>0</v>
      </c>
      <c r="H37" s="14">
        <v>40000</v>
      </c>
      <c r="I37" s="23"/>
      <c r="J37" s="22"/>
      <c r="K37" s="18"/>
      <c r="L37" s="19"/>
      <c r="M37" s="19"/>
      <c r="N37" s="19"/>
      <c r="O37" s="19"/>
      <c r="P37" s="1"/>
      <c r="Q37" s="2"/>
    </row>
    <row r="38" spans="1:17" ht="47.25">
      <c r="A38" s="47">
        <v>4.0999999999999996</v>
      </c>
      <c r="B38" s="28" t="s">
        <v>3245</v>
      </c>
      <c r="C38" s="42" t="s">
        <v>3255</v>
      </c>
      <c r="D38" s="14">
        <v>60000</v>
      </c>
      <c r="E38" s="14">
        <v>40000</v>
      </c>
      <c r="F38" s="14">
        <v>40000</v>
      </c>
      <c r="G38" s="14">
        <v>0</v>
      </c>
      <c r="H38" s="14">
        <v>39994</v>
      </c>
      <c r="I38" s="23"/>
      <c r="J38" s="22"/>
      <c r="K38" s="18"/>
      <c r="L38" s="19"/>
      <c r="M38" s="19"/>
      <c r="N38" s="19"/>
      <c r="O38" s="19"/>
      <c r="P38" s="1"/>
      <c r="Q38" s="2"/>
    </row>
    <row r="39" spans="1:17" ht="18.75" customHeight="1">
      <c r="A39" s="47">
        <v>4.1100000000000003</v>
      </c>
      <c r="B39" s="28" t="s">
        <v>3245</v>
      </c>
      <c r="C39" s="42" t="s">
        <v>3256</v>
      </c>
      <c r="D39" s="14">
        <v>48000</v>
      </c>
      <c r="E39" s="14">
        <v>32000</v>
      </c>
      <c r="F39" s="14">
        <v>32000</v>
      </c>
      <c r="G39" s="14">
        <v>0</v>
      </c>
      <c r="H39" s="14">
        <v>31956</v>
      </c>
      <c r="I39" s="23"/>
      <c r="J39" s="22"/>
      <c r="K39" s="18"/>
      <c r="L39" s="19"/>
      <c r="M39" s="19"/>
      <c r="N39" s="19"/>
      <c r="O39" s="19"/>
      <c r="P39" s="1"/>
      <c r="Q39" s="2"/>
    </row>
    <row r="40" spans="1:17" ht="20.25" customHeight="1">
      <c r="A40" s="47">
        <v>4.12</v>
      </c>
      <c r="B40" s="28" t="s">
        <v>3245</v>
      </c>
      <c r="C40" s="42" t="s">
        <v>3257</v>
      </c>
      <c r="D40" s="14">
        <v>43000</v>
      </c>
      <c r="E40" s="14">
        <v>27000</v>
      </c>
      <c r="F40" s="14">
        <v>27000</v>
      </c>
      <c r="G40" s="14">
        <v>0</v>
      </c>
      <c r="H40" s="14">
        <v>26808</v>
      </c>
      <c r="I40" s="23"/>
      <c r="J40" s="22"/>
      <c r="K40" s="18"/>
      <c r="L40" s="19"/>
      <c r="M40" s="19"/>
      <c r="N40" s="19"/>
      <c r="O40" s="19"/>
      <c r="P40" s="1"/>
      <c r="Q40" s="2"/>
    </row>
    <row r="41" spans="1:17">
      <c r="A41" s="28"/>
      <c r="B41" s="28"/>
      <c r="C41" s="42" t="s">
        <v>591</v>
      </c>
      <c r="D41" s="14">
        <v>0</v>
      </c>
      <c r="E41" s="14">
        <v>221000</v>
      </c>
      <c r="F41" s="14">
        <v>221000</v>
      </c>
      <c r="G41" s="14">
        <v>221000</v>
      </c>
      <c r="H41" s="14">
        <v>0</v>
      </c>
      <c r="I41" s="23"/>
      <c r="J41" s="22"/>
      <c r="K41" s="18"/>
      <c r="L41" s="19"/>
      <c r="M41" s="19"/>
      <c r="N41" s="19"/>
      <c r="O41" s="19"/>
      <c r="P41" s="1"/>
      <c r="Q41" s="2"/>
    </row>
    <row r="42" spans="1:17" ht="18.75" customHeight="1">
      <c r="A42" s="80">
        <v>5</v>
      </c>
      <c r="B42" s="11" t="s">
        <v>3258</v>
      </c>
      <c r="C42" s="12" t="s">
        <v>1257</v>
      </c>
      <c r="D42" s="13">
        <f>SUM(D43:D45)</f>
        <v>1484000</v>
      </c>
      <c r="E42" s="13">
        <f>SUM(E43:E45)</f>
        <v>1437000</v>
      </c>
      <c r="F42" s="13">
        <f>SUM(F43:F45)</f>
        <v>1437000</v>
      </c>
      <c r="G42" s="13">
        <f>SUM(G43:G45)</f>
        <v>263000</v>
      </c>
      <c r="H42" s="13">
        <f>SUM(H43:H45)</f>
        <v>1173999.98</v>
      </c>
      <c r="I42" s="23"/>
      <c r="J42" s="22"/>
      <c r="K42" s="18"/>
      <c r="L42" s="19"/>
      <c r="M42" s="19"/>
      <c r="N42" s="19"/>
      <c r="O42" s="19"/>
      <c r="P42" s="1"/>
      <c r="Q42" s="2"/>
    </row>
    <row r="43" spans="1:17" ht="20.25" customHeight="1">
      <c r="A43" s="28">
        <v>5.0999999999999996</v>
      </c>
      <c r="B43" s="11" t="s">
        <v>3258</v>
      </c>
      <c r="C43" s="12" t="s">
        <v>3259</v>
      </c>
      <c r="D43" s="13">
        <v>1174000</v>
      </c>
      <c r="E43" s="13">
        <v>1174000</v>
      </c>
      <c r="F43" s="13">
        <v>1174000</v>
      </c>
      <c r="G43" s="13">
        <v>0</v>
      </c>
      <c r="H43" s="14">
        <v>1173999.98</v>
      </c>
      <c r="I43" s="23"/>
      <c r="J43" s="22"/>
      <c r="K43" s="18"/>
      <c r="L43" s="19"/>
      <c r="M43" s="19"/>
      <c r="N43" s="19"/>
      <c r="O43" s="19"/>
      <c r="P43" s="1"/>
      <c r="Q43" s="2"/>
    </row>
    <row r="44" spans="1:17" ht="47.25">
      <c r="A44" s="28">
        <v>5.2</v>
      </c>
      <c r="B44" s="11" t="s">
        <v>3258</v>
      </c>
      <c r="C44" s="42" t="s">
        <v>5002</v>
      </c>
      <c r="D44" s="14">
        <v>150000</v>
      </c>
      <c r="E44" s="14">
        <v>103000</v>
      </c>
      <c r="F44" s="14">
        <v>103000</v>
      </c>
      <c r="G44" s="14">
        <v>103000</v>
      </c>
      <c r="H44" s="14">
        <v>0</v>
      </c>
      <c r="I44" s="23"/>
      <c r="J44" s="22"/>
      <c r="K44" s="18"/>
      <c r="L44" s="19"/>
      <c r="M44" s="19"/>
      <c r="N44" s="19"/>
      <c r="O44" s="19"/>
      <c r="P44" s="1"/>
      <c r="Q44" s="2"/>
    </row>
    <row r="45" spans="1:17" ht="18.75" customHeight="1">
      <c r="A45" s="28">
        <v>5.3</v>
      </c>
      <c r="B45" s="11" t="s">
        <v>3258</v>
      </c>
      <c r="C45" s="42" t="s">
        <v>5003</v>
      </c>
      <c r="D45" s="14">
        <v>160000</v>
      </c>
      <c r="E45" s="14">
        <v>160000</v>
      </c>
      <c r="F45" s="14">
        <v>160000</v>
      </c>
      <c r="G45" s="14">
        <v>160000</v>
      </c>
      <c r="H45" s="14">
        <v>0</v>
      </c>
      <c r="I45" s="23"/>
      <c r="J45" s="22"/>
      <c r="K45" s="18"/>
      <c r="L45" s="19"/>
      <c r="M45" s="19"/>
      <c r="N45" s="19"/>
      <c r="O45" s="19"/>
      <c r="P45" s="1"/>
      <c r="Q45" s="2"/>
    </row>
    <row r="46" spans="1:17" ht="20.25" customHeight="1">
      <c r="A46" s="80">
        <v>6</v>
      </c>
      <c r="B46" s="11" t="s">
        <v>3260</v>
      </c>
      <c r="C46" s="12" t="s">
        <v>1257</v>
      </c>
      <c r="D46" s="13">
        <f>SUM(D47:D55)</f>
        <v>4509207</v>
      </c>
      <c r="E46" s="13">
        <f>SUM(E47:E55)</f>
        <v>4329000</v>
      </c>
      <c r="F46" s="13">
        <f>SUM(F47:F55)</f>
        <v>4329000</v>
      </c>
      <c r="G46" s="13">
        <f>SUM(G47:G55)</f>
        <v>1013000</v>
      </c>
      <c r="H46" s="13">
        <f>SUM(H47:H55)</f>
        <v>1481395.2</v>
      </c>
      <c r="I46" s="23"/>
      <c r="J46" s="22"/>
      <c r="K46" s="18"/>
      <c r="L46" s="19"/>
      <c r="M46" s="19"/>
      <c r="N46" s="19"/>
      <c r="O46" s="19"/>
      <c r="P46" s="1"/>
      <c r="Q46" s="2"/>
    </row>
    <row r="47" spans="1:17" ht="31.5">
      <c r="A47" s="28">
        <v>6.1</v>
      </c>
      <c r="B47" s="28" t="s">
        <v>3260</v>
      </c>
      <c r="C47" s="42" t="s">
        <v>3261</v>
      </c>
      <c r="D47" s="14">
        <v>1111642</v>
      </c>
      <c r="E47" s="14">
        <v>1111642</v>
      </c>
      <c r="F47" s="14">
        <v>1111642</v>
      </c>
      <c r="G47" s="14">
        <v>293642</v>
      </c>
      <c r="H47" s="14">
        <v>744736.22</v>
      </c>
      <c r="I47" s="23"/>
      <c r="J47" s="22"/>
      <c r="K47" s="18"/>
      <c r="L47" s="19"/>
      <c r="M47" s="19"/>
      <c r="N47" s="19"/>
      <c r="O47" s="19"/>
      <c r="P47" s="1"/>
      <c r="Q47" s="2"/>
    </row>
    <row r="48" spans="1:17" ht="18.75" customHeight="1">
      <c r="A48" s="28">
        <v>6.2</v>
      </c>
      <c r="B48" s="28" t="s">
        <v>3260</v>
      </c>
      <c r="C48" s="42" t="s">
        <v>3262</v>
      </c>
      <c r="D48" s="14">
        <v>1266000</v>
      </c>
      <c r="E48" s="14">
        <v>1085793</v>
      </c>
      <c r="F48" s="14">
        <v>1085793</v>
      </c>
      <c r="G48" s="14">
        <v>154793</v>
      </c>
      <c r="H48" s="14">
        <v>0</v>
      </c>
      <c r="I48" s="23"/>
      <c r="J48" s="22"/>
      <c r="K48" s="18"/>
      <c r="L48" s="19"/>
      <c r="M48" s="19"/>
      <c r="N48" s="19"/>
      <c r="O48" s="19"/>
      <c r="P48" s="1"/>
      <c r="Q48" s="2"/>
    </row>
    <row r="49" spans="1:17" ht="20.25" customHeight="1">
      <c r="A49" s="28">
        <v>6.3</v>
      </c>
      <c r="B49" s="28" t="s">
        <v>3260</v>
      </c>
      <c r="C49" s="42" t="s">
        <v>3263</v>
      </c>
      <c r="D49" s="14">
        <v>157000</v>
      </c>
      <c r="E49" s="14">
        <v>157000</v>
      </c>
      <c r="F49" s="14">
        <v>157000</v>
      </c>
      <c r="G49" s="14">
        <v>41000</v>
      </c>
      <c r="H49" s="14">
        <v>116000</v>
      </c>
      <c r="I49" s="23"/>
      <c r="J49" s="22"/>
      <c r="K49" s="18"/>
      <c r="L49" s="19"/>
      <c r="M49" s="19"/>
      <c r="N49" s="19"/>
      <c r="O49" s="19"/>
      <c r="P49" s="1"/>
      <c r="Q49" s="2"/>
    </row>
    <row r="50" spans="1:17">
      <c r="A50" s="28">
        <v>6.4</v>
      </c>
      <c r="B50" s="28" t="s">
        <v>3260</v>
      </c>
      <c r="C50" s="42" t="s">
        <v>3264</v>
      </c>
      <c r="D50" s="14">
        <v>157000</v>
      </c>
      <c r="E50" s="14">
        <v>157000</v>
      </c>
      <c r="F50" s="14">
        <v>157000</v>
      </c>
      <c r="G50" s="14">
        <v>41000</v>
      </c>
      <c r="H50" s="14">
        <v>116000</v>
      </c>
      <c r="I50" s="23"/>
      <c r="J50" s="22"/>
      <c r="K50" s="18"/>
      <c r="L50" s="19"/>
      <c r="M50" s="19"/>
      <c r="N50" s="19"/>
      <c r="O50" s="19"/>
      <c r="P50" s="1"/>
      <c r="Q50" s="2"/>
    </row>
    <row r="51" spans="1:17" ht="18.75" customHeight="1">
      <c r="A51" s="28">
        <v>6.5</v>
      </c>
      <c r="B51" s="28" t="s">
        <v>3260</v>
      </c>
      <c r="C51" s="42" t="s">
        <v>3265</v>
      </c>
      <c r="D51" s="14">
        <v>560300</v>
      </c>
      <c r="E51" s="14">
        <v>560300</v>
      </c>
      <c r="F51" s="14">
        <v>560300</v>
      </c>
      <c r="G51" s="14">
        <v>148300</v>
      </c>
      <c r="H51" s="14">
        <v>0</v>
      </c>
      <c r="I51" s="23"/>
      <c r="J51" s="22"/>
      <c r="K51" s="18"/>
      <c r="L51" s="19"/>
      <c r="M51" s="19"/>
      <c r="N51" s="19"/>
      <c r="O51" s="19"/>
      <c r="P51" s="1"/>
      <c r="Q51" s="2"/>
    </row>
    <row r="52" spans="1:17" ht="20.25" customHeight="1">
      <c r="A52" s="28">
        <v>6.6</v>
      </c>
      <c r="B52" s="28" t="s">
        <v>3260</v>
      </c>
      <c r="C52" s="42" t="s">
        <v>3266</v>
      </c>
      <c r="D52" s="14">
        <v>316434</v>
      </c>
      <c r="E52" s="14">
        <v>316434</v>
      </c>
      <c r="F52" s="14">
        <v>316434</v>
      </c>
      <c r="G52" s="14">
        <v>84434</v>
      </c>
      <c r="H52" s="14">
        <v>106306.21</v>
      </c>
      <c r="I52" s="23"/>
      <c r="J52" s="22"/>
      <c r="K52" s="18"/>
      <c r="L52" s="19"/>
      <c r="M52" s="19"/>
      <c r="N52" s="19"/>
      <c r="O52" s="19"/>
      <c r="P52" s="1"/>
      <c r="Q52" s="2"/>
    </row>
    <row r="53" spans="1:17" ht="31.5">
      <c r="A53" s="28">
        <v>6.7</v>
      </c>
      <c r="B53" s="28" t="s">
        <v>3260</v>
      </c>
      <c r="C53" s="42" t="s">
        <v>3267</v>
      </c>
      <c r="D53" s="14">
        <v>358410</v>
      </c>
      <c r="E53" s="14">
        <v>358410</v>
      </c>
      <c r="F53" s="14">
        <v>358410</v>
      </c>
      <c r="G53" s="14">
        <v>95410</v>
      </c>
      <c r="H53" s="14">
        <v>252352.77</v>
      </c>
      <c r="I53" s="23"/>
      <c r="J53" s="22"/>
      <c r="K53" s="18"/>
      <c r="L53" s="19"/>
      <c r="M53" s="19"/>
      <c r="N53" s="19"/>
      <c r="O53" s="19"/>
      <c r="P53" s="1"/>
      <c r="Q53" s="2"/>
    </row>
    <row r="54" spans="1:17" ht="18.75" customHeight="1">
      <c r="A54" s="28">
        <v>6.8</v>
      </c>
      <c r="B54" s="28" t="s">
        <v>3260</v>
      </c>
      <c r="C54" s="42" t="s">
        <v>3268</v>
      </c>
      <c r="D54" s="14">
        <v>198000</v>
      </c>
      <c r="E54" s="14">
        <v>198000</v>
      </c>
      <c r="F54" s="14">
        <v>198000</v>
      </c>
      <c r="G54" s="14">
        <v>52000</v>
      </c>
      <c r="H54" s="14">
        <v>146000</v>
      </c>
      <c r="I54" s="23"/>
      <c r="J54" s="22"/>
      <c r="K54" s="18"/>
      <c r="L54" s="19"/>
      <c r="M54" s="19"/>
      <c r="N54" s="19"/>
      <c r="O54" s="19"/>
      <c r="P54" s="1"/>
      <c r="Q54" s="2"/>
    </row>
    <row r="55" spans="1:17" ht="20.25" customHeight="1">
      <c r="A55" s="28">
        <v>6.9</v>
      </c>
      <c r="B55" s="28" t="s">
        <v>3260</v>
      </c>
      <c r="C55" s="42" t="s">
        <v>3269</v>
      </c>
      <c r="D55" s="14">
        <v>384421</v>
      </c>
      <c r="E55" s="14">
        <v>384421</v>
      </c>
      <c r="F55" s="14">
        <v>384421</v>
      </c>
      <c r="G55" s="14">
        <v>102421</v>
      </c>
      <c r="H55" s="14">
        <v>0</v>
      </c>
      <c r="I55" s="23"/>
      <c r="J55" s="22"/>
      <c r="K55" s="18"/>
      <c r="L55" s="19"/>
      <c r="M55" s="19"/>
      <c r="N55" s="19"/>
      <c r="O55" s="19"/>
      <c r="P55" s="1"/>
      <c r="Q55" s="2"/>
    </row>
    <row r="56" spans="1:17">
      <c r="A56" s="80">
        <v>7</v>
      </c>
      <c r="B56" s="28" t="s">
        <v>3270</v>
      </c>
      <c r="C56" s="12" t="s">
        <v>1257</v>
      </c>
      <c r="D56" s="13">
        <f>SUM(D57:D64)</f>
        <v>1539000</v>
      </c>
      <c r="E56" s="13">
        <f>SUM(E57:E64)</f>
        <v>1456000</v>
      </c>
      <c r="F56" s="13">
        <f>SUM(F57:F64)</f>
        <v>1456000</v>
      </c>
      <c r="G56" s="13">
        <f>SUM(G57:G64)</f>
        <v>464000</v>
      </c>
      <c r="H56" s="13">
        <f>SUM(H57:H64)</f>
        <v>730000</v>
      </c>
      <c r="I56" s="23"/>
      <c r="J56" s="22"/>
      <c r="K56" s="18"/>
      <c r="L56" s="19"/>
      <c r="M56" s="19"/>
      <c r="N56" s="19"/>
      <c r="O56" s="19"/>
      <c r="P56" s="1"/>
      <c r="Q56" s="2"/>
    </row>
    <row r="57" spans="1:17" ht="18.75" customHeight="1">
      <c r="A57" s="28">
        <v>7.1</v>
      </c>
      <c r="B57" s="28" t="s">
        <v>3270</v>
      </c>
      <c r="C57" s="42" t="s">
        <v>3271</v>
      </c>
      <c r="D57" s="14">
        <v>300000</v>
      </c>
      <c r="E57" s="14">
        <v>300000</v>
      </c>
      <c r="F57" s="14">
        <v>300000</v>
      </c>
      <c r="G57" s="14">
        <v>100000</v>
      </c>
      <c r="H57" s="14">
        <v>0</v>
      </c>
      <c r="I57" s="23"/>
      <c r="J57" s="22"/>
      <c r="K57" s="18"/>
      <c r="L57" s="19"/>
      <c r="M57" s="19"/>
      <c r="N57" s="19"/>
      <c r="O57" s="19"/>
      <c r="P57" s="1"/>
      <c r="Q57" s="2"/>
    </row>
    <row r="58" spans="1:17" ht="20.25" customHeight="1">
      <c r="A58" s="28">
        <v>7.2</v>
      </c>
      <c r="B58" s="28" t="s">
        <v>3270</v>
      </c>
      <c r="C58" s="42" t="s">
        <v>3272</v>
      </c>
      <c r="D58" s="14">
        <v>61000</v>
      </c>
      <c r="E58" s="14">
        <v>61000</v>
      </c>
      <c r="F58" s="14">
        <v>61000</v>
      </c>
      <c r="G58" s="14">
        <v>22000</v>
      </c>
      <c r="H58" s="14">
        <v>0</v>
      </c>
      <c r="I58" s="23"/>
      <c r="J58" s="22"/>
      <c r="K58" s="18"/>
      <c r="L58" s="19"/>
      <c r="M58" s="19"/>
      <c r="N58" s="19"/>
      <c r="O58" s="19"/>
      <c r="P58" s="1"/>
      <c r="Q58" s="2"/>
    </row>
    <row r="59" spans="1:17" ht="47.25">
      <c r="A59" s="28">
        <v>7.3</v>
      </c>
      <c r="B59" s="28" t="s">
        <v>3270</v>
      </c>
      <c r="C59" s="42" t="s">
        <v>3273</v>
      </c>
      <c r="D59" s="14">
        <v>15000</v>
      </c>
      <c r="E59" s="14">
        <v>15000</v>
      </c>
      <c r="F59" s="14">
        <v>15000</v>
      </c>
      <c r="G59" s="14">
        <v>5000</v>
      </c>
      <c r="H59" s="14">
        <v>10000</v>
      </c>
      <c r="I59" s="23"/>
      <c r="J59" s="22"/>
      <c r="K59" s="18"/>
      <c r="L59" s="19"/>
      <c r="M59" s="19"/>
      <c r="N59" s="19"/>
      <c r="O59" s="19"/>
      <c r="P59" s="1"/>
      <c r="Q59" s="2"/>
    </row>
    <row r="60" spans="1:17" ht="18.75" customHeight="1">
      <c r="A60" s="28">
        <v>7.4</v>
      </c>
      <c r="B60" s="28" t="s">
        <v>3270</v>
      </c>
      <c r="C60" s="42" t="s">
        <v>3274</v>
      </c>
      <c r="D60" s="14">
        <v>37000</v>
      </c>
      <c r="E60" s="14">
        <v>37000</v>
      </c>
      <c r="F60" s="14">
        <v>37000</v>
      </c>
      <c r="G60" s="14">
        <v>14000</v>
      </c>
      <c r="H60" s="14">
        <v>0</v>
      </c>
      <c r="I60" s="23"/>
      <c r="J60" s="22"/>
      <c r="K60" s="18"/>
      <c r="L60" s="19"/>
      <c r="M60" s="19"/>
      <c r="N60" s="19"/>
      <c r="O60" s="19"/>
      <c r="P60" s="1"/>
      <c r="Q60" s="2"/>
    </row>
    <row r="61" spans="1:17" ht="20.25" customHeight="1">
      <c r="A61" s="28">
        <v>7.5</v>
      </c>
      <c r="B61" s="28" t="s">
        <v>3270</v>
      </c>
      <c r="C61" s="42" t="s">
        <v>3275</v>
      </c>
      <c r="D61" s="14">
        <v>287000</v>
      </c>
      <c r="E61" s="14">
        <v>287000</v>
      </c>
      <c r="F61" s="14">
        <v>287000</v>
      </c>
      <c r="G61" s="14">
        <v>104000</v>
      </c>
      <c r="H61" s="14">
        <v>183000</v>
      </c>
      <c r="I61" s="23"/>
      <c r="J61" s="22"/>
      <c r="K61" s="18"/>
      <c r="L61" s="19"/>
      <c r="M61" s="19"/>
      <c r="N61" s="19"/>
      <c r="O61" s="19"/>
      <c r="P61" s="1"/>
      <c r="Q61" s="2"/>
    </row>
    <row r="62" spans="1:17" ht="31.5">
      <c r="A62" s="28">
        <v>7.6</v>
      </c>
      <c r="B62" s="28" t="s">
        <v>3270</v>
      </c>
      <c r="C62" s="42" t="s">
        <v>3276</v>
      </c>
      <c r="D62" s="14">
        <v>396000</v>
      </c>
      <c r="E62" s="14">
        <v>313000</v>
      </c>
      <c r="F62" s="14">
        <v>313000</v>
      </c>
      <c r="G62" s="14">
        <v>59000</v>
      </c>
      <c r="H62" s="14">
        <v>254000</v>
      </c>
      <c r="I62" s="23"/>
      <c r="J62" s="22"/>
      <c r="K62" s="18"/>
      <c r="L62" s="19"/>
      <c r="M62" s="19"/>
      <c r="N62" s="19"/>
      <c r="O62" s="19"/>
      <c r="P62" s="1"/>
      <c r="Q62" s="2"/>
    </row>
    <row r="63" spans="1:17" ht="18.75" customHeight="1">
      <c r="A63" s="28">
        <v>7.7</v>
      </c>
      <c r="B63" s="28" t="s">
        <v>3270</v>
      </c>
      <c r="C63" s="42" t="s">
        <v>3277</v>
      </c>
      <c r="D63" s="14">
        <v>240000</v>
      </c>
      <c r="E63" s="14">
        <v>240000</v>
      </c>
      <c r="F63" s="14">
        <v>240000</v>
      </c>
      <c r="G63" s="14">
        <v>87000</v>
      </c>
      <c r="H63" s="14">
        <v>153000</v>
      </c>
      <c r="I63" s="23"/>
      <c r="J63" s="22"/>
      <c r="K63" s="18"/>
      <c r="L63" s="19"/>
      <c r="M63" s="19"/>
      <c r="N63" s="19"/>
      <c r="O63" s="19"/>
      <c r="P63" s="1"/>
      <c r="Q63" s="2"/>
    </row>
    <row r="64" spans="1:17" ht="20.25" customHeight="1">
      <c r="A64" s="28">
        <v>7.8</v>
      </c>
      <c r="B64" s="28" t="s">
        <v>3270</v>
      </c>
      <c r="C64" s="42" t="s">
        <v>3278</v>
      </c>
      <c r="D64" s="14">
        <v>203000</v>
      </c>
      <c r="E64" s="14">
        <v>203000</v>
      </c>
      <c r="F64" s="14">
        <v>203000</v>
      </c>
      <c r="G64" s="14">
        <v>73000</v>
      </c>
      <c r="H64" s="14">
        <v>130000</v>
      </c>
      <c r="I64" s="23"/>
      <c r="J64" s="22"/>
      <c r="K64" s="18"/>
      <c r="L64" s="19"/>
      <c r="M64" s="19"/>
      <c r="N64" s="19"/>
      <c r="O64" s="19"/>
      <c r="P64" s="1"/>
      <c r="Q64" s="2"/>
    </row>
    <row r="65" spans="1:17">
      <c r="A65" s="80">
        <v>8</v>
      </c>
      <c r="B65" s="28" t="s">
        <v>3279</v>
      </c>
      <c r="C65" s="12" t="s">
        <v>1257</v>
      </c>
      <c r="D65" s="13">
        <f>SUM(D66:D75)</f>
        <v>8400515</v>
      </c>
      <c r="E65" s="13">
        <f>SUM(E66:E75)</f>
        <v>7915000</v>
      </c>
      <c r="F65" s="13">
        <f>SUM(F66:F75)</f>
        <v>7915000</v>
      </c>
      <c r="G65" s="13">
        <f>SUM(G66:G75)</f>
        <v>-1341000</v>
      </c>
      <c r="H65" s="13">
        <f>SUM(H66:H75)</f>
        <v>1558000</v>
      </c>
      <c r="I65" s="23"/>
      <c r="J65" s="22"/>
      <c r="K65" s="18"/>
      <c r="L65" s="19"/>
      <c r="M65" s="19"/>
      <c r="N65" s="19"/>
      <c r="O65" s="19"/>
      <c r="P65" s="1"/>
      <c r="Q65" s="2"/>
    </row>
    <row r="66" spans="1:17" ht="18.75" customHeight="1">
      <c r="A66" s="80">
        <v>8.1</v>
      </c>
      <c r="B66" s="28" t="s">
        <v>3279</v>
      </c>
      <c r="C66" s="42" t="s">
        <v>3280</v>
      </c>
      <c r="D66" s="14">
        <v>792000</v>
      </c>
      <c r="E66" s="14">
        <v>792000</v>
      </c>
      <c r="F66" s="14">
        <v>0</v>
      </c>
      <c r="G66" s="13">
        <v>0</v>
      </c>
      <c r="H66" s="13">
        <v>0</v>
      </c>
      <c r="I66" s="23"/>
      <c r="J66" s="22"/>
      <c r="K66" s="18"/>
      <c r="L66" s="19"/>
      <c r="M66" s="19"/>
      <c r="N66" s="19"/>
      <c r="O66" s="19"/>
      <c r="P66" s="1"/>
      <c r="Q66" s="2"/>
    </row>
    <row r="67" spans="1:17" ht="20.25" customHeight="1">
      <c r="A67" s="80">
        <v>8.1999999999999993</v>
      </c>
      <c r="B67" s="28" t="s">
        <v>3279</v>
      </c>
      <c r="C67" s="42" t="s">
        <v>3281</v>
      </c>
      <c r="D67" s="14">
        <v>791000</v>
      </c>
      <c r="E67" s="14">
        <v>791000</v>
      </c>
      <c r="F67" s="14">
        <v>0</v>
      </c>
      <c r="G67" s="13">
        <v>0</v>
      </c>
      <c r="H67" s="13">
        <v>0</v>
      </c>
      <c r="I67" s="23"/>
      <c r="J67" s="22"/>
      <c r="K67" s="18"/>
      <c r="L67" s="19"/>
      <c r="M67" s="19"/>
      <c r="N67" s="19"/>
      <c r="O67" s="19"/>
      <c r="P67" s="1"/>
      <c r="Q67" s="2"/>
    </row>
    <row r="68" spans="1:17">
      <c r="A68" s="80">
        <v>8.3000000000000007</v>
      </c>
      <c r="B68" s="28" t="s">
        <v>3279</v>
      </c>
      <c r="C68" s="42" t="s">
        <v>3282</v>
      </c>
      <c r="D68" s="14">
        <v>80000</v>
      </c>
      <c r="E68" s="14">
        <v>80000</v>
      </c>
      <c r="F68" s="14">
        <v>58000</v>
      </c>
      <c r="G68" s="13">
        <v>0</v>
      </c>
      <c r="H68" s="13">
        <v>58000</v>
      </c>
      <c r="I68" s="23"/>
      <c r="J68" s="22"/>
      <c r="K68" s="18"/>
      <c r="L68" s="19"/>
      <c r="M68" s="19"/>
      <c r="N68" s="19"/>
      <c r="O68" s="19"/>
      <c r="P68" s="1"/>
      <c r="Q68" s="2"/>
    </row>
    <row r="69" spans="1:17" ht="20.25" customHeight="1">
      <c r="A69" s="80">
        <v>8.4</v>
      </c>
      <c r="B69" s="28" t="s">
        <v>3279</v>
      </c>
      <c r="C69" s="42" t="s">
        <v>3283</v>
      </c>
      <c r="D69" s="14">
        <v>157000</v>
      </c>
      <c r="E69" s="14">
        <v>122000</v>
      </c>
      <c r="F69" s="14">
        <v>116000</v>
      </c>
      <c r="G69" s="13">
        <v>0</v>
      </c>
      <c r="H69" s="13">
        <v>0</v>
      </c>
      <c r="I69" s="23"/>
      <c r="J69" s="22"/>
      <c r="K69" s="18"/>
      <c r="L69" s="19"/>
      <c r="M69" s="19"/>
      <c r="N69" s="19"/>
      <c r="O69" s="19"/>
      <c r="P69" s="1"/>
      <c r="Q69" s="2"/>
    </row>
    <row r="70" spans="1:17" ht="31.5">
      <c r="A70" s="80">
        <v>8.5</v>
      </c>
      <c r="B70" s="28" t="s">
        <v>3279</v>
      </c>
      <c r="C70" s="42" t="s">
        <v>3284</v>
      </c>
      <c r="D70" s="14">
        <v>791000</v>
      </c>
      <c r="E70" s="14">
        <v>791000</v>
      </c>
      <c r="F70" s="14">
        <v>600000</v>
      </c>
      <c r="G70" s="13">
        <v>0</v>
      </c>
      <c r="H70" s="13">
        <v>0</v>
      </c>
      <c r="I70" s="23"/>
      <c r="J70" s="22"/>
      <c r="K70" s="18"/>
      <c r="L70" s="19"/>
      <c r="M70" s="19"/>
      <c r="N70" s="19"/>
      <c r="O70" s="19"/>
      <c r="P70" s="1"/>
      <c r="Q70" s="2"/>
    </row>
    <row r="71" spans="1:17" ht="20.25" customHeight="1">
      <c r="A71" s="80">
        <v>8.6</v>
      </c>
      <c r="B71" s="28" t="s">
        <v>3279</v>
      </c>
      <c r="C71" s="42" t="s">
        <v>3285</v>
      </c>
      <c r="D71" s="14">
        <v>1950515</v>
      </c>
      <c r="E71" s="14">
        <v>1500000</v>
      </c>
      <c r="F71" s="14">
        <v>1500000</v>
      </c>
      <c r="G71" s="13">
        <v>0</v>
      </c>
      <c r="H71" s="13">
        <v>1500000</v>
      </c>
      <c r="I71" s="23"/>
      <c r="J71" s="22"/>
      <c r="K71" s="18"/>
      <c r="L71" s="19"/>
      <c r="M71" s="19"/>
      <c r="N71" s="19"/>
      <c r="O71" s="19"/>
      <c r="P71" s="1"/>
      <c r="Q71" s="2"/>
    </row>
    <row r="72" spans="1:17" ht="31.5">
      <c r="A72" s="80">
        <v>8.6999999999999993</v>
      </c>
      <c r="B72" s="28" t="s">
        <v>3279</v>
      </c>
      <c r="C72" s="42" t="s">
        <v>3286</v>
      </c>
      <c r="D72" s="14">
        <v>1345000</v>
      </c>
      <c r="E72" s="14">
        <v>1345000</v>
      </c>
      <c r="F72" s="14">
        <v>0</v>
      </c>
      <c r="G72" s="13">
        <v>0</v>
      </c>
      <c r="H72" s="13">
        <v>0</v>
      </c>
      <c r="I72" s="23"/>
      <c r="J72" s="22"/>
      <c r="K72" s="18"/>
      <c r="L72" s="19"/>
      <c r="M72" s="19"/>
      <c r="N72" s="19"/>
      <c r="O72" s="19"/>
      <c r="P72" s="1"/>
      <c r="Q72" s="2"/>
    </row>
    <row r="73" spans="1:17" ht="18.75" customHeight="1">
      <c r="A73" s="80">
        <v>8.8000000000000007</v>
      </c>
      <c r="B73" s="28" t="s">
        <v>3279</v>
      </c>
      <c r="C73" s="42" t="s">
        <v>3288</v>
      </c>
      <c r="D73" s="14">
        <v>1028000</v>
      </c>
      <c r="E73" s="14">
        <v>1028000</v>
      </c>
      <c r="F73" s="14">
        <v>0</v>
      </c>
      <c r="G73" s="13">
        <v>0</v>
      </c>
      <c r="H73" s="13">
        <v>0</v>
      </c>
      <c r="I73" s="23"/>
      <c r="J73" s="22"/>
      <c r="K73" s="18"/>
      <c r="L73" s="19"/>
      <c r="M73" s="19"/>
      <c r="N73" s="19"/>
      <c r="O73" s="19"/>
      <c r="P73" s="1"/>
      <c r="Q73" s="2"/>
    </row>
    <row r="74" spans="1:17" ht="20.25" customHeight="1">
      <c r="A74" s="80">
        <v>8.9</v>
      </c>
      <c r="B74" s="28" t="s">
        <v>5004</v>
      </c>
      <c r="C74" s="42" t="s">
        <v>5005</v>
      </c>
      <c r="D74" s="14">
        <v>1466000</v>
      </c>
      <c r="E74" s="14">
        <v>1466000</v>
      </c>
      <c r="F74" s="13">
        <v>0</v>
      </c>
      <c r="G74" s="13">
        <v>0</v>
      </c>
      <c r="H74" s="13">
        <v>0</v>
      </c>
      <c r="I74" s="23"/>
      <c r="J74" s="22"/>
      <c r="K74" s="18"/>
      <c r="L74" s="19"/>
      <c r="M74" s="19"/>
      <c r="N74" s="19"/>
      <c r="O74" s="19"/>
      <c r="P74" s="1"/>
      <c r="Q74" s="2"/>
    </row>
    <row r="75" spans="1:17">
      <c r="A75" s="80"/>
      <c r="B75" s="28"/>
      <c r="C75" s="42" t="s">
        <v>591</v>
      </c>
      <c r="D75" s="14">
        <v>0</v>
      </c>
      <c r="E75" s="14">
        <v>0</v>
      </c>
      <c r="F75" s="13">
        <v>5641000</v>
      </c>
      <c r="G75" s="14">
        <v>-1341000</v>
      </c>
      <c r="H75" s="14">
        <v>0</v>
      </c>
      <c r="I75" s="23"/>
      <c r="J75" s="22"/>
      <c r="K75" s="18"/>
      <c r="L75" s="19"/>
      <c r="M75" s="19"/>
      <c r="N75" s="19"/>
      <c r="O75" s="19"/>
      <c r="P75" s="1"/>
      <c r="Q75" s="2"/>
    </row>
    <row r="76" spans="1:17" ht="18.75" customHeight="1">
      <c r="A76" s="80">
        <v>9</v>
      </c>
      <c r="B76" s="28" t="s">
        <v>3290</v>
      </c>
      <c r="C76" s="12" t="s">
        <v>1257</v>
      </c>
      <c r="D76" s="13">
        <f>SUM(D77:D94)</f>
        <v>1547096</v>
      </c>
      <c r="E76" s="13">
        <f>SUM(E77:E94)</f>
        <v>1463000</v>
      </c>
      <c r="F76" s="13">
        <f>SUM(F77:F94)</f>
        <v>1463000</v>
      </c>
      <c r="G76" s="13">
        <f>SUM(G77:G94)</f>
        <v>474000</v>
      </c>
      <c r="H76" s="13">
        <f>SUM(H77:H94)</f>
        <v>532463.84</v>
      </c>
      <c r="I76" s="23"/>
      <c r="J76" s="22"/>
      <c r="K76" s="18"/>
      <c r="L76" s="19"/>
      <c r="M76" s="19"/>
      <c r="N76" s="19"/>
      <c r="O76" s="19"/>
      <c r="P76" s="1"/>
      <c r="Q76" s="2"/>
    </row>
    <row r="77" spans="1:17" ht="20.25" customHeight="1">
      <c r="A77" s="80">
        <v>9.1</v>
      </c>
      <c r="B77" s="28" t="s">
        <v>3290</v>
      </c>
      <c r="C77" s="42" t="s">
        <v>3291</v>
      </c>
      <c r="D77" s="14">
        <v>122000</v>
      </c>
      <c r="E77" s="13">
        <v>78000</v>
      </c>
      <c r="F77" s="13">
        <v>78000</v>
      </c>
      <c r="G77" s="13">
        <v>0</v>
      </c>
      <c r="H77" s="13">
        <v>0</v>
      </c>
      <c r="I77" s="23"/>
      <c r="J77" s="22"/>
      <c r="K77" s="18"/>
      <c r="L77" s="19"/>
      <c r="M77" s="19"/>
      <c r="N77" s="19"/>
      <c r="O77" s="19"/>
      <c r="P77" s="1"/>
      <c r="Q77" s="2"/>
    </row>
    <row r="78" spans="1:17" ht="31.5">
      <c r="A78" s="80">
        <v>9.1999999999999993</v>
      </c>
      <c r="B78" s="28" t="s">
        <v>3290</v>
      </c>
      <c r="C78" s="42" t="s">
        <v>3292</v>
      </c>
      <c r="D78" s="14">
        <v>183000</v>
      </c>
      <c r="E78" s="13">
        <v>117000</v>
      </c>
      <c r="F78" s="13">
        <v>117000</v>
      </c>
      <c r="G78" s="13">
        <v>0</v>
      </c>
      <c r="H78" s="13">
        <v>0</v>
      </c>
      <c r="I78" s="23"/>
      <c r="J78" s="22"/>
      <c r="K78" s="18"/>
      <c r="L78" s="19"/>
      <c r="M78" s="19"/>
      <c r="N78" s="19"/>
      <c r="O78" s="19"/>
      <c r="P78" s="1"/>
      <c r="Q78" s="2"/>
    </row>
    <row r="79" spans="1:17" ht="18.75" customHeight="1">
      <c r="A79" s="80">
        <v>9.3000000000000007</v>
      </c>
      <c r="B79" s="28" t="s">
        <v>3290</v>
      </c>
      <c r="C79" s="42" t="s">
        <v>3293</v>
      </c>
      <c r="D79" s="14">
        <v>36181</v>
      </c>
      <c r="E79" s="13">
        <v>23000</v>
      </c>
      <c r="F79" s="13">
        <v>23000</v>
      </c>
      <c r="G79" s="13">
        <v>0</v>
      </c>
      <c r="H79" s="13">
        <v>0</v>
      </c>
      <c r="I79" s="23"/>
      <c r="J79" s="22"/>
      <c r="K79" s="18"/>
      <c r="L79" s="19"/>
      <c r="M79" s="19"/>
      <c r="N79" s="19"/>
      <c r="O79" s="19"/>
      <c r="P79" s="1"/>
      <c r="Q79" s="2"/>
    </row>
    <row r="80" spans="1:17" ht="20.25" customHeight="1">
      <c r="A80" s="80">
        <v>9.4</v>
      </c>
      <c r="B80" s="28" t="s">
        <v>3290</v>
      </c>
      <c r="C80" s="42" t="s">
        <v>3294</v>
      </c>
      <c r="D80" s="14">
        <v>131915</v>
      </c>
      <c r="E80" s="13">
        <v>85000</v>
      </c>
      <c r="F80" s="13">
        <v>85000</v>
      </c>
      <c r="G80" s="13">
        <v>0</v>
      </c>
      <c r="H80" s="13">
        <v>83519</v>
      </c>
      <c r="I80" s="23"/>
      <c r="J80" s="22"/>
      <c r="K80" s="18"/>
      <c r="L80" s="19"/>
      <c r="M80" s="19"/>
      <c r="N80" s="19"/>
      <c r="O80" s="19"/>
      <c r="P80" s="1"/>
      <c r="Q80" s="2"/>
    </row>
    <row r="81" spans="1:17" ht="63">
      <c r="A81" s="80">
        <v>9.5</v>
      </c>
      <c r="B81" s="28" t="s">
        <v>3290</v>
      </c>
      <c r="C81" s="42" t="s">
        <v>3295</v>
      </c>
      <c r="D81" s="14">
        <v>122000</v>
      </c>
      <c r="E81" s="13">
        <v>78000</v>
      </c>
      <c r="F81" s="13">
        <v>78000</v>
      </c>
      <c r="G81" s="13">
        <v>0</v>
      </c>
      <c r="H81" s="13">
        <v>77796.84</v>
      </c>
      <c r="I81" s="23"/>
      <c r="J81" s="22"/>
      <c r="K81" s="18"/>
      <c r="L81" s="19"/>
      <c r="M81" s="19"/>
      <c r="N81" s="19"/>
      <c r="O81" s="19"/>
      <c r="P81" s="1"/>
      <c r="Q81" s="2"/>
    </row>
    <row r="82" spans="1:17" ht="18.75" customHeight="1">
      <c r="A82" s="80">
        <v>9.6</v>
      </c>
      <c r="B82" s="28" t="s">
        <v>3290</v>
      </c>
      <c r="C82" s="42" t="s">
        <v>3296</v>
      </c>
      <c r="D82" s="14">
        <v>122000</v>
      </c>
      <c r="E82" s="13">
        <v>78000</v>
      </c>
      <c r="F82" s="13">
        <v>78000</v>
      </c>
      <c r="G82" s="13">
        <v>0</v>
      </c>
      <c r="H82" s="13">
        <v>55990</v>
      </c>
      <c r="I82" s="23"/>
      <c r="J82" s="22"/>
      <c r="K82" s="18"/>
      <c r="L82" s="19"/>
      <c r="M82" s="19"/>
      <c r="N82" s="19"/>
      <c r="O82" s="19"/>
      <c r="P82" s="1"/>
      <c r="Q82" s="2"/>
    </row>
    <row r="83" spans="1:17" ht="20.25" customHeight="1">
      <c r="A83" s="80">
        <v>9.6999999999999993</v>
      </c>
      <c r="B83" s="28" t="s">
        <v>3290</v>
      </c>
      <c r="C83" s="42" t="s">
        <v>3297</v>
      </c>
      <c r="D83" s="14">
        <v>61000</v>
      </c>
      <c r="E83" s="13">
        <v>39000</v>
      </c>
      <c r="F83" s="13">
        <v>39000</v>
      </c>
      <c r="G83" s="13">
        <v>0</v>
      </c>
      <c r="H83" s="13">
        <v>34607</v>
      </c>
      <c r="I83" s="23"/>
      <c r="J83" s="22"/>
      <c r="K83" s="18"/>
      <c r="L83" s="19"/>
      <c r="M83" s="19"/>
      <c r="N83" s="19"/>
      <c r="O83" s="19"/>
      <c r="P83" s="1"/>
      <c r="Q83" s="2"/>
    </row>
    <row r="84" spans="1:17" ht="63">
      <c r="A84" s="80">
        <v>9.8000000000000007</v>
      </c>
      <c r="B84" s="28" t="s">
        <v>3290</v>
      </c>
      <c r="C84" s="42" t="s">
        <v>3298</v>
      </c>
      <c r="D84" s="14">
        <v>61000</v>
      </c>
      <c r="E84" s="13">
        <v>39000</v>
      </c>
      <c r="F84" s="13">
        <v>39000</v>
      </c>
      <c r="G84" s="13">
        <v>0</v>
      </c>
      <c r="H84" s="13">
        <v>36435</v>
      </c>
    </row>
    <row r="85" spans="1:17" ht="63">
      <c r="A85" s="80">
        <v>9.9</v>
      </c>
      <c r="B85" s="28" t="s">
        <v>3290</v>
      </c>
      <c r="C85" s="42" t="s">
        <v>3299</v>
      </c>
      <c r="D85" s="14">
        <v>122000</v>
      </c>
      <c r="E85" s="13">
        <v>78000</v>
      </c>
      <c r="F85" s="13">
        <v>78000</v>
      </c>
      <c r="G85" s="13">
        <v>0</v>
      </c>
      <c r="H85" s="13">
        <v>69804</v>
      </c>
    </row>
    <row r="86" spans="1:17" ht="63">
      <c r="A86" s="80">
        <v>9.1</v>
      </c>
      <c r="B86" s="28" t="s">
        <v>3290</v>
      </c>
      <c r="C86" s="42" t="s">
        <v>3300</v>
      </c>
      <c r="D86" s="14">
        <v>61000</v>
      </c>
      <c r="E86" s="13">
        <v>39000</v>
      </c>
      <c r="F86" s="13">
        <v>39000</v>
      </c>
      <c r="G86" s="13">
        <v>0</v>
      </c>
      <c r="H86" s="13">
        <v>32662</v>
      </c>
    </row>
    <row r="87" spans="1:17" ht="31.5">
      <c r="A87" s="80">
        <v>9.11</v>
      </c>
      <c r="B87" s="28" t="s">
        <v>3290</v>
      </c>
      <c r="C87" s="42" t="s">
        <v>3301</v>
      </c>
      <c r="D87" s="14">
        <v>61000</v>
      </c>
      <c r="E87" s="13">
        <v>39000</v>
      </c>
      <c r="F87" s="13">
        <v>39000</v>
      </c>
      <c r="G87" s="13">
        <v>0</v>
      </c>
      <c r="H87" s="13">
        <v>0</v>
      </c>
    </row>
    <row r="88" spans="1:17" ht="31.5">
      <c r="A88" s="80">
        <v>9.1199999999999992</v>
      </c>
      <c r="B88" s="28" t="s">
        <v>3290</v>
      </c>
      <c r="C88" s="42" t="s">
        <v>3302</v>
      </c>
      <c r="D88" s="14">
        <v>49000</v>
      </c>
      <c r="E88" s="13">
        <v>31000</v>
      </c>
      <c r="F88" s="13">
        <v>31000</v>
      </c>
      <c r="G88" s="13">
        <v>0</v>
      </c>
      <c r="H88" s="13">
        <v>0</v>
      </c>
    </row>
    <row r="89" spans="1:17" ht="31.5">
      <c r="A89" s="80">
        <v>9.1300000000000008</v>
      </c>
      <c r="B89" s="28" t="s">
        <v>3290</v>
      </c>
      <c r="C89" s="42" t="s">
        <v>3303</v>
      </c>
      <c r="D89" s="14">
        <v>183000</v>
      </c>
      <c r="E89" s="13">
        <v>117000</v>
      </c>
      <c r="F89" s="13">
        <v>117000</v>
      </c>
      <c r="G89" s="13">
        <v>0</v>
      </c>
      <c r="H89" s="13">
        <v>0</v>
      </c>
    </row>
    <row r="90" spans="1:17" ht="31.5">
      <c r="A90" s="80">
        <v>9.14</v>
      </c>
      <c r="B90" s="28" t="s">
        <v>3290</v>
      </c>
      <c r="C90" s="42" t="s">
        <v>3304</v>
      </c>
      <c r="D90" s="14">
        <v>49000</v>
      </c>
      <c r="E90" s="13">
        <v>31000</v>
      </c>
      <c r="F90" s="13">
        <v>31000</v>
      </c>
      <c r="G90" s="13">
        <v>0</v>
      </c>
      <c r="H90" s="13">
        <v>27860</v>
      </c>
    </row>
    <row r="91" spans="1:17" ht="31.5">
      <c r="A91" s="80">
        <v>9.15</v>
      </c>
      <c r="B91" s="28" t="s">
        <v>3290</v>
      </c>
      <c r="C91" s="42" t="s">
        <v>3305</v>
      </c>
      <c r="D91" s="14">
        <v>61000</v>
      </c>
      <c r="E91" s="13">
        <v>39000</v>
      </c>
      <c r="F91" s="13">
        <v>39000</v>
      </c>
      <c r="G91" s="13">
        <v>0</v>
      </c>
      <c r="H91" s="13">
        <v>35790</v>
      </c>
    </row>
    <row r="92" spans="1:17" ht="31.5">
      <c r="A92" s="80">
        <v>9.16</v>
      </c>
      <c r="B92" s="28" t="s">
        <v>3290</v>
      </c>
      <c r="C92" s="42" t="s">
        <v>3306</v>
      </c>
      <c r="D92" s="14">
        <v>61000</v>
      </c>
      <c r="E92" s="13">
        <v>39000</v>
      </c>
      <c r="F92" s="13">
        <v>39000</v>
      </c>
      <c r="G92" s="13">
        <v>0</v>
      </c>
      <c r="H92" s="13">
        <v>39000</v>
      </c>
    </row>
    <row r="93" spans="1:17" ht="31.5">
      <c r="A93" s="80">
        <v>9.17</v>
      </c>
      <c r="B93" s="28" t="s">
        <v>3290</v>
      </c>
      <c r="C93" s="42" t="s">
        <v>3307</v>
      </c>
      <c r="D93" s="14">
        <v>61000</v>
      </c>
      <c r="E93" s="13">
        <v>39000</v>
      </c>
      <c r="F93" s="13">
        <v>39000</v>
      </c>
      <c r="G93" s="13">
        <v>0</v>
      </c>
      <c r="H93" s="13">
        <v>39000</v>
      </c>
    </row>
    <row r="94" spans="1:17">
      <c r="A94" s="11"/>
      <c r="B94" s="28"/>
      <c r="C94" s="42" t="s">
        <v>591</v>
      </c>
      <c r="D94" s="14">
        <v>0</v>
      </c>
      <c r="E94" s="13">
        <v>474000</v>
      </c>
      <c r="F94" s="13">
        <v>474000</v>
      </c>
      <c r="G94" s="13">
        <v>474000</v>
      </c>
      <c r="H94" s="13">
        <v>0</v>
      </c>
    </row>
    <row r="95" spans="1:17">
      <c r="A95" s="80">
        <v>10</v>
      </c>
      <c r="B95" s="28" t="s">
        <v>3308</v>
      </c>
      <c r="C95" s="12" t="s">
        <v>1257</v>
      </c>
      <c r="D95" s="13">
        <f>SUM(D96:D97)</f>
        <v>1543000</v>
      </c>
      <c r="E95" s="13">
        <f>SUM(E96:E97)</f>
        <v>1481000</v>
      </c>
      <c r="F95" s="13">
        <f>SUM(F96:F97)</f>
        <v>1481000</v>
      </c>
      <c r="G95" s="13">
        <f>SUM(G96:G97)</f>
        <v>347000</v>
      </c>
      <c r="H95" s="13">
        <f>SUM(H96:H97)</f>
        <v>1134000</v>
      </c>
    </row>
    <row r="96" spans="1:17" ht="47.25">
      <c r="A96" s="80">
        <v>10.1</v>
      </c>
      <c r="B96" s="28" t="s">
        <v>3308</v>
      </c>
      <c r="C96" s="42" t="s">
        <v>3309</v>
      </c>
      <c r="D96" s="14">
        <v>475000</v>
      </c>
      <c r="E96" s="14">
        <v>475000</v>
      </c>
      <c r="F96" s="14">
        <v>475000</v>
      </c>
      <c r="G96" s="14">
        <v>126000</v>
      </c>
      <c r="H96" s="14">
        <v>349000</v>
      </c>
    </row>
    <row r="97" spans="1:8" ht="31.5">
      <c r="A97" s="11">
        <v>10.199999999999999</v>
      </c>
      <c r="B97" s="28" t="s">
        <v>3308</v>
      </c>
      <c r="C97" s="42" t="s">
        <v>3310</v>
      </c>
      <c r="D97" s="14">
        <v>1068000</v>
      </c>
      <c r="E97" s="14">
        <v>1006000</v>
      </c>
      <c r="F97" s="14">
        <v>1006000</v>
      </c>
      <c r="G97" s="14">
        <v>221000</v>
      </c>
      <c r="H97" s="14">
        <v>785000</v>
      </c>
    </row>
    <row r="98" spans="1:8">
      <c r="A98" s="80">
        <v>11</v>
      </c>
      <c r="B98" s="28" t="s">
        <v>3311</v>
      </c>
      <c r="C98" s="12" t="s">
        <v>1257</v>
      </c>
      <c r="D98" s="13">
        <f>SUM(D99:D103)</f>
        <v>1191000</v>
      </c>
      <c r="E98" s="13">
        <f>SUM(E99:E103)</f>
        <v>1036000</v>
      </c>
      <c r="F98" s="13">
        <f>SUM(F99:F103)</f>
        <v>1036000</v>
      </c>
      <c r="G98" s="13">
        <f>SUM(G99:G103)</f>
        <v>874000</v>
      </c>
      <c r="H98" s="13">
        <f>SUM(H99:H103)</f>
        <v>0</v>
      </c>
    </row>
    <row r="99" spans="1:8">
      <c r="A99" s="28">
        <v>11.1</v>
      </c>
      <c r="B99" s="28" t="s">
        <v>3311</v>
      </c>
      <c r="C99" s="42" t="s">
        <v>3312</v>
      </c>
      <c r="D99" s="14">
        <v>63000</v>
      </c>
      <c r="E99" s="14">
        <v>63000</v>
      </c>
      <c r="F99" s="14">
        <v>63000</v>
      </c>
      <c r="G99" s="14">
        <v>0</v>
      </c>
      <c r="H99" s="14">
        <v>0</v>
      </c>
    </row>
    <row r="100" spans="1:8" ht="31.5">
      <c r="A100" s="28">
        <v>11.2</v>
      </c>
      <c r="B100" s="28" t="s">
        <v>3311</v>
      </c>
      <c r="C100" s="42" t="s">
        <v>3313</v>
      </c>
      <c r="D100" s="14">
        <v>33000</v>
      </c>
      <c r="E100" s="14">
        <v>33000</v>
      </c>
      <c r="F100" s="14">
        <v>33000</v>
      </c>
      <c r="G100" s="14">
        <v>0</v>
      </c>
      <c r="H100" s="14">
        <v>0</v>
      </c>
    </row>
    <row r="101" spans="1:8" ht="31.5">
      <c r="A101" s="28">
        <v>11.3</v>
      </c>
      <c r="B101" s="28" t="s">
        <v>3311</v>
      </c>
      <c r="C101" s="42" t="s">
        <v>3314</v>
      </c>
      <c r="D101" s="14">
        <v>33000</v>
      </c>
      <c r="E101" s="14">
        <v>33000</v>
      </c>
      <c r="F101" s="14">
        <v>33000</v>
      </c>
      <c r="G101" s="14">
        <v>0</v>
      </c>
      <c r="H101" s="14">
        <v>0</v>
      </c>
    </row>
    <row r="102" spans="1:8" ht="31.5">
      <c r="A102" s="28">
        <v>11.4</v>
      </c>
      <c r="B102" s="28" t="s">
        <v>3311</v>
      </c>
      <c r="C102" s="42" t="s">
        <v>3315</v>
      </c>
      <c r="D102" s="14">
        <v>33000</v>
      </c>
      <c r="E102" s="14">
        <v>33000</v>
      </c>
      <c r="F102" s="14">
        <v>33000</v>
      </c>
      <c r="G102" s="14">
        <v>0</v>
      </c>
      <c r="H102" s="14">
        <v>0</v>
      </c>
    </row>
    <row r="103" spans="1:8" ht="31.5">
      <c r="A103" s="28">
        <v>11.5</v>
      </c>
      <c r="B103" s="28" t="s">
        <v>3311</v>
      </c>
      <c r="C103" s="42" t="s">
        <v>5006</v>
      </c>
      <c r="D103" s="14">
        <v>1029000</v>
      </c>
      <c r="E103" s="14">
        <v>874000</v>
      </c>
      <c r="F103" s="14">
        <v>874000</v>
      </c>
      <c r="G103" s="14">
        <v>874000</v>
      </c>
      <c r="H103" s="14">
        <v>0</v>
      </c>
    </row>
    <row r="104" spans="1:8">
      <c r="A104" s="80">
        <v>12</v>
      </c>
      <c r="B104" s="28" t="s">
        <v>3316</v>
      </c>
      <c r="C104" s="12" t="s">
        <v>1257</v>
      </c>
      <c r="D104" s="13">
        <f>SUM(D105:D119)</f>
        <v>1000000</v>
      </c>
      <c r="E104" s="13">
        <f>SUM(E105:E119)</f>
        <v>941000</v>
      </c>
      <c r="F104" s="13">
        <f>SUM(F105:F119)</f>
        <v>941000</v>
      </c>
      <c r="G104" s="13">
        <f>SUM(G105:G119)</f>
        <v>331000</v>
      </c>
      <c r="H104" s="13">
        <f>SUM(H105:H119)</f>
        <v>236775.59</v>
      </c>
    </row>
    <row r="105" spans="1:8" ht="31.5">
      <c r="A105" s="28">
        <v>12.1</v>
      </c>
      <c r="B105" s="28" t="s">
        <v>3316</v>
      </c>
      <c r="C105" s="42" t="s">
        <v>3317</v>
      </c>
      <c r="D105" s="14">
        <v>79000</v>
      </c>
      <c r="E105" s="14">
        <v>79000</v>
      </c>
      <c r="F105" s="14">
        <v>79000</v>
      </c>
      <c r="G105" s="14">
        <v>0</v>
      </c>
      <c r="H105" s="14">
        <v>79000</v>
      </c>
    </row>
    <row r="106" spans="1:8" ht="31.5">
      <c r="A106" s="28">
        <v>12.2</v>
      </c>
      <c r="B106" s="28" t="s">
        <v>3316</v>
      </c>
      <c r="C106" s="42" t="s">
        <v>3318</v>
      </c>
      <c r="D106" s="14">
        <v>39000</v>
      </c>
      <c r="E106" s="14">
        <v>39000</v>
      </c>
      <c r="F106" s="14">
        <v>39000</v>
      </c>
      <c r="G106" s="14">
        <v>0</v>
      </c>
      <c r="H106" s="14">
        <v>0</v>
      </c>
    </row>
    <row r="107" spans="1:8" ht="31.5">
      <c r="A107" s="28">
        <v>12.3</v>
      </c>
      <c r="B107" s="28" t="s">
        <v>3316</v>
      </c>
      <c r="C107" s="42" t="s">
        <v>3319</v>
      </c>
      <c r="D107" s="14">
        <v>79000</v>
      </c>
      <c r="E107" s="14">
        <v>79000</v>
      </c>
      <c r="F107" s="14">
        <v>79000</v>
      </c>
      <c r="G107" s="14">
        <v>0</v>
      </c>
      <c r="H107" s="14">
        <v>0</v>
      </c>
    </row>
    <row r="108" spans="1:8" ht="31.5">
      <c r="A108" s="28">
        <v>12.4</v>
      </c>
      <c r="B108" s="28" t="s">
        <v>3316</v>
      </c>
      <c r="C108" s="42" t="s">
        <v>3320</v>
      </c>
      <c r="D108" s="14">
        <v>79000</v>
      </c>
      <c r="E108" s="14">
        <v>79000</v>
      </c>
      <c r="F108" s="14">
        <v>79000</v>
      </c>
      <c r="G108" s="14">
        <v>0</v>
      </c>
      <c r="H108" s="14">
        <v>78775.59</v>
      </c>
    </row>
    <row r="109" spans="1:8" ht="31.5">
      <c r="A109" s="28">
        <v>12.5</v>
      </c>
      <c r="B109" s="28" t="s">
        <v>3316</v>
      </c>
      <c r="C109" s="42" t="s">
        <v>3321</v>
      </c>
      <c r="D109" s="14">
        <v>255000</v>
      </c>
      <c r="E109" s="14">
        <v>255000</v>
      </c>
      <c r="F109" s="14">
        <v>255000</v>
      </c>
      <c r="G109" s="14">
        <v>0</v>
      </c>
      <c r="H109" s="14">
        <v>0</v>
      </c>
    </row>
    <row r="110" spans="1:8">
      <c r="A110" s="28">
        <v>12.6</v>
      </c>
      <c r="B110" s="28" t="s">
        <v>3316</v>
      </c>
      <c r="C110" s="42" t="s">
        <v>3322</v>
      </c>
      <c r="D110" s="14">
        <v>79000</v>
      </c>
      <c r="E110" s="14">
        <v>79000</v>
      </c>
      <c r="F110" s="14">
        <v>79000</v>
      </c>
      <c r="G110" s="14">
        <v>0</v>
      </c>
      <c r="H110" s="14">
        <v>79000</v>
      </c>
    </row>
    <row r="111" spans="1:8" ht="31.5">
      <c r="A111" s="28">
        <v>12.7</v>
      </c>
      <c r="B111" s="28" t="s">
        <v>3316</v>
      </c>
      <c r="C111" s="42" t="s">
        <v>5007</v>
      </c>
      <c r="D111" s="14">
        <v>50000</v>
      </c>
      <c r="E111" s="14">
        <v>50000</v>
      </c>
      <c r="F111" s="14">
        <v>50000</v>
      </c>
      <c r="G111" s="14">
        <v>50000</v>
      </c>
      <c r="H111" s="14">
        <v>0</v>
      </c>
    </row>
    <row r="112" spans="1:8" ht="47.25">
      <c r="A112" s="28">
        <v>12.8</v>
      </c>
      <c r="B112" s="28" t="s">
        <v>3316</v>
      </c>
      <c r="C112" s="42" t="s">
        <v>5008</v>
      </c>
      <c r="D112" s="14">
        <v>50000</v>
      </c>
      <c r="E112" s="14">
        <v>50000</v>
      </c>
      <c r="F112" s="14">
        <v>50000</v>
      </c>
      <c r="G112" s="14">
        <v>50000</v>
      </c>
      <c r="H112" s="14">
        <v>0</v>
      </c>
    </row>
    <row r="113" spans="1:8" ht="31.5">
      <c r="A113" s="28">
        <v>12.9</v>
      </c>
      <c r="B113" s="28" t="s">
        <v>3316</v>
      </c>
      <c r="C113" s="42" t="s">
        <v>5009</v>
      </c>
      <c r="D113" s="14">
        <v>70000</v>
      </c>
      <c r="E113" s="14">
        <v>50000</v>
      </c>
      <c r="F113" s="14">
        <v>50000</v>
      </c>
      <c r="G113" s="14">
        <v>50000</v>
      </c>
      <c r="H113" s="14">
        <v>0</v>
      </c>
    </row>
    <row r="114" spans="1:8" ht="31.5">
      <c r="A114" s="47">
        <v>12.1</v>
      </c>
      <c r="B114" s="28" t="s">
        <v>3316</v>
      </c>
      <c r="C114" s="42" t="s">
        <v>5010</v>
      </c>
      <c r="D114" s="14">
        <v>30000</v>
      </c>
      <c r="E114" s="14">
        <v>30000</v>
      </c>
      <c r="F114" s="14">
        <v>30000</v>
      </c>
      <c r="G114" s="14">
        <v>30000</v>
      </c>
      <c r="H114" s="14">
        <v>0</v>
      </c>
    </row>
    <row r="115" spans="1:8" ht="31.5">
      <c r="A115" s="47">
        <v>12.11</v>
      </c>
      <c r="B115" s="28" t="s">
        <v>3316</v>
      </c>
      <c r="C115" s="42" t="s">
        <v>5011</v>
      </c>
      <c r="D115" s="14">
        <v>20000</v>
      </c>
      <c r="E115" s="14">
        <v>20000</v>
      </c>
      <c r="F115" s="14">
        <v>20000</v>
      </c>
      <c r="G115" s="14">
        <v>20000</v>
      </c>
      <c r="H115" s="14">
        <v>0</v>
      </c>
    </row>
    <row r="116" spans="1:8" ht="18.75" customHeight="1">
      <c r="A116" s="47">
        <v>12.12</v>
      </c>
      <c r="B116" s="28" t="s">
        <v>3316</v>
      </c>
      <c r="C116" s="42" t="s">
        <v>5012</v>
      </c>
      <c r="D116" s="14">
        <v>100000</v>
      </c>
      <c r="E116" s="14">
        <v>61000</v>
      </c>
      <c r="F116" s="14">
        <v>61000</v>
      </c>
      <c r="G116" s="14">
        <v>61000</v>
      </c>
      <c r="H116" s="14">
        <v>0</v>
      </c>
    </row>
    <row r="117" spans="1:8" ht="31.5">
      <c r="A117" s="47">
        <v>12.13</v>
      </c>
      <c r="B117" s="28" t="s">
        <v>3316</v>
      </c>
      <c r="C117" s="42" t="s">
        <v>5013</v>
      </c>
      <c r="D117" s="14">
        <v>50000</v>
      </c>
      <c r="E117" s="14">
        <v>50000</v>
      </c>
      <c r="F117" s="14">
        <v>50000</v>
      </c>
      <c r="G117" s="14">
        <v>50000</v>
      </c>
      <c r="H117" s="14">
        <v>0</v>
      </c>
    </row>
    <row r="118" spans="1:8" ht="31.5">
      <c r="A118" s="47">
        <v>12.14</v>
      </c>
      <c r="B118" s="28" t="s">
        <v>3316</v>
      </c>
      <c r="C118" s="42" t="s">
        <v>5014</v>
      </c>
      <c r="D118" s="14">
        <v>20000</v>
      </c>
      <c r="E118" s="14">
        <v>20000</v>
      </c>
      <c r="F118" s="14">
        <v>0</v>
      </c>
      <c r="G118" s="14">
        <v>0</v>
      </c>
      <c r="H118" s="14">
        <v>0</v>
      </c>
    </row>
    <row r="119" spans="1:8">
      <c r="A119" s="28"/>
      <c r="B119" s="28"/>
      <c r="C119" s="42" t="s">
        <v>591</v>
      </c>
      <c r="D119" s="14">
        <v>0</v>
      </c>
      <c r="E119" s="14">
        <v>0</v>
      </c>
      <c r="F119" s="14">
        <v>20000</v>
      </c>
      <c r="G119" s="14">
        <v>20000</v>
      </c>
      <c r="H119" s="14">
        <v>0</v>
      </c>
    </row>
    <row r="120" spans="1:8" ht="31.5">
      <c r="A120" s="80">
        <v>13</v>
      </c>
      <c r="B120" s="28" t="s">
        <v>3323</v>
      </c>
      <c r="C120" s="12" t="s">
        <v>1257</v>
      </c>
      <c r="D120" s="13">
        <f>SUM(D121:D135)</f>
        <v>3416000</v>
      </c>
      <c r="E120" s="13">
        <f>SUM(E121:E135)</f>
        <v>3357000</v>
      </c>
      <c r="F120" s="13">
        <f>SUM(F121:F135)</f>
        <v>3357000</v>
      </c>
      <c r="G120" s="13">
        <f>SUM(G121:G135)</f>
        <v>331000</v>
      </c>
      <c r="H120" s="13">
        <f>SUM(H121:H135)</f>
        <v>1173616.8799999999</v>
      </c>
    </row>
    <row r="121" spans="1:8" ht="31.5">
      <c r="A121" s="80">
        <v>13.1</v>
      </c>
      <c r="B121" s="28" t="s">
        <v>3323</v>
      </c>
      <c r="C121" s="12" t="s">
        <v>3324</v>
      </c>
      <c r="D121" s="13">
        <v>45000</v>
      </c>
      <c r="E121" s="13">
        <v>45000</v>
      </c>
      <c r="F121" s="13">
        <v>45000</v>
      </c>
      <c r="G121" s="13">
        <v>0</v>
      </c>
      <c r="H121" s="13">
        <v>43800</v>
      </c>
    </row>
    <row r="122" spans="1:8" ht="31.5">
      <c r="A122" s="80">
        <v>13.2</v>
      </c>
      <c r="B122" s="28" t="s">
        <v>3323</v>
      </c>
      <c r="C122" s="12" t="s">
        <v>3325</v>
      </c>
      <c r="D122" s="13">
        <v>45000</v>
      </c>
      <c r="E122" s="13">
        <v>45000</v>
      </c>
      <c r="F122" s="13">
        <v>45000</v>
      </c>
      <c r="G122" s="13">
        <v>0</v>
      </c>
      <c r="H122" s="13">
        <v>43800</v>
      </c>
    </row>
    <row r="123" spans="1:8" ht="31.5">
      <c r="A123" s="80">
        <v>13.3</v>
      </c>
      <c r="B123" s="28" t="s">
        <v>3323</v>
      </c>
      <c r="C123" s="12" t="s">
        <v>3326</v>
      </c>
      <c r="D123" s="13">
        <v>320000</v>
      </c>
      <c r="E123" s="13">
        <v>320000</v>
      </c>
      <c r="F123" s="13">
        <v>320000</v>
      </c>
      <c r="G123" s="13">
        <v>0</v>
      </c>
      <c r="H123" s="13">
        <v>0</v>
      </c>
    </row>
    <row r="124" spans="1:8" ht="31.5">
      <c r="A124" s="80">
        <v>13.4</v>
      </c>
      <c r="B124" s="28" t="s">
        <v>3323</v>
      </c>
      <c r="C124" s="12" t="s">
        <v>3327</v>
      </c>
      <c r="D124" s="13">
        <v>56000</v>
      </c>
      <c r="E124" s="13">
        <v>56000</v>
      </c>
      <c r="F124" s="13">
        <v>56000</v>
      </c>
      <c r="G124" s="13">
        <v>0</v>
      </c>
      <c r="H124" s="13">
        <v>56000</v>
      </c>
    </row>
    <row r="125" spans="1:8" ht="31.5">
      <c r="A125" s="80">
        <v>13.5</v>
      </c>
      <c r="B125" s="28" t="s">
        <v>3323</v>
      </c>
      <c r="C125" s="12" t="s">
        <v>3328</v>
      </c>
      <c r="D125" s="13">
        <v>200000</v>
      </c>
      <c r="E125" s="13">
        <v>200000</v>
      </c>
      <c r="F125" s="13">
        <v>200000</v>
      </c>
      <c r="G125" s="13">
        <v>0</v>
      </c>
      <c r="H125" s="13">
        <v>0</v>
      </c>
    </row>
    <row r="126" spans="1:8" ht="31.5">
      <c r="A126" s="80">
        <v>13.6</v>
      </c>
      <c r="B126" s="28" t="s">
        <v>3323</v>
      </c>
      <c r="C126" s="12" t="s">
        <v>3329</v>
      </c>
      <c r="D126" s="13">
        <v>600000</v>
      </c>
      <c r="E126" s="13">
        <v>600000</v>
      </c>
      <c r="F126" s="13">
        <v>600000</v>
      </c>
      <c r="G126" s="13">
        <v>0</v>
      </c>
      <c r="H126" s="13">
        <v>600000</v>
      </c>
    </row>
    <row r="127" spans="1:8" ht="31.5">
      <c r="A127" s="80">
        <v>13.7</v>
      </c>
      <c r="B127" s="28" t="s">
        <v>3323</v>
      </c>
      <c r="C127" s="12" t="s">
        <v>3330</v>
      </c>
      <c r="D127" s="13">
        <v>130000</v>
      </c>
      <c r="E127" s="13">
        <v>130000</v>
      </c>
      <c r="F127" s="13">
        <v>130000</v>
      </c>
      <c r="G127" s="13">
        <v>0</v>
      </c>
      <c r="H127" s="13">
        <v>130000</v>
      </c>
    </row>
    <row r="128" spans="1:8" ht="31.5">
      <c r="A128" s="80">
        <v>13.8</v>
      </c>
      <c r="B128" s="28" t="s">
        <v>3323</v>
      </c>
      <c r="C128" s="12" t="s">
        <v>3331</v>
      </c>
      <c r="D128" s="13">
        <v>350000</v>
      </c>
      <c r="E128" s="13">
        <v>350000</v>
      </c>
      <c r="F128" s="13">
        <v>350000</v>
      </c>
      <c r="G128" s="13">
        <v>0</v>
      </c>
      <c r="H128" s="13">
        <v>0</v>
      </c>
    </row>
    <row r="129" spans="1:8" ht="31.5">
      <c r="A129" s="80">
        <v>13.9</v>
      </c>
      <c r="B129" s="28" t="s">
        <v>3323</v>
      </c>
      <c r="C129" s="12" t="s">
        <v>3332</v>
      </c>
      <c r="D129" s="13">
        <v>145000</v>
      </c>
      <c r="E129" s="13">
        <v>145000</v>
      </c>
      <c r="F129" s="13">
        <v>145000</v>
      </c>
      <c r="G129" s="13">
        <v>0</v>
      </c>
      <c r="H129" s="13">
        <v>145000</v>
      </c>
    </row>
    <row r="130" spans="1:8" ht="31.5">
      <c r="A130" s="80">
        <v>13.1</v>
      </c>
      <c r="B130" s="28" t="s">
        <v>3323</v>
      </c>
      <c r="C130" s="12" t="s">
        <v>3334</v>
      </c>
      <c r="D130" s="13">
        <v>117000</v>
      </c>
      <c r="E130" s="13">
        <v>117000</v>
      </c>
      <c r="F130" s="13">
        <v>117000</v>
      </c>
      <c r="G130" s="13">
        <v>0</v>
      </c>
      <c r="H130" s="13">
        <v>0</v>
      </c>
    </row>
    <row r="131" spans="1:8" ht="31.5">
      <c r="A131" s="80">
        <v>13.11</v>
      </c>
      <c r="B131" s="28" t="s">
        <v>3323</v>
      </c>
      <c r="C131" s="12" t="s">
        <v>3336</v>
      </c>
      <c r="D131" s="13">
        <v>87000</v>
      </c>
      <c r="E131" s="13">
        <v>87000</v>
      </c>
      <c r="F131" s="13">
        <v>87000</v>
      </c>
      <c r="G131" s="13">
        <v>0</v>
      </c>
      <c r="H131" s="13">
        <v>0</v>
      </c>
    </row>
    <row r="132" spans="1:8" ht="31.5">
      <c r="A132" s="80">
        <v>13.12</v>
      </c>
      <c r="B132" s="28" t="s">
        <v>3323</v>
      </c>
      <c r="C132" s="12" t="s">
        <v>3338</v>
      </c>
      <c r="D132" s="13">
        <v>205000</v>
      </c>
      <c r="E132" s="13">
        <v>205000</v>
      </c>
      <c r="F132" s="13">
        <v>205000</v>
      </c>
      <c r="G132" s="13">
        <v>0</v>
      </c>
      <c r="H132" s="13">
        <v>0</v>
      </c>
    </row>
    <row r="133" spans="1:8" ht="36" customHeight="1">
      <c r="A133" s="80">
        <v>13.13</v>
      </c>
      <c r="B133" s="28" t="s">
        <v>3323</v>
      </c>
      <c r="C133" s="12" t="s">
        <v>3340</v>
      </c>
      <c r="D133" s="13">
        <v>145000</v>
      </c>
      <c r="E133" s="13">
        <v>145000</v>
      </c>
      <c r="F133" s="13">
        <v>145000</v>
      </c>
      <c r="G133" s="13">
        <v>0</v>
      </c>
      <c r="H133" s="13">
        <v>68016.88</v>
      </c>
    </row>
    <row r="134" spans="1:8" ht="31.5">
      <c r="A134" s="80">
        <v>13.14</v>
      </c>
      <c r="B134" s="28" t="s">
        <v>3323</v>
      </c>
      <c r="C134" s="81" t="s">
        <v>3342</v>
      </c>
      <c r="D134" s="13">
        <v>87000</v>
      </c>
      <c r="E134" s="13">
        <v>87000</v>
      </c>
      <c r="F134" s="13">
        <v>87000</v>
      </c>
      <c r="G134" s="13">
        <v>0</v>
      </c>
      <c r="H134" s="13">
        <v>87000</v>
      </c>
    </row>
    <row r="135" spans="1:8">
      <c r="A135" s="28"/>
      <c r="B135" s="59" t="s">
        <v>3343</v>
      </c>
      <c r="C135" s="60"/>
      <c r="D135" s="13">
        <f>494000+390000</f>
        <v>884000</v>
      </c>
      <c r="E135" s="13">
        <v>825000</v>
      </c>
      <c r="F135" s="13">
        <v>825000</v>
      </c>
      <c r="G135" s="13">
        <v>331000</v>
      </c>
      <c r="H135" s="14">
        <v>0</v>
      </c>
    </row>
    <row r="136" spans="1:8">
      <c r="A136" s="80">
        <v>14</v>
      </c>
      <c r="B136" s="28" t="s">
        <v>3344</v>
      </c>
      <c r="C136" s="12" t="s">
        <v>1257</v>
      </c>
      <c r="D136" s="13">
        <f>SUM(D137:D164)</f>
        <v>1686000</v>
      </c>
      <c r="E136" s="13">
        <f>SUM(E137:E164)</f>
        <v>1624000</v>
      </c>
      <c r="F136" s="13">
        <f>SUM(F137:F164)</f>
        <v>1624000</v>
      </c>
      <c r="G136" s="13">
        <f>SUM(G137:G164)</f>
        <v>349000</v>
      </c>
      <c r="H136" s="13">
        <f>SUM(H137:H164)</f>
        <v>52233</v>
      </c>
    </row>
    <row r="137" spans="1:8" ht="31.5">
      <c r="A137" s="28">
        <v>14.1</v>
      </c>
      <c r="B137" s="28" t="s">
        <v>3344</v>
      </c>
      <c r="C137" s="42" t="s">
        <v>3345</v>
      </c>
      <c r="D137" s="14">
        <v>39000</v>
      </c>
      <c r="E137" s="14">
        <v>39000</v>
      </c>
      <c r="F137" s="13">
        <v>39000</v>
      </c>
      <c r="G137" s="13">
        <v>0</v>
      </c>
      <c r="H137" s="13">
        <v>0</v>
      </c>
    </row>
    <row r="138" spans="1:8" ht="47.25">
      <c r="A138" s="28">
        <v>14.2</v>
      </c>
      <c r="B138" s="28" t="s">
        <v>3344</v>
      </c>
      <c r="C138" s="42" t="s">
        <v>5015</v>
      </c>
      <c r="D138" s="14">
        <v>39000</v>
      </c>
      <c r="E138" s="14">
        <v>39000</v>
      </c>
      <c r="F138" s="13">
        <v>39000</v>
      </c>
      <c r="G138" s="13">
        <v>0</v>
      </c>
      <c r="H138" s="13">
        <v>0</v>
      </c>
    </row>
    <row r="139" spans="1:8" ht="31.5">
      <c r="A139" s="28">
        <v>14.3</v>
      </c>
      <c r="B139" s="28" t="s">
        <v>3344</v>
      </c>
      <c r="C139" s="42" t="s">
        <v>3346</v>
      </c>
      <c r="D139" s="14">
        <v>19000</v>
      </c>
      <c r="E139" s="14">
        <v>19000</v>
      </c>
      <c r="F139" s="13">
        <v>19000</v>
      </c>
      <c r="G139" s="13">
        <v>0</v>
      </c>
      <c r="H139" s="13">
        <v>0</v>
      </c>
    </row>
    <row r="140" spans="1:8" ht="18.75" customHeight="1">
      <c r="A140" s="28">
        <v>14.4</v>
      </c>
      <c r="B140" s="28" t="s">
        <v>3344</v>
      </c>
      <c r="C140" s="42" t="s">
        <v>3347</v>
      </c>
      <c r="D140" s="14">
        <v>11000</v>
      </c>
      <c r="E140" s="14">
        <v>11000</v>
      </c>
      <c r="F140" s="13">
        <v>11000</v>
      </c>
      <c r="G140" s="13">
        <v>0</v>
      </c>
      <c r="H140" s="13">
        <v>0</v>
      </c>
    </row>
    <row r="141" spans="1:8" ht="31.5">
      <c r="A141" s="28">
        <v>14.5</v>
      </c>
      <c r="B141" s="28" t="s">
        <v>3344</v>
      </c>
      <c r="C141" s="42" t="s">
        <v>3348</v>
      </c>
      <c r="D141" s="14">
        <v>19000</v>
      </c>
      <c r="E141" s="14">
        <v>19000</v>
      </c>
      <c r="F141" s="13">
        <v>19000</v>
      </c>
      <c r="G141" s="13">
        <v>0</v>
      </c>
      <c r="H141" s="13">
        <v>0</v>
      </c>
    </row>
    <row r="142" spans="1:8" ht="63">
      <c r="A142" s="28">
        <v>14.6</v>
      </c>
      <c r="B142" s="28" t="s">
        <v>3344</v>
      </c>
      <c r="C142" s="82" t="s">
        <v>5016</v>
      </c>
      <c r="D142" s="14">
        <v>392000</v>
      </c>
      <c r="E142" s="14">
        <v>392000</v>
      </c>
      <c r="F142" s="13">
        <v>392000</v>
      </c>
      <c r="G142" s="13">
        <v>0</v>
      </c>
      <c r="H142" s="13">
        <v>0</v>
      </c>
    </row>
    <row r="143" spans="1:8" ht="63">
      <c r="A143" s="28">
        <v>14.7</v>
      </c>
      <c r="B143" s="28" t="s">
        <v>3344</v>
      </c>
      <c r="C143" s="82" t="s">
        <v>5017</v>
      </c>
      <c r="D143" s="14">
        <v>392000</v>
      </c>
      <c r="E143" s="14">
        <v>392000</v>
      </c>
      <c r="F143" s="13">
        <v>392000</v>
      </c>
      <c r="G143" s="13">
        <v>0</v>
      </c>
      <c r="H143" s="13">
        <v>0</v>
      </c>
    </row>
    <row r="144" spans="1:8" ht="31.5">
      <c r="A144" s="28">
        <v>14.8</v>
      </c>
      <c r="B144" s="28" t="s">
        <v>3344</v>
      </c>
      <c r="C144" s="42" t="s">
        <v>3349</v>
      </c>
      <c r="D144" s="14">
        <v>19000</v>
      </c>
      <c r="E144" s="14">
        <v>19000</v>
      </c>
      <c r="F144" s="13">
        <v>19000</v>
      </c>
      <c r="G144" s="13">
        <v>0</v>
      </c>
      <c r="H144" s="13">
        <v>0</v>
      </c>
    </row>
    <row r="145" spans="1:8" ht="31.5">
      <c r="A145" s="28">
        <v>14.9</v>
      </c>
      <c r="B145" s="28" t="s">
        <v>3344</v>
      </c>
      <c r="C145" s="42" t="s">
        <v>3350</v>
      </c>
      <c r="D145" s="14">
        <v>4000</v>
      </c>
      <c r="E145" s="14">
        <v>4000</v>
      </c>
      <c r="F145" s="13">
        <v>4000</v>
      </c>
      <c r="G145" s="13">
        <v>0</v>
      </c>
      <c r="H145" s="13">
        <v>0</v>
      </c>
    </row>
    <row r="146" spans="1:8" ht="47.25">
      <c r="A146" s="47">
        <v>14.1</v>
      </c>
      <c r="B146" s="28" t="s">
        <v>3344</v>
      </c>
      <c r="C146" s="42" t="s">
        <v>3351</v>
      </c>
      <c r="D146" s="14">
        <v>8000</v>
      </c>
      <c r="E146" s="14">
        <v>8000</v>
      </c>
      <c r="F146" s="13">
        <v>8000</v>
      </c>
      <c r="G146" s="13">
        <v>0</v>
      </c>
      <c r="H146" s="13">
        <v>0</v>
      </c>
    </row>
    <row r="147" spans="1:8" ht="47.25">
      <c r="A147" s="47">
        <v>14.11</v>
      </c>
      <c r="B147" s="28" t="s">
        <v>3344</v>
      </c>
      <c r="C147" s="42" t="s">
        <v>3352</v>
      </c>
      <c r="D147" s="14">
        <v>255000</v>
      </c>
      <c r="E147" s="14">
        <v>255000</v>
      </c>
      <c r="F147" s="13">
        <v>255000</v>
      </c>
      <c r="G147" s="13">
        <v>0</v>
      </c>
      <c r="H147" s="13">
        <v>0</v>
      </c>
    </row>
    <row r="148" spans="1:8" ht="31.5">
      <c r="A148" s="47">
        <v>14.12</v>
      </c>
      <c r="B148" s="28" t="s">
        <v>3344</v>
      </c>
      <c r="C148" s="42" t="s">
        <v>3353</v>
      </c>
      <c r="D148" s="14">
        <v>39000</v>
      </c>
      <c r="E148" s="14">
        <v>39000</v>
      </c>
      <c r="F148" s="13">
        <v>39000</v>
      </c>
      <c r="G148" s="13">
        <v>0</v>
      </c>
      <c r="H148" s="14">
        <v>34168</v>
      </c>
    </row>
    <row r="149" spans="1:8">
      <c r="A149" s="47">
        <v>14.13</v>
      </c>
      <c r="B149" s="28" t="s">
        <v>3344</v>
      </c>
      <c r="C149" s="42" t="s">
        <v>3354</v>
      </c>
      <c r="D149" s="14">
        <v>11000</v>
      </c>
      <c r="E149" s="14">
        <v>11000</v>
      </c>
      <c r="F149" s="13">
        <v>11000</v>
      </c>
      <c r="G149" s="13">
        <v>0</v>
      </c>
      <c r="H149" s="13">
        <v>0</v>
      </c>
    </row>
    <row r="150" spans="1:8" ht="47.25">
      <c r="A150" s="47">
        <v>14.14</v>
      </c>
      <c r="B150" s="28" t="s">
        <v>3344</v>
      </c>
      <c r="C150" s="42" t="s">
        <v>3355</v>
      </c>
      <c r="D150" s="14">
        <v>4000</v>
      </c>
      <c r="E150" s="14">
        <v>4000</v>
      </c>
      <c r="F150" s="13">
        <v>4000</v>
      </c>
      <c r="G150" s="13">
        <v>0</v>
      </c>
      <c r="H150" s="13">
        <v>0</v>
      </c>
    </row>
    <row r="151" spans="1:8" ht="31.5">
      <c r="A151" s="47">
        <v>14.15</v>
      </c>
      <c r="B151" s="28" t="s">
        <v>3344</v>
      </c>
      <c r="C151" s="42" t="s">
        <v>3356</v>
      </c>
      <c r="D151" s="14">
        <v>24000</v>
      </c>
      <c r="E151" s="14">
        <v>24000</v>
      </c>
      <c r="F151" s="13">
        <v>24000</v>
      </c>
      <c r="G151" s="13">
        <v>0</v>
      </c>
      <c r="H151" s="14">
        <v>18065</v>
      </c>
    </row>
    <row r="152" spans="1:8" ht="31.5">
      <c r="A152" s="47">
        <v>14.16</v>
      </c>
      <c r="B152" s="28" t="s">
        <v>3344</v>
      </c>
      <c r="C152" s="42" t="s">
        <v>5018</v>
      </c>
      <c r="D152" s="14">
        <v>17000</v>
      </c>
      <c r="E152" s="13">
        <v>0</v>
      </c>
      <c r="F152" s="13">
        <v>0</v>
      </c>
      <c r="G152" s="13">
        <v>0</v>
      </c>
      <c r="H152" s="13">
        <v>0</v>
      </c>
    </row>
    <row r="153" spans="1:8" ht="31.5">
      <c r="A153" s="47">
        <v>14.17</v>
      </c>
      <c r="B153" s="28" t="s">
        <v>3344</v>
      </c>
      <c r="C153" s="42" t="s">
        <v>5019</v>
      </c>
      <c r="D153" s="14">
        <v>50000</v>
      </c>
      <c r="E153" s="13">
        <v>0</v>
      </c>
      <c r="F153" s="13">
        <v>0</v>
      </c>
      <c r="G153" s="13">
        <v>0</v>
      </c>
      <c r="H153" s="13">
        <v>0</v>
      </c>
    </row>
    <row r="154" spans="1:8" ht="31.5">
      <c r="A154" s="47">
        <v>14.18</v>
      </c>
      <c r="B154" s="28" t="s">
        <v>3344</v>
      </c>
      <c r="C154" s="42" t="s">
        <v>5020</v>
      </c>
      <c r="D154" s="14">
        <v>10000</v>
      </c>
      <c r="E154" s="13">
        <v>0</v>
      </c>
      <c r="F154" s="13">
        <v>0</v>
      </c>
      <c r="G154" s="13">
        <v>0</v>
      </c>
      <c r="H154" s="13">
        <v>0</v>
      </c>
    </row>
    <row r="155" spans="1:8">
      <c r="A155" s="47">
        <v>14.19</v>
      </c>
      <c r="B155" s="28" t="s">
        <v>3344</v>
      </c>
      <c r="C155" s="42" t="s">
        <v>5021</v>
      </c>
      <c r="D155" s="14">
        <v>30000</v>
      </c>
      <c r="E155" s="13">
        <v>0</v>
      </c>
      <c r="F155" s="13">
        <v>0</v>
      </c>
      <c r="G155" s="13">
        <v>0</v>
      </c>
      <c r="H155" s="13">
        <v>0</v>
      </c>
    </row>
    <row r="156" spans="1:8" ht="31.5">
      <c r="A156" s="47">
        <v>14.2</v>
      </c>
      <c r="B156" s="28" t="s">
        <v>3344</v>
      </c>
      <c r="C156" s="42" t="s">
        <v>5022</v>
      </c>
      <c r="D156" s="14">
        <v>48000</v>
      </c>
      <c r="E156" s="13">
        <v>0</v>
      </c>
      <c r="F156" s="13">
        <v>0</v>
      </c>
      <c r="G156" s="13">
        <v>0</v>
      </c>
      <c r="H156" s="13">
        <v>0</v>
      </c>
    </row>
    <row r="157" spans="1:8" ht="31.5">
      <c r="A157" s="47">
        <v>14.21</v>
      </c>
      <c r="B157" s="28" t="s">
        <v>3344</v>
      </c>
      <c r="C157" s="42" t="s">
        <v>5023</v>
      </c>
      <c r="D157" s="14">
        <v>48000</v>
      </c>
      <c r="E157" s="13">
        <v>0</v>
      </c>
      <c r="F157" s="13">
        <v>0</v>
      </c>
      <c r="G157" s="13">
        <v>0</v>
      </c>
      <c r="H157" s="13">
        <v>0</v>
      </c>
    </row>
    <row r="158" spans="1:8">
      <c r="A158" s="47">
        <v>14.22</v>
      </c>
      <c r="B158" s="28" t="s">
        <v>3344</v>
      </c>
      <c r="C158" s="42" t="s">
        <v>5024</v>
      </c>
      <c r="D158" s="14">
        <v>20000</v>
      </c>
      <c r="E158" s="13">
        <v>0</v>
      </c>
      <c r="F158" s="13">
        <v>0</v>
      </c>
      <c r="G158" s="13">
        <v>0</v>
      </c>
      <c r="H158" s="13">
        <v>0</v>
      </c>
    </row>
    <row r="159" spans="1:8">
      <c r="A159" s="47">
        <v>14.23</v>
      </c>
      <c r="B159" s="28" t="s">
        <v>3344</v>
      </c>
      <c r="C159" s="42" t="s">
        <v>5025</v>
      </c>
      <c r="D159" s="14">
        <v>25000</v>
      </c>
      <c r="E159" s="13">
        <v>0</v>
      </c>
      <c r="F159" s="13">
        <v>0</v>
      </c>
      <c r="G159" s="13">
        <v>0</v>
      </c>
      <c r="H159" s="13">
        <v>0</v>
      </c>
    </row>
    <row r="160" spans="1:8" ht="31.5">
      <c r="A160" s="47">
        <v>14.24</v>
      </c>
      <c r="B160" s="28" t="s">
        <v>3344</v>
      </c>
      <c r="C160" s="42" t="s">
        <v>5026</v>
      </c>
      <c r="D160" s="14">
        <v>50000</v>
      </c>
      <c r="E160" s="13">
        <v>0</v>
      </c>
      <c r="F160" s="13">
        <v>0</v>
      </c>
      <c r="G160" s="13">
        <v>0</v>
      </c>
      <c r="H160" s="13">
        <v>0</v>
      </c>
    </row>
    <row r="161" spans="1:8">
      <c r="A161" s="47">
        <v>14.25</v>
      </c>
      <c r="B161" s="28" t="s">
        <v>3344</v>
      </c>
      <c r="C161" s="42" t="s">
        <v>5027</v>
      </c>
      <c r="D161" s="14">
        <v>20000</v>
      </c>
      <c r="E161" s="13">
        <v>0</v>
      </c>
      <c r="F161" s="13">
        <v>0</v>
      </c>
      <c r="G161" s="13">
        <v>0</v>
      </c>
      <c r="H161" s="13">
        <v>0</v>
      </c>
    </row>
    <row r="162" spans="1:8">
      <c r="A162" s="47">
        <v>14.26</v>
      </c>
      <c r="B162" s="28" t="s">
        <v>3344</v>
      </c>
      <c r="C162" s="42" t="s">
        <v>5028</v>
      </c>
      <c r="D162" s="14">
        <v>23000</v>
      </c>
      <c r="E162" s="13">
        <v>0</v>
      </c>
      <c r="F162" s="13">
        <v>0</v>
      </c>
      <c r="G162" s="13">
        <v>0</v>
      </c>
      <c r="H162" s="13">
        <v>0</v>
      </c>
    </row>
    <row r="163" spans="1:8" ht="31.5">
      <c r="A163" s="47">
        <v>14.27</v>
      </c>
      <c r="B163" s="28" t="s">
        <v>3344</v>
      </c>
      <c r="C163" s="42" t="s">
        <v>5029</v>
      </c>
      <c r="D163" s="14">
        <v>70000</v>
      </c>
      <c r="E163" s="13">
        <v>0</v>
      </c>
      <c r="F163" s="13">
        <v>0</v>
      </c>
      <c r="G163" s="13">
        <v>0</v>
      </c>
      <c r="H163" s="13">
        <v>0</v>
      </c>
    </row>
    <row r="164" spans="1:8">
      <c r="A164" s="28"/>
      <c r="B164" s="28"/>
      <c r="C164" s="12" t="s">
        <v>3343</v>
      </c>
      <c r="D164" s="13">
        <v>0</v>
      </c>
      <c r="E164" s="13">
        <v>349000</v>
      </c>
      <c r="F164" s="13">
        <v>349000</v>
      </c>
      <c r="G164" s="13">
        <v>349000</v>
      </c>
      <c r="H164" s="13">
        <v>0</v>
      </c>
    </row>
    <row r="165" spans="1:8" ht="18.75" customHeight="1">
      <c r="A165" s="80">
        <v>15</v>
      </c>
      <c r="B165" s="28" t="s">
        <v>3357</v>
      </c>
      <c r="C165" s="12" t="s">
        <v>1257</v>
      </c>
      <c r="D165" s="13">
        <f>D166</f>
        <v>791000</v>
      </c>
      <c r="E165" s="13">
        <f>E166</f>
        <v>791000</v>
      </c>
      <c r="F165" s="13">
        <f>F166</f>
        <v>791000</v>
      </c>
      <c r="G165" s="13">
        <f>G166</f>
        <v>0</v>
      </c>
      <c r="H165" s="13">
        <f>H166</f>
        <v>791000</v>
      </c>
    </row>
    <row r="166" spans="1:8" ht="32.25">
      <c r="A166" s="28">
        <v>15.1</v>
      </c>
      <c r="B166" s="28" t="s">
        <v>3357</v>
      </c>
      <c r="C166" s="32" t="s">
        <v>3358</v>
      </c>
      <c r="D166" s="13">
        <v>791000</v>
      </c>
      <c r="E166" s="13">
        <v>791000</v>
      </c>
      <c r="F166" s="13">
        <v>791000</v>
      </c>
      <c r="G166" s="13">
        <v>0</v>
      </c>
      <c r="H166" s="14">
        <v>791000</v>
      </c>
    </row>
    <row r="167" spans="1:8">
      <c r="A167" s="80">
        <v>16</v>
      </c>
      <c r="B167" s="28" t="s">
        <v>3359</v>
      </c>
      <c r="C167" s="12" t="s">
        <v>1257</v>
      </c>
      <c r="D167" s="13">
        <f>SUM(D168:D170)</f>
        <v>1583000</v>
      </c>
      <c r="E167" s="13">
        <f>SUM(E168:E170)</f>
        <v>1520000</v>
      </c>
      <c r="F167" s="13">
        <f>SUM(F168:F170)</f>
        <v>1520000</v>
      </c>
      <c r="G167" s="13">
        <f>SUM(G168:G170)</f>
        <v>356000</v>
      </c>
      <c r="H167" s="13">
        <f>SUM(H168:H170)</f>
        <v>291000</v>
      </c>
    </row>
    <row r="168" spans="1:8" ht="31.5">
      <c r="A168" s="28">
        <v>16.100000000000001</v>
      </c>
      <c r="B168" s="28" t="s">
        <v>3359</v>
      </c>
      <c r="C168" s="42" t="s">
        <v>3360</v>
      </c>
      <c r="D168" s="14">
        <v>396000</v>
      </c>
      <c r="E168" s="14">
        <v>396000</v>
      </c>
      <c r="F168" s="14">
        <v>396000</v>
      </c>
      <c r="G168" s="14">
        <v>105000</v>
      </c>
      <c r="H168" s="14">
        <v>0</v>
      </c>
    </row>
    <row r="169" spans="1:8" ht="31.5">
      <c r="A169" s="28">
        <v>16.2</v>
      </c>
      <c r="B169" s="28" t="s">
        <v>3359</v>
      </c>
      <c r="C169" s="42" t="s">
        <v>3361</v>
      </c>
      <c r="D169" s="14">
        <v>396000</v>
      </c>
      <c r="E169" s="14">
        <v>396000</v>
      </c>
      <c r="F169" s="14">
        <v>396000</v>
      </c>
      <c r="G169" s="14">
        <v>105000</v>
      </c>
      <c r="H169" s="14">
        <v>291000</v>
      </c>
    </row>
    <row r="170" spans="1:8">
      <c r="A170" s="28">
        <v>16.3</v>
      </c>
      <c r="B170" s="28" t="s">
        <v>3359</v>
      </c>
      <c r="C170" s="42" t="s">
        <v>3362</v>
      </c>
      <c r="D170" s="14">
        <v>791000</v>
      </c>
      <c r="E170" s="14">
        <v>728000</v>
      </c>
      <c r="F170" s="14">
        <v>728000</v>
      </c>
      <c r="G170" s="14">
        <v>146000</v>
      </c>
      <c r="H170" s="14">
        <v>0</v>
      </c>
    </row>
    <row r="171" spans="1:8" ht="31.5">
      <c r="A171" s="80">
        <v>17</v>
      </c>
      <c r="B171" s="28" t="s">
        <v>3363</v>
      </c>
      <c r="C171" s="12" t="s">
        <v>1257</v>
      </c>
      <c r="D171" s="13">
        <f>D172</f>
        <v>738000</v>
      </c>
      <c r="E171" s="13">
        <f>E172</f>
        <v>706000</v>
      </c>
      <c r="F171" s="13">
        <f>F172</f>
        <v>706000</v>
      </c>
      <c r="G171" s="13">
        <f>G172</f>
        <v>182000</v>
      </c>
      <c r="H171" s="13">
        <v>0</v>
      </c>
    </row>
    <row r="172" spans="1:8">
      <c r="A172" s="28"/>
      <c r="B172" s="59" t="s">
        <v>3343</v>
      </c>
      <c r="C172" s="60"/>
      <c r="D172" s="13">
        <v>738000</v>
      </c>
      <c r="E172" s="13">
        <v>706000</v>
      </c>
      <c r="F172" s="13">
        <v>706000</v>
      </c>
      <c r="G172" s="13">
        <v>182000</v>
      </c>
      <c r="H172" s="13">
        <v>0</v>
      </c>
    </row>
    <row r="173" spans="1:8" ht="31.5">
      <c r="A173" s="80">
        <v>18</v>
      </c>
      <c r="B173" s="28" t="s">
        <v>3364</v>
      </c>
      <c r="C173" s="12" t="s">
        <v>1257</v>
      </c>
      <c r="D173" s="13">
        <f>SUM(D174:D183)</f>
        <v>1424000</v>
      </c>
      <c r="E173" s="13">
        <f>SUM(E174:E183)</f>
        <v>1367000</v>
      </c>
      <c r="F173" s="13">
        <f>SUM(F174:F183)</f>
        <v>1367000</v>
      </c>
      <c r="G173" s="13">
        <f>SUM(G174:G183)</f>
        <v>320000</v>
      </c>
      <c r="H173" s="13">
        <f>SUM(H174:H183)</f>
        <v>980307.05999999994</v>
      </c>
    </row>
    <row r="174" spans="1:8" ht="47.25">
      <c r="A174" s="80">
        <v>18.100000000000001</v>
      </c>
      <c r="B174" s="28" t="s">
        <v>3364</v>
      </c>
      <c r="C174" s="12" t="s">
        <v>3365</v>
      </c>
      <c r="D174" s="13">
        <v>391900</v>
      </c>
      <c r="E174" s="13">
        <v>391900</v>
      </c>
      <c r="F174" s="13">
        <v>391900</v>
      </c>
      <c r="G174" s="13">
        <v>0</v>
      </c>
      <c r="H174" s="13">
        <v>386247</v>
      </c>
    </row>
    <row r="175" spans="1:8" ht="31.5">
      <c r="A175" s="80">
        <v>18.2</v>
      </c>
      <c r="B175" s="28" t="s">
        <v>3364</v>
      </c>
      <c r="C175" s="12" t="s">
        <v>3366</v>
      </c>
      <c r="D175" s="13">
        <v>195100</v>
      </c>
      <c r="E175" s="13">
        <v>195100</v>
      </c>
      <c r="F175" s="13">
        <v>195100</v>
      </c>
      <c r="G175" s="13">
        <v>0</v>
      </c>
      <c r="H175" s="13">
        <v>195000</v>
      </c>
    </row>
    <row r="176" spans="1:8" ht="31.5">
      <c r="A176" s="80">
        <v>18.3</v>
      </c>
      <c r="B176" s="28" t="s">
        <v>3364</v>
      </c>
      <c r="C176" s="12" t="s">
        <v>3367</v>
      </c>
      <c r="D176" s="13">
        <v>100000</v>
      </c>
      <c r="E176" s="13">
        <v>100000</v>
      </c>
      <c r="F176" s="13">
        <v>100000</v>
      </c>
      <c r="G176" s="13">
        <v>0</v>
      </c>
      <c r="H176" s="13">
        <v>66932</v>
      </c>
    </row>
    <row r="177" spans="1:8" ht="31.5">
      <c r="A177" s="80">
        <v>18.399999999999999</v>
      </c>
      <c r="B177" s="28" t="s">
        <v>3364</v>
      </c>
      <c r="C177" s="12" t="s">
        <v>3369</v>
      </c>
      <c r="D177" s="13">
        <v>120000</v>
      </c>
      <c r="E177" s="13">
        <v>120000</v>
      </c>
      <c r="F177" s="13">
        <v>120000</v>
      </c>
      <c r="G177" s="13">
        <v>0</v>
      </c>
      <c r="H177" s="13">
        <v>118053.7</v>
      </c>
    </row>
    <row r="178" spans="1:8" ht="31.5">
      <c r="A178" s="80">
        <v>18.5</v>
      </c>
      <c r="B178" s="28" t="s">
        <v>3364</v>
      </c>
      <c r="C178" s="12" t="s">
        <v>3370</v>
      </c>
      <c r="D178" s="13">
        <v>70000</v>
      </c>
      <c r="E178" s="13">
        <v>70000</v>
      </c>
      <c r="F178" s="13">
        <v>70000</v>
      </c>
      <c r="G178" s="13">
        <v>0</v>
      </c>
      <c r="H178" s="13">
        <v>68910.45</v>
      </c>
    </row>
    <row r="179" spans="1:8" ht="31.5">
      <c r="A179" s="80">
        <v>18.600000000000001</v>
      </c>
      <c r="B179" s="28" t="s">
        <v>3364</v>
      </c>
      <c r="C179" s="12" t="s">
        <v>3371</v>
      </c>
      <c r="D179" s="13">
        <v>120000</v>
      </c>
      <c r="E179" s="13">
        <v>120000</v>
      </c>
      <c r="F179" s="13">
        <v>120000</v>
      </c>
      <c r="G179" s="13">
        <v>0</v>
      </c>
      <c r="H179" s="13">
        <v>119930.26</v>
      </c>
    </row>
    <row r="180" spans="1:8" ht="31.5">
      <c r="A180" s="80">
        <v>18.7</v>
      </c>
      <c r="B180" s="28" t="s">
        <v>3364</v>
      </c>
      <c r="C180" s="12" t="s">
        <v>3372</v>
      </c>
      <c r="D180" s="13">
        <v>50000</v>
      </c>
      <c r="E180" s="13">
        <v>50000</v>
      </c>
      <c r="F180" s="13">
        <v>50000</v>
      </c>
      <c r="G180" s="13">
        <v>0</v>
      </c>
      <c r="H180" s="13">
        <v>25233.65</v>
      </c>
    </row>
    <row r="181" spans="1:8" ht="31.5">
      <c r="A181" s="80">
        <v>18.7</v>
      </c>
      <c r="B181" s="28" t="s">
        <v>3364</v>
      </c>
      <c r="C181" s="12" t="s">
        <v>5030</v>
      </c>
      <c r="D181" s="13">
        <v>200000</v>
      </c>
      <c r="E181" s="13">
        <v>200000</v>
      </c>
      <c r="F181" s="13">
        <v>200000</v>
      </c>
      <c r="G181" s="13">
        <v>200000</v>
      </c>
      <c r="H181" s="13">
        <v>0</v>
      </c>
    </row>
    <row r="182" spans="1:8" ht="31.5">
      <c r="A182" s="80">
        <v>18.7</v>
      </c>
      <c r="B182" s="28" t="s">
        <v>3364</v>
      </c>
      <c r="C182" s="12" t="s">
        <v>5031</v>
      </c>
      <c r="D182" s="13">
        <v>100000</v>
      </c>
      <c r="E182" s="13">
        <v>100000</v>
      </c>
      <c r="F182" s="13">
        <v>100000</v>
      </c>
      <c r="G182" s="13">
        <v>100000</v>
      </c>
      <c r="H182" s="13">
        <v>0</v>
      </c>
    </row>
    <row r="183" spans="1:8" ht="31.5">
      <c r="A183" s="80">
        <v>18.7</v>
      </c>
      <c r="B183" s="28" t="s">
        <v>3364</v>
      </c>
      <c r="C183" s="12" t="s">
        <v>5032</v>
      </c>
      <c r="D183" s="13">
        <v>77000</v>
      </c>
      <c r="E183" s="13">
        <v>20000</v>
      </c>
      <c r="F183" s="13">
        <v>20000</v>
      </c>
      <c r="G183" s="13">
        <v>20000</v>
      </c>
      <c r="H183" s="13">
        <v>0</v>
      </c>
    </row>
    <row r="184" spans="1:8">
      <c r="A184" s="80">
        <v>19</v>
      </c>
      <c r="B184" s="28" t="s">
        <v>3373</v>
      </c>
      <c r="C184" s="12" t="s">
        <v>1257</v>
      </c>
      <c r="D184" s="13">
        <f>SUM(D185:D188)</f>
        <v>873000</v>
      </c>
      <c r="E184" s="13">
        <f>SUM(E185:E188)</f>
        <v>873000</v>
      </c>
      <c r="F184" s="13">
        <f>SUM(F185:F188)</f>
        <v>873000</v>
      </c>
      <c r="G184" s="13">
        <f>SUM(G185:G188)</f>
        <v>0</v>
      </c>
      <c r="H184" s="13">
        <f>SUM(H185:H188)</f>
        <v>613986</v>
      </c>
    </row>
    <row r="185" spans="1:8" ht="31.5">
      <c r="A185" s="28">
        <v>19.100000000000001</v>
      </c>
      <c r="B185" s="28" t="s">
        <v>3373</v>
      </c>
      <c r="C185" s="42" t="s">
        <v>3374</v>
      </c>
      <c r="D185" s="14">
        <v>317000</v>
      </c>
      <c r="E185" s="14">
        <v>317000</v>
      </c>
      <c r="F185" s="14">
        <v>317000</v>
      </c>
      <c r="G185" s="14">
        <v>0</v>
      </c>
      <c r="H185" s="14">
        <v>316996</v>
      </c>
    </row>
    <row r="186" spans="1:8">
      <c r="A186" s="28">
        <v>19.2</v>
      </c>
      <c r="B186" s="28" t="s">
        <v>3373</v>
      </c>
      <c r="C186" s="42" t="s">
        <v>3375</v>
      </c>
      <c r="D186" s="14">
        <v>82000</v>
      </c>
      <c r="E186" s="14">
        <v>82000</v>
      </c>
      <c r="F186" s="14">
        <v>82000</v>
      </c>
      <c r="G186" s="14">
        <v>0</v>
      </c>
      <c r="H186" s="14">
        <v>59990</v>
      </c>
    </row>
    <row r="187" spans="1:8" ht="31.5">
      <c r="A187" s="28">
        <v>19.3</v>
      </c>
      <c r="B187" s="28" t="s">
        <v>3373</v>
      </c>
      <c r="C187" s="42" t="s">
        <v>3376</v>
      </c>
      <c r="D187" s="14">
        <v>237000</v>
      </c>
      <c r="E187" s="14">
        <v>237000</v>
      </c>
      <c r="F187" s="14">
        <v>237000</v>
      </c>
      <c r="G187" s="14">
        <v>0</v>
      </c>
      <c r="H187" s="14">
        <v>0</v>
      </c>
    </row>
    <row r="188" spans="1:8" ht="31.5">
      <c r="A188" s="28">
        <v>19.399999999999999</v>
      </c>
      <c r="B188" s="28" t="s">
        <v>3373</v>
      </c>
      <c r="C188" s="42" t="s">
        <v>3377</v>
      </c>
      <c r="D188" s="14">
        <v>237000</v>
      </c>
      <c r="E188" s="14">
        <v>237000</v>
      </c>
      <c r="F188" s="14">
        <v>237000</v>
      </c>
      <c r="G188" s="14">
        <v>0</v>
      </c>
      <c r="H188" s="14">
        <v>237000</v>
      </c>
    </row>
    <row r="189" spans="1:8">
      <c r="A189" s="80">
        <v>20</v>
      </c>
      <c r="B189" s="28" t="s">
        <v>3378</v>
      </c>
      <c r="C189" s="12" t="s">
        <v>1257</v>
      </c>
      <c r="D189" s="13">
        <f>SUM(D190:D191)</f>
        <v>947000</v>
      </c>
      <c r="E189" s="13">
        <f>SUM(E190:E191)</f>
        <v>947000</v>
      </c>
      <c r="F189" s="13">
        <f>SUM(F190:F191)</f>
        <v>947000</v>
      </c>
      <c r="G189" s="13">
        <f>SUM(G190:G191)</f>
        <v>0</v>
      </c>
      <c r="H189" s="13">
        <f>SUM(H190:H191)</f>
        <v>576000</v>
      </c>
    </row>
    <row r="190" spans="1:8" ht="48">
      <c r="A190" s="28">
        <v>20.100000000000001</v>
      </c>
      <c r="B190" s="28" t="s">
        <v>3378</v>
      </c>
      <c r="C190" s="32" t="s">
        <v>3379</v>
      </c>
      <c r="D190" s="13">
        <v>491000</v>
      </c>
      <c r="E190" s="13">
        <v>491000</v>
      </c>
      <c r="F190" s="13">
        <v>491000</v>
      </c>
      <c r="G190" s="13">
        <v>0</v>
      </c>
      <c r="H190" s="14">
        <v>120000</v>
      </c>
    </row>
    <row r="191" spans="1:8">
      <c r="A191" s="28">
        <v>20.2</v>
      </c>
      <c r="B191" s="28" t="s">
        <v>3378</v>
      </c>
      <c r="C191" s="12" t="s">
        <v>3380</v>
      </c>
      <c r="D191" s="13">
        <v>456000</v>
      </c>
      <c r="E191" s="13">
        <v>456000</v>
      </c>
      <c r="F191" s="13">
        <v>456000</v>
      </c>
      <c r="G191" s="13">
        <v>0</v>
      </c>
      <c r="H191" s="14">
        <v>456000</v>
      </c>
    </row>
    <row r="192" spans="1:8">
      <c r="A192" s="80">
        <v>21</v>
      </c>
      <c r="B192" s="28" t="s">
        <v>3381</v>
      </c>
      <c r="C192" s="12" t="s">
        <v>1257</v>
      </c>
      <c r="D192" s="13">
        <f>SUM(D193:D201)</f>
        <v>3255000</v>
      </c>
      <c r="E192" s="13">
        <f>SUM(E193:E201)</f>
        <v>3128000</v>
      </c>
      <c r="F192" s="13">
        <f>SUM(F193:F201)</f>
        <v>3128000</v>
      </c>
      <c r="G192" s="13">
        <f>SUM(G193:G201)</f>
        <v>713000</v>
      </c>
      <c r="H192" s="13">
        <f>SUM(H193:H201)</f>
        <v>494748.61</v>
      </c>
    </row>
    <row r="193" spans="1:8">
      <c r="A193" s="80">
        <v>21.1</v>
      </c>
      <c r="B193" s="28" t="s">
        <v>3381</v>
      </c>
      <c r="C193" s="12" t="s">
        <v>3382</v>
      </c>
      <c r="D193" s="13">
        <v>87000</v>
      </c>
      <c r="E193" s="13">
        <v>87000</v>
      </c>
      <c r="F193" s="13">
        <v>87000</v>
      </c>
      <c r="G193" s="14">
        <v>0</v>
      </c>
      <c r="H193" s="14">
        <v>87000</v>
      </c>
    </row>
    <row r="194" spans="1:8" ht="18.75" customHeight="1">
      <c r="A194" s="80">
        <v>21.2</v>
      </c>
      <c r="B194" s="28" t="s">
        <v>3381</v>
      </c>
      <c r="C194" s="12" t="s">
        <v>3383</v>
      </c>
      <c r="D194" s="13">
        <v>49000</v>
      </c>
      <c r="E194" s="13">
        <v>49000</v>
      </c>
      <c r="F194" s="13">
        <v>49000</v>
      </c>
      <c r="G194" s="14">
        <v>0</v>
      </c>
      <c r="H194" s="14">
        <v>49000</v>
      </c>
    </row>
    <row r="195" spans="1:8">
      <c r="A195" s="80">
        <v>21.3</v>
      </c>
      <c r="B195" s="28" t="s">
        <v>3381</v>
      </c>
      <c r="C195" s="12" t="s">
        <v>3384</v>
      </c>
      <c r="D195" s="13">
        <v>38000</v>
      </c>
      <c r="E195" s="13">
        <v>38000</v>
      </c>
      <c r="F195" s="13">
        <v>38000</v>
      </c>
      <c r="G195" s="14">
        <v>0</v>
      </c>
      <c r="H195" s="14">
        <v>38000</v>
      </c>
    </row>
    <row r="196" spans="1:8">
      <c r="A196" s="80">
        <v>21.4</v>
      </c>
      <c r="B196" s="28" t="s">
        <v>3381</v>
      </c>
      <c r="C196" s="12" t="s">
        <v>3385</v>
      </c>
      <c r="D196" s="13">
        <v>87000</v>
      </c>
      <c r="E196" s="13">
        <v>87000</v>
      </c>
      <c r="F196" s="13">
        <v>87000</v>
      </c>
      <c r="G196" s="14">
        <v>0</v>
      </c>
      <c r="H196" s="14">
        <v>0</v>
      </c>
    </row>
    <row r="197" spans="1:8" ht="31.5">
      <c r="A197" s="80">
        <v>21.5</v>
      </c>
      <c r="B197" s="28" t="s">
        <v>3381</v>
      </c>
      <c r="C197" s="12" t="s">
        <v>3387</v>
      </c>
      <c r="D197" s="13">
        <v>87000</v>
      </c>
      <c r="E197" s="13">
        <v>87000</v>
      </c>
      <c r="F197" s="13">
        <v>87000</v>
      </c>
      <c r="G197" s="14">
        <v>0</v>
      </c>
      <c r="H197" s="14">
        <v>0</v>
      </c>
    </row>
    <row r="198" spans="1:8">
      <c r="A198" s="80">
        <v>21.6</v>
      </c>
      <c r="B198" s="28" t="s">
        <v>3381</v>
      </c>
      <c r="C198" s="12" t="s">
        <v>3389</v>
      </c>
      <c r="D198" s="13">
        <v>87000</v>
      </c>
      <c r="E198" s="13">
        <v>87000</v>
      </c>
      <c r="F198" s="13">
        <v>87000</v>
      </c>
      <c r="G198" s="14">
        <v>0</v>
      </c>
      <c r="H198" s="14">
        <v>86998.23</v>
      </c>
    </row>
    <row r="199" spans="1:8">
      <c r="A199" s="80">
        <v>21.7</v>
      </c>
      <c r="B199" s="28" t="s">
        <v>3381</v>
      </c>
      <c r="C199" s="12" t="s">
        <v>3391</v>
      </c>
      <c r="D199" s="13">
        <v>147000</v>
      </c>
      <c r="E199" s="13">
        <v>147000</v>
      </c>
      <c r="F199" s="13">
        <v>147000</v>
      </c>
      <c r="G199" s="14">
        <v>0</v>
      </c>
      <c r="H199" s="14">
        <v>147000</v>
      </c>
    </row>
    <row r="200" spans="1:8" ht="31.5">
      <c r="A200" s="80">
        <v>21.8</v>
      </c>
      <c r="B200" s="28" t="s">
        <v>3381</v>
      </c>
      <c r="C200" s="12" t="s">
        <v>5033</v>
      </c>
      <c r="D200" s="13">
        <v>87000</v>
      </c>
      <c r="E200" s="13">
        <v>87000</v>
      </c>
      <c r="F200" s="13">
        <v>87000</v>
      </c>
      <c r="G200" s="14">
        <v>0</v>
      </c>
      <c r="H200" s="14">
        <v>86750.38</v>
      </c>
    </row>
    <row r="201" spans="1:8">
      <c r="A201" s="28"/>
      <c r="B201" s="59" t="s">
        <v>3343</v>
      </c>
      <c r="C201" s="60"/>
      <c r="D201" s="13">
        <f>1746000+840000</f>
        <v>2586000</v>
      </c>
      <c r="E201" s="13">
        <v>2459000</v>
      </c>
      <c r="F201" s="13">
        <v>2459000</v>
      </c>
      <c r="G201" s="14">
        <v>713000</v>
      </c>
      <c r="H201" s="14">
        <v>0</v>
      </c>
    </row>
    <row r="202" spans="1:8" ht="31.5">
      <c r="A202" s="80">
        <v>22</v>
      </c>
      <c r="B202" s="28" t="s">
        <v>3392</v>
      </c>
      <c r="C202" s="12" t="s">
        <v>1257</v>
      </c>
      <c r="D202" s="13">
        <f>SUM(D203:D211)</f>
        <v>1090000</v>
      </c>
      <c r="E202" s="13">
        <f>SUM(E203:E211)</f>
        <v>1090000</v>
      </c>
      <c r="F202" s="13">
        <f>SUM(F203:F211)</f>
        <v>1090000</v>
      </c>
      <c r="G202" s="13">
        <f>SUM(G203:G211)</f>
        <v>0</v>
      </c>
      <c r="H202" s="13">
        <f>SUM(H203:H211)</f>
        <v>839406</v>
      </c>
    </row>
    <row r="203" spans="1:8" ht="31.5">
      <c r="A203" s="80">
        <v>22.1</v>
      </c>
      <c r="B203" s="28" t="s">
        <v>3392</v>
      </c>
      <c r="C203" s="42" t="s">
        <v>3393</v>
      </c>
      <c r="D203" s="14">
        <v>237000</v>
      </c>
      <c r="E203" s="14">
        <v>237000</v>
      </c>
      <c r="F203" s="14">
        <v>237000</v>
      </c>
      <c r="G203" s="13">
        <v>0</v>
      </c>
      <c r="H203" s="13">
        <v>237000</v>
      </c>
    </row>
    <row r="204" spans="1:8" ht="31.5">
      <c r="A204" s="80">
        <v>22.2</v>
      </c>
      <c r="B204" s="28" t="s">
        <v>3392</v>
      </c>
      <c r="C204" s="42" t="s">
        <v>5034</v>
      </c>
      <c r="D204" s="14">
        <v>237000</v>
      </c>
      <c r="E204" s="14">
        <v>237000</v>
      </c>
      <c r="F204" s="14">
        <v>237000</v>
      </c>
      <c r="G204" s="13">
        <v>0</v>
      </c>
      <c r="H204" s="13">
        <v>0</v>
      </c>
    </row>
    <row r="205" spans="1:8" ht="31.5">
      <c r="A205" s="80">
        <v>22.3</v>
      </c>
      <c r="B205" s="28" t="s">
        <v>3392</v>
      </c>
      <c r="C205" s="42" t="s">
        <v>3395</v>
      </c>
      <c r="D205" s="14">
        <v>158000</v>
      </c>
      <c r="E205" s="14">
        <v>158000</v>
      </c>
      <c r="F205" s="14">
        <v>158000</v>
      </c>
      <c r="G205" s="13">
        <v>0</v>
      </c>
      <c r="H205" s="13">
        <v>158000</v>
      </c>
    </row>
    <row r="206" spans="1:8" ht="31.5">
      <c r="A206" s="80">
        <v>22.4</v>
      </c>
      <c r="B206" s="28" t="s">
        <v>3392</v>
      </c>
      <c r="C206" s="42" t="s">
        <v>3397</v>
      </c>
      <c r="D206" s="14">
        <v>158000</v>
      </c>
      <c r="E206" s="14">
        <v>158000</v>
      </c>
      <c r="F206" s="14">
        <v>158000</v>
      </c>
      <c r="G206" s="13">
        <v>0</v>
      </c>
      <c r="H206" s="13">
        <v>158000</v>
      </c>
    </row>
    <row r="207" spans="1:8" ht="31.5">
      <c r="A207" s="80">
        <v>22.5</v>
      </c>
      <c r="B207" s="28" t="s">
        <v>3392</v>
      </c>
      <c r="C207" s="42" t="s">
        <v>3399</v>
      </c>
      <c r="D207" s="14">
        <v>12000</v>
      </c>
      <c r="E207" s="14">
        <v>12000</v>
      </c>
      <c r="F207" s="14">
        <v>12000</v>
      </c>
      <c r="G207" s="13">
        <v>0</v>
      </c>
      <c r="H207" s="13">
        <v>12000</v>
      </c>
    </row>
    <row r="208" spans="1:8" ht="31.5">
      <c r="A208" s="80">
        <v>22.6</v>
      </c>
      <c r="B208" s="28" t="s">
        <v>3392</v>
      </c>
      <c r="C208" s="42" t="s">
        <v>3401</v>
      </c>
      <c r="D208" s="14">
        <v>20000</v>
      </c>
      <c r="E208" s="14">
        <v>20000</v>
      </c>
      <c r="F208" s="14">
        <v>20000</v>
      </c>
      <c r="G208" s="13">
        <v>0</v>
      </c>
      <c r="H208" s="13">
        <v>20000</v>
      </c>
    </row>
    <row r="209" spans="1:8" ht="31.5">
      <c r="A209" s="80">
        <v>22.7</v>
      </c>
      <c r="B209" s="28" t="s">
        <v>3392</v>
      </c>
      <c r="C209" s="42" t="s">
        <v>3403</v>
      </c>
      <c r="D209" s="14">
        <v>158000</v>
      </c>
      <c r="E209" s="14">
        <v>158000</v>
      </c>
      <c r="F209" s="14">
        <v>158000</v>
      </c>
      <c r="G209" s="13">
        <v>0</v>
      </c>
      <c r="H209" s="13">
        <v>144406</v>
      </c>
    </row>
    <row r="210" spans="1:8" ht="31.5">
      <c r="A210" s="80">
        <v>22.8</v>
      </c>
      <c r="B210" s="28" t="s">
        <v>3392</v>
      </c>
      <c r="C210" s="42" t="s">
        <v>3405</v>
      </c>
      <c r="D210" s="14">
        <v>63000</v>
      </c>
      <c r="E210" s="14">
        <v>63000</v>
      </c>
      <c r="F210" s="14">
        <v>63000</v>
      </c>
      <c r="G210" s="13">
        <v>0</v>
      </c>
      <c r="H210" s="13">
        <v>63000</v>
      </c>
    </row>
    <row r="211" spans="1:8" ht="47.25">
      <c r="A211" s="80">
        <v>22.9</v>
      </c>
      <c r="B211" s="28" t="s">
        <v>3392</v>
      </c>
      <c r="C211" s="42" t="s">
        <v>3407</v>
      </c>
      <c r="D211" s="14">
        <v>47000</v>
      </c>
      <c r="E211" s="14">
        <v>47000</v>
      </c>
      <c r="F211" s="14">
        <v>47000</v>
      </c>
      <c r="G211" s="13">
        <v>0</v>
      </c>
      <c r="H211" s="13">
        <v>47000</v>
      </c>
    </row>
    <row r="212" spans="1:8">
      <c r="A212" s="80">
        <v>23</v>
      </c>
      <c r="B212" s="28" t="s">
        <v>3408</v>
      </c>
      <c r="C212" s="12" t="s">
        <v>1257</v>
      </c>
      <c r="D212" s="13">
        <f>SUM(D213:D223)</f>
        <v>1250000</v>
      </c>
      <c r="E212" s="13">
        <f>SUM(E213:E223)</f>
        <v>1182000</v>
      </c>
      <c r="F212" s="13">
        <f>SUM(F213:F223)</f>
        <v>1182000</v>
      </c>
      <c r="G212" s="13">
        <f>SUM(G213:G223)</f>
        <v>382000</v>
      </c>
      <c r="H212" s="13">
        <f>SUM(H213:H223)</f>
        <v>540980</v>
      </c>
    </row>
    <row r="213" spans="1:8" ht="31.5">
      <c r="A213" s="80">
        <v>23.1</v>
      </c>
      <c r="B213" s="28" t="s">
        <v>3408</v>
      </c>
      <c r="C213" s="42" t="s">
        <v>3409</v>
      </c>
      <c r="D213" s="14">
        <v>427000</v>
      </c>
      <c r="E213" s="14">
        <v>427000</v>
      </c>
      <c r="F213" s="14">
        <v>427000</v>
      </c>
      <c r="G213" s="13">
        <v>154000</v>
      </c>
      <c r="H213" s="13">
        <v>173980</v>
      </c>
    </row>
    <row r="214" spans="1:8" ht="31.5">
      <c r="A214" s="80">
        <v>23.2</v>
      </c>
      <c r="B214" s="28" t="s">
        <v>3408</v>
      </c>
      <c r="C214" s="42" t="s">
        <v>3410</v>
      </c>
      <c r="D214" s="14">
        <v>122000</v>
      </c>
      <c r="E214" s="14">
        <v>122000</v>
      </c>
      <c r="F214" s="14">
        <v>122000</v>
      </c>
      <c r="G214" s="13">
        <v>44000</v>
      </c>
      <c r="H214" s="13">
        <v>78000</v>
      </c>
    </row>
    <row r="215" spans="1:8" ht="31.5">
      <c r="A215" s="80">
        <v>23.3</v>
      </c>
      <c r="B215" s="28" t="s">
        <v>3408</v>
      </c>
      <c r="C215" s="42" t="s">
        <v>3411</v>
      </c>
      <c r="D215" s="14">
        <v>122000</v>
      </c>
      <c r="E215" s="14">
        <v>122000</v>
      </c>
      <c r="F215" s="14">
        <v>122000</v>
      </c>
      <c r="G215" s="13">
        <v>44000</v>
      </c>
      <c r="H215" s="13">
        <v>0</v>
      </c>
    </row>
    <row r="216" spans="1:8" ht="31.5">
      <c r="A216" s="80">
        <v>23.4</v>
      </c>
      <c r="B216" s="28" t="s">
        <v>3408</v>
      </c>
      <c r="C216" s="42" t="s">
        <v>3412</v>
      </c>
      <c r="D216" s="14">
        <v>91000</v>
      </c>
      <c r="E216" s="14">
        <v>91000</v>
      </c>
      <c r="F216" s="14">
        <v>91000</v>
      </c>
      <c r="G216" s="13">
        <v>32000</v>
      </c>
      <c r="H216" s="13">
        <v>0</v>
      </c>
    </row>
    <row r="217" spans="1:8" ht="31.5">
      <c r="A217" s="80">
        <v>23.5</v>
      </c>
      <c r="B217" s="28" t="s">
        <v>3408</v>
      </c>
      <c r="C217" s="42" t="s">
        <v>3413</v>
      </c>
      <c r="D217" s="14">
        <v>70000</v>
      </c>
      <c r="E217" s="14">
        <v>45000</v>
      </c>
      <c r="F217" s="14">
        <v>45000</v>
      </c>
      <c r="G217" s="13">
        <v>0</v>
      </c>
      <c r="H217" s="13">
        <v>45000</v>
      </c>
    </row>
    <row r="218" spans="1:8" ht="31.5">
      <c r="A218" s="80">
        <v>23.6</v>
      </c>
      <c r="B218" s="28" t="s">
        <v>3408</v>
      </c>
      <c r="C218" s="42" t="s">
        <v>3414</v>
      </c>
      <c r="D218" s="14">
        <v>122000</v>
      </c>
      <c r="E218" s="14">
        <v>122000</v>
      </c>
      <c r="F218" s="14">
        <v>122000</v>
      </c>
      <c r="G218" s="13">
        <v>44000</v>
      </c>
      <c r="H218" s="13">
        <v>78000</v>
      </c>
    </row>
    <row r="219" spans="1:8" ht="31.5">
      <c r="A219" s="80">
        <v>23.7</v>
      </c>
      <c r="B219" s="28" t="s">
        <v>3408</v>
      </c>
      <c r="C219" s="42" t="s">
        <v>3415</v>
      </c>
      <c r="D219" s="14">
        <v>15000</v>
      </c>
      <c r="E219" s="14">
        <v>15000</v>
      </c>
      <c r="F219" s="14">
        <v>15000</v>
      </c>
      <c r="G219" s="13">
        <v>5000</v>
      </c>
      <c r="H219" s="13">
        <v>10000</v>
      </c>
    </row>
    <row r="220" spans="1:8" ht="47.25">
      <c r="A220" s="80">
        <v>23.8</v>
      </c>
      <c r="B220" s="28" t="s">
        <v>3408</v>
      </c>
      <c r="C220" s="42" t="s">
        <v>3416</v>
      </c>
      <c r="D220" s="14">
        <v>37000</v>
      </c>
      <c r="E220" s="14">
        <v>37000</v>
      </c>
      <c r="F220" s="14">
        <v>37000</v>
      </c>
      <c r="G220" s="13">
        <v>14000</v>
      </c>
      <c r="H220" s="13">
        <v>0</v>
      </c>
    </row>
    <row r="221" spans="1:8" ht="47.25">
      <c r="A221" s="80">
        <v>23.9</v>
      </c>
      <c r="B221" s="28" t="s">
        <v>3408</v>
      </c>
      <c r="C221" s="42" t="s">
        <v>3417</v>
      </c>
      <c r="D221" s="14">
        <v>125000</v>
      </c>
      <c r="E221" s="14">
        <v>125000</v>
      </c>
      <c r="F221" s="14">
        <v>125000</v>
      </c>
      <c r="G221" s="13">
        <v>45000</v>
      </c>
      <c r="H221" s="13">
        <v>80000</v>
      </c>
    </row>
    <row r="222" spans="1:8" ht="47.25">
      <c r="A222" s="80">
        <v>23.1</v>
      </c>
      <c r="B222" s="28" t="s">
        <v>3408</v>
      </c>
      <c r="C222" s="42" t="s">
        <v>3418</v>
      </c>
      <c r="D222" s="14">
        <v>46000</v>
      </c>
      <c r="E222" s="14">
        <v>29000</v>
      </c>
      <c r="F222" s="14">
        <v>29000</v>
      </c>
      <c r="G222" s="13">
        <v>0</v>
      </c>
      <c r="H222" s="13">
        <v>29000</v>
      </c>
    </row>
    <row r="223" spans="1:8" ht="63">
      <c r="A223" s="80">
        <v>23.11</v>
      </c>
      <c r="B223" s="28" t="s">
        <v>3408</v>
      </c>
      <c r="C223" s="42" t="s">
        <v>3419</v>
      </c>
      <c r="D223" s="14">
        <v>73000</v>
      </c>
      <c r="E223" s="14">
        <v>47000</v>
      </c>
      <c r="F223" s="14">
        <v>47000</v>
      </c>
      <c r="G223" s="13">
        <v>0</v>
      </c>
      <c r="H223" s="13">
        <v>47000</v>
      </c>
    </row>
    <row r="224" spans="1:8">
      <c r="A224" s="80">
        <v>24</v>
      </c>
      <c r="B224" s="28" t="s">
        <v>3420</v>
      </c>
      <c r="C224" s="12" t="s">
        <v>1257</v>
      </c>
      <c r="D224" s="13">
        <f>SUM(D225:D233)</f>
        <v>1900000</v>
      </c>
      <c r="E224" s="13">
        <f>SUM(E225:E233)</f>
        <v>1824000</v>
      </c>
      <c r="F224" s="13">
        <f>SUM(F225:F233)</f>
        <v>1824000</v>
      </c>
      <c r="G224" s="13">
        <f>SUM(G225:G233)</f>
        <v>428000</v>
      </c>
      <c r="H224" s="13">
        <f>SUM(H225:H233)</f>
        <v>911196.5</v>
      </c>
    </row>
    <row r="225" spans="1:8">
      <c r="A225" s="80">
        <v>24.1</v>
      </c>
      <c r="B225" s="28" t="s">
        <v>3420</v>
      </c>
      <c r="C225" s="12" t="s">
        <v>3421</v>
      </c>
      <c r="D225" s="13">
        <v>800000</v>
      </c>
      <c r="E225" s="13">
        <v>800000</v>
      </c>
      <c r="F225" s="13">
        <v>800000</v>
      </c>
      <c r="G225" s="13">
        <v>0</v>
      </c>
      <c r="H225" s="13">
        <v>800000</v>
      </c>
    </row>
    <row r="226" spans="1:8" ht="31.5">
      <c r="A226" s="80">
        <v>24.2</v>
      </c>
      <c r="B226" s="28" t="s">
        <v>3420</v>
      </c>
      <c r="C226" s="12" t="s">
        <v>3422</v>
      </c>
      <c r="D226" s="13">
        <v>100000</v>
      </c>
      <c r="E226" s="13">
        <v>100000</v>
      </c>
      <c r="F226" s="13">
        <v>100000</v>
      </c>
      <c r="G226" s="13">
        <v>0</v>
      </c>
      <c r="H226" s="13">
        <v>100000</v>
      </c>
    </row>
    <row r="227" spans="1:8">
      <c r="A227" s="80">
        <v>24.3</v>
      </c>
      <c r="B227" s="28" t="s">
        <v>3420</v>
      </c>
      <c r="C227" s="12" t="s">
        <v>3423</v>
      </c>
      <c r="D227" s="13">
        <v>200000</v>
      </c>
      <c r="E227" s="13">
        <v>200000</v>
      </c>
      <c r="F227" s="13">
        <v>200000</v>
      </c>
      <c r="G227" s="13">
        <v>0</v>
      </c>
      <c r="H227" s="13">
        <v>0</v>
      </c>
    </row>
    <row r="228" spans="1:8" ht="31.5">
      <c r="A228" s="80">
        <v>24.4</v>
      </c>
      <c r="B228" s="28" t="s">
        <v>3420</v>
      </c>
      <c r="C228" s="12" t="s">
        <v>3424</v>
      </c>
      <c r="D228" s="13">
        <v>100000</v>
      </c>
      <c r="E228" s="13">
        <v>100000</v>
      </c>
      <c r="F228" s="13">
        <v>100000</v>
      </c>
      <c r="G228" s="13">
        <v>0</v>
      </c>
      <c r="H228" s="13">
        <v>0</v>
      </c>
    </row>
    <row r="229" spans="1:8">
      <c r="A229" s="80">
        <v>24.5</v>
      </c>
      <c r="B229" s="28" t="s">
        <v>3420</v>
      </c>
      <c r="C229" s="12" t="s">
        <v>3425</v>
      </c>
      <c r="D229" s="13">
        <v>100000</v>
      </c>
      <c r="E229" s="13">
        <v>100000</v>
      </c>
      <c r="F229" s="13">
        <v>100000</v>
      </c>
      <c r="G229" s="13">
        <v>0</v>
      </c>
      <c r="H229" s="13">
        <v>11196.5</v>
      </c>
    </row>
    <row r="230" spans="1:8">
      <c r="A230" s="80">
        <v>24.6</v>
      </c>
      <c r="B230" s="28" t="s">
        <v>3420</v>
      </c>
      <c r="C230" s="12" t="s">
        <v>5035</v>
      </c>
      <c r="D230" s="13">
        <v>30070</v>
      </c>
      <c r="E230" s="13">
        <v>30070</v>
      </c>
      <c r="F230" s="13">
        <v>30070</v>
      </c>
      <c r="G230" s="13">
        <v>0</v>
      </c>
      <c r="H230" s="13">
        <v>0</v>
      </c>
    </row>
    <row r="231" spans="1:8" ht="31.5">
      <c r="A231" s="80">
        <v>24.7</v>
      </c>
      <c r="B231" s="28" t="s">
        <v>3420</v>
      </c>
      <c r="C231" s="12" t="s">
        <v>5036</v>
      </c>
      <c r="D231" s="13">
        <v>50930</v>
      </c>
      <c r="E231" s="13">
        <v>50930</v>
      </c>
      <c r="F231" s="13">
        <v>50930</v>
      </c>
      <c r="G231" s="13">
        <v>0</v>
      </c>
      <c r="H231" s="13">
        <v>0</v>
      </c>
    </row>
    <row r="232" spans="1:8">
      <c r="A232" s="80">
        <v>24.8</v>
      </c>
      <c r="B232" s="28" t="s">
        <v>3420</v>
      </c>
      <c r="C232" s="12" t="s">
        <v>5037</v>
      </c>
      <c r="D232" s="13">
        <v>15000</v>
      </c>
      <c r="E232" s="13">
        <v>15000</v>
      </c>
      <c r="F232" s="13">
        <v>15000</v>
      </c>
      <c r="G232" s="13">
        <v>0</v>
      </c>
      <c r="H232" s="13">
        <v>0</v>
      </c>
    </row>
    <row r="233" spans="1:8">
      <c r="A233" s="11"/>
      <c r="B233" s="59" t="s">
        <v>3343</v>
      </c>
      <c r="C233" s="59"/>
      <c r="D233" s="13">
        <v>504000</v>
      </c>
      <c r="E233" s="13">
        <v>428000</v>
      </c>
      <c r="F233" s="13">
        <v>428000</v>
      </c>
      <c r="G233" s="13">
        <v>428000</v>
      </c>
      <c r="H233" s="13">
        <v>0</v>
      </c>
    </row>
    <row r="234" spans="1:8">
      <c r="A234" s="80">
        <v>25</v>
      </c>
      <c r="B234" s="28" t="s">
        <v>3426</v>
      </c>
      <c r="C234" s="12" t="s">
        <v>1257</v>
      </c>
      <c r="D234" s="13">
        <f>SUM(D235:D248)</f>
        <v>1935000</v>
      </c>
      <c r="E234" s="13">
        <f>SUM(E235:E248)</f>
        <v>1832000</v>
      </c>
      <c r="F234" s="13">
        <f>SUM(F235:F248)</f>
        <v>1832000</v>
      </c>
      <c r="G234" s="13">
        <f>SUM(G235:G248)</f>
        <v>582000</v>
      </c>
      <c r="H234" s="13">
        <f>SUM(H235:H248)</f>
        <v>849580</v>
      </c>
    </row>
    <row r="235" spans="1:8" ht="31.5">
      <c r="A235" s="28">
        <v>25.1</v>
      </c>
      <c r="B235" s="28" t="s">
        <v>3426</v>
      </c>
      <c r="C235" s="12" t="s">
        <v>3427</v>
      </c>
      <c r="D235" s="13">
        <v>274000</v>
      </c>
      <c r="E235" s="14">
        <v>274000</v>
      </c>
      <c r="F235" s="13">
        <v>274000</v>
      </c>
      <c r="G235" s="14">
        <v>98000</v>
      </c>
      <c r="H235" s="14">
        <v>176000</v>
      </c>
    </row>
    <row r="236" spans="1:8" ht="31.5">
      <c r="A236" s="28">
        <v>25.2</v>
      </c>
      <c r="B236" s="28" t="s">
        <v>3426</v>
      </c>
      <c r="C236" s="12" t="s">
        <v>3428</v>
      </c>
      <c r="D236" s="13">
        <v>305000</v>
      </c>
      <c r="E236" s="14">
        <v>305000</v>
      </c>
      <c r="F236" s="13">
        <v>305000</v>
      </c>
      <c r="G236" s="14">
        <v>110000</v>
      </c>
      <c r="H236" s="14">
        <v>195000</v>
      </c>
    </row>
    <row r="237" spans="1:8" ht="31.5">
      <c r="A237" s="28">
        <v>25.3</v>
      </c>
      <c r="B237" s="28" t="s">
        <v>3426</v>
      </c>
      <c r="C237" s="12" t="s">
        <v>3429</v>
      </c>
      <c r="D237" s="13">
        <v>12000</v>
      </c>
      <c r="E237" s="14">
        <v>12000</v>
      </c>
      <c r="F237" s="13">
        <v>12000</v>
      </c>
      <c r="G237" s="14">
        <v>4000</v>
      </c>
      <c r="H237" s="14">
        <v>0</v>
      </c>
    </row>
    <row r="238" spans="1:8" ht="31.5">
      <c r="A238" s="28">
        <v>25.4</v>
      </c>
      <c r="B238" s="28" t="s">
        <v>3426</v>
      </c>
      <c r="C238" s="12" t="s">
        <v>3430</v>
      </c>
      <c r="D238" s="13">
        <v>122000</v>
      </c>
      <c r="E238" s="14">
        <v>122000</v>
      </c>
      <c r="F238" s="13">
        <v>122000</v>
      </c>
      <c r="G238" s="14">
        <v>44000</v>
      </c>
      <c r="H238" s="14">
        <v>0</v>
      </c>
    </row>
    <row r="239" spans="1:8" ht="63">
      <c r="A239" s="28">
        <v>25.5</v>
      </c>
      <c r="B239" s="28" t="s">
        <v>3426</v>
      </c>
      <c r="C239" s="12" t="s">
        <v>3431</v>
      </c>
      <c r="D239" s="13">
        <v>122000</v>
      </c>
      <c r="E239" s="14">
        <v>122000</v>
      </c>
      <c r="F239" s="13">
        <v>122000</v>
      </c>
      <c r="G239" s="14">
        <v>44000</v>
      </c>
      <c r="H239" s="14">
        <v>78000</v>
      </c>
    </row>
    <row r="240" spans="1:8" ht="63">
      <c r="A240" s="28">
        <v>25.6</v>
      </c>
      <c r="B240" s="28" t="s">
        <v>3426</v>
      </c>
      <c r="C240" s="12" t="s">
        <v>3432</v>
      </c>
      <c r="D240" s="13">
        <v>122000</v>
      </c>
      <c r="E240" s="14">
        <v>122000</v>
      </c>
      <c r="F240" s="13">
        <v>122000</v>
      </c>
      <c r="G240" s="14">
        <v>44000</v>
      </c>
      <c r="H240" s="14">
        <v>0</v>
      </c>
    </row>
    <row r="241" spans="1:8" ht="31.5">
      <c r="A241" s="28">
        <v>25.7</v>
      </c>
      <c r="B241" s="28" t="s">
        <v>3426</v>
      </c>
      <c r="C241" s="12" t="s">
        <v>3433</v>
      </c>
      <c r="D241" s="13">
        <v>122000</v>
      </c>
      <c r="E241" s="14">
        <v>122000</v>
      </c>
      <c r="F241" s="13">
        <v>122000</v>
      </c>
      <c r="G241" s="14">
        <v>44000</v>
      </c>
      <c r="H241" s="14">
        <v>0</v>
      </c>
    </row>
    <row r="242" spans="1:8" ht="31.5">
      <c r="A242" s="28">
        <v>25.8</v>
      </c>
      <c r="B242" s="28" t="s">
        <v>3426</v>
      </c>
      <c r="C242" s="12" t="s">
        <v>3434</v>
      </c>
      <c r="D242" s="13">
        <v>119000</v>
      </c>
      <c r="E242" s="14">
        <v>119000</v>
      </c>
      <c r="F242" s="13">
        <v>119000</v>
      </c>
      <c r="G242" s="14">
        <v>43000</v>
      </c>
      <c r="H242" s="14">
        <v>0</v>
      </c>
    </row>
    <row r="243" spans="1:8" ht="31.5">
      <c r="A243" s="28">
        <v>25.9</v>
      </c>
      <c r="B243" s="28" t="s">
        <v>3426</v>
      </c>
      <c r="C243" s="12" t="s">
        <v>3435</v>
      </c>
      <c r="D243" s="13">
        <v>226000</v>
      </c>
      <c r="E243" s="14">
        <v>144000</v>
      </c>
      <c r="F243" s="13">
        <v>144000</v>
      </c>
      <c r="G243" s="14">
        <v>0</v>
      </c>
      <c r="H243" s="14">
        <v>144000</v>
      </c>
    </row>
    <row r="244" spans="1:8" ht="31.5">
      <c r="A244" s="47">
        <v>25.1</v>
      </c>
      <c r="B244" s="28" t="s">
        <v>3426</v>
      </c>
      <c r="C244" s="12" t="s">
        <v>3436</v>
      </c>
      <c r="D244" s="13">
        <v>91000</v>
      </c>
      <c r="E244" s="14">
        <v>70000</v>
      </c>
      <c r="F244" s="13">
        <v>70000</v>
      </c>
      <c r="G244" s="14">
        <v>11000</v>
      </c>
      <c r="H244" s="14">
        <v>59000</v>
      </c>
    </row>
    <row r="245" spans="1:8" ht="31.5">
      <c r="A245" s="47">
        <v>25.11</v>
      </c>
      <c r="B245" s="28" t="s">
        <v>3426</v>
      </c>
      <c r="C245" s="12" t="s">
        <v>3437</v>
      </c>
      <c r="D245" s="13">
        <v>60000</v>
      </c>
      <c r="E245" s="14">
        <v>60000</v>
      </c>
      <c r="F245" s="13">
        <v>60000</v>
      </c>
      <c r="G245" s="14">
        <v>20000</v>
      </c>
      <c r="H245" s="14">
        <v>0</v>
      </c>
    </row>
    <row r="246" spans="1:8" ht="31.5">
      <c r="A246" s="47">
        <v>25.12</v>
      </c>
      <c r="B246" s="28" t="s">
        <v>3426</v>
      </c>
      <c r="C246" s="12" t="s">
        <v>3438</v>
      </c>
      <c r="D246" s="13">
        <v>240000</v>
      </c>
      <c r="E246" s="14">
        <v>240000</v>
      </c>
      <c r="F246" s="13">
        <v>240000</v>
      </c>
      <c r="G246" s="14">
        <v>80000</v>
      </c>
      <c r="H246" s="14">
        <v>140000</v>
      </c>
    </row>
    <row r="247" spans="1:8" ht="47.25">
      <c r="A247" s="47">
        <v>25.13</v>
      </c>
      <c r="B247" s="28" t="s">
        <v>3426</v>
      </c>
      <c r="C247" s="12" t="s">
        <v>3439</v>
      </c>
      <c r="D247" s="13">
        <v>60000</v>
      </c>
      <c r="E247" s="14">
        <v>60000</v>
      </c>
      <c r="F247" s="13">
        <v>60000</v>
      </c>
      <c r="G247" s="14">
        <v>20000</v>
      </c>
      <c r="H247" s="14">
        <v>57580</v>
      </c>
    </row>
    <row r="248" spans="1:8" ht="31.5">
      <c r="A248" s="47">
        <v>25.14</v>
      </c>
      <c r="B248" s="28" t="s">
        <v>3426</v>
      </c>
      <c r="C248" s="12" t="s">
        <v>3440</v>
      </c>
      <c r="D248" s="13">
        <v>60000</v>
      </c>
      <c r="E248" s="14">
        <v>60000</v>
      </c>
      <c r="F248" s="13">
        <v>60000</v>
      </c>
      <c r="G248" s="14">
        <v>20000</v>
      </c>
      <c r="H248" s="14">
        <v>0</v>
      </c>
    </row>
    <row r="249" spans="1:8" ht="18.75" customHeight="1">
      <c r="A249" s="80">
        <v>26</v>
      </c>
      <c r="B249" s="28" t="s">
        <v>3441</v>
      </c>
      <c r="C249" s="12" t="s">
        <v>1257</v>
      </c>
      <c r="D249" s="13">
        <f>SUM(D250:D250)</f>
        <v>276793</v>
      </c>
      <c r="E249" s="13">
        <f>SUM(E250:E250)</f>
        <v>266000</v>
      </c>
      <c r="F249" s="13">
        <f>SUM(F250:F250)</f>
        <v>266000</v>
      </c>
      <c r="G249" s="13">
        <f>SUM(G250:G250)</f>
        <v>62000</v>
      </c>
      <c r="H249" s="13">
        <f>SUM(H250:H250)</f>
        <v>0</v>
      </c>
    </row>
    <row r="250" spans="1:8" ht="31.5">
      <c r="A250" s="28">
        <v>26.1</v>
      </c>
      <c r="B250" s="28" t="s">
        <v>3441</v>
      </c>
      <c r="C250" s="42" t="s">
        <v>3442</v>
      </c>
      <c r="D250" s="14">
        <v>276793</v>
      </c>
      <c r="E250" s="14">
        <v>266000</v>
      </c>
      <c r="F250" s="14">
        <v>266000</v>
      </c>
      <c r="G250" s="14">
        <v>62000</v>
      </c>
      <c r="H250" s="14">
        <v>0</v>
      </c>
    </row>
    <row r="251" spans="1:8">
      <c r="A251" s="80">
        <v>27</v>
      </c>
      <c r="B251" s="28" t="s">
        <v>3443</v>
      </c>
      <c r="C251" s="12" t="s">
        <v>1257</v>
      </c>
      <c r="D251" s="13">
        <f>SUM(D252:D261)</f>
        <v>1582000</v>
      </c>
      <c r="E251" s="13">
        <f>SUM(E252:E261)</f>
        <v>1519000</v>
      </c>
      <c r="F251" s="13">
        <f>SUM(F252:F261)</f>
        <v>1519000</v>
      </c>
      <c r="G251" s="13">
        <f>SUM(G252:G261)</f>
        <v>355000</v>
      </c>
      <c r="H251" s="13">
        <f>SUM(H252:H261)</f>
        <v>571501.07999999996</v>
      </c>
    </row>
    <row r="252" spans="1:8" ht="31.5">
      <c r="A252" s="80">
        <v>27.1</v>
      </c>
      <c r="B252" s="28" t="s">
        <v>3443</v>
      </c>
      <c r="C252" s="12" t="s">
        <v>3444</v>
      </c>
      <c r="D252" s="13">
        <v>60000</v>
      </c>
      <c r="E252" s="13">
        <v>60000</v>
      </c>
      <c r="F252" s="13">
        <v>60000</v>
      </c>
      <c r="G252" s="13">
        <v>0</v>
      </c>
      <c r="H252" s="13">
        <v>48088.92</v>
      </c>
    </row>
    <row r="253" spans="1:8" ht="31.5">
      <c r="A253" s="80">
        <v>27.2</v>
      </c>
      <c r="B253" s="28" t="s">
        <v>3443</v>
      </c>
      <c r="C253" s="12" t="s">
        <v>3445</v>
      </c>
      <c r="D253" s="13">
        <v>73448.399999999994</v>
      </c>
      <c r="E253" s="13">
        <v>73448.399999999994</v>
      </c>
      <c r="F253" s="13">
        <v>73448.399999999994</v>
      </c>
      <c r="G253" s="13">
        <v>0</v>
      </c>
      <c r="H253" s="13">
        <v>0</v>
      </c>
    </row>
    <row r="254" spans="1:8" ht="31.5">
      <c r="A254" s="80">
        <v>27.3</v>
      </c>
      <c r="B254" s="28" t="s">
        <v>3443</v>
      </c>
      <c r="C254" s="12" t="s">
        <v>3446</v>
      </c>
      <c r="D254" s="13">
        <v>100000</v>
      </c>
      <c r="E254" s="13">
        <v>100000</v>
      </c>
      <c r="F254" s="13">
        <v>100000</v>
      </c>
      <c r="G254" s="13">
        <v>0</v>
      </c>
      <c r="H254" s="13">
        <v>96485.8</v>
      </c>
    </row>
    <row r="255" spans="1:8" ht="31.5">
      <c r="A255" s="80">
        <v>27.4</v>
      </c>
      <c r="B255" s="28" t="s">
        <v>3443</v>
      </c>
      <c r="C255" s="12" t="s">
        <v>3448</v>
      </c>
      <c r="D255" s="13">
        <v>200000</v>
      </c>
      <c r="E255" s="13">
        <v>200000</v>
      </c>
      <c r="F255" s="13">
        <v>200000</v>
      </c>
      <c r="G255" s="13">
        <v>0</v>
      </c>
      <c r="H255" s="13">
        <v>196960.62</v>
      </c>
    </row>
    <row r="256" spans="1:8" ht="31.5">
      <c r="A256" s="80">
        <v>27.5</v>
      </c>
      <c r="B256" s="28" t="s">
        <v>3443</v>
      </c>
      <c r="C256" s="12" t="s">
        <v>3450</v>
      </c>
      <c r="D256" s="13">
        <v>60142</v>
      </c>
      <c r="E256" s="13">
        <v>60142</v>
      </c>
      <c r="F256" s="13">
        <v>60142</v>
      </c>
      <c r="G256" s="13">
        <v>0</v>
      </c>
      <c r="H256" s="13">
        <v>60142</v>
      </c>
    </row>
    <row r="257" spans="1:8" ht="31.5">
      <c r="A257" s="80">
        <v>27.6</v>
      </c>
      <c r="B257" s="28" t="s">
        <v>3443</v>
      </c>
      <c r="C257" s="12" t="s">
        <v>3451</v>
      </c>
      <c r="D257" s="13">
        <v>300000</v>
      </c>
      <c r="E257" s="13">
        <v>300000</v>
      </c>
      <c r="F257" s="13">
        <v>300000</v>
      </c>
      <c r="G257" s="13">
        <v>0</v>
      </c>
      <c r="H257" s="13">
        <v>0</v>
      </c>
    </row>
    <row r="258" spans="1:8" ht="32.25">
      <c r="A258" s="80">
        <v>27.7</v>
      </c>
      <c r="B258" s="28" t="s">
        <v>3443</v>
      </c>
      <c r="C258" s="32" t="s">
        <v>3452</v>
      </c>
      <c r="D258" s="13">
        <v>170000</v>
      </c>
      <c r="E258" s="13">
        <v>170000</v>
      </c>
      <c r="F258" s="13">
        <v>170000</v>
      </c>
      <c r="G258" s="13">
        <v>0</v>
      </c>
      <c r="H258" s="13">
        <v>169823.74</v>
      </c>
    </row>
    <row r="259" spans="1:8">
      <c r="A259" s="80">
        <v>27.8</v>
      </c>
      <c r="B259" s="28" t="s">
        <v>3443</v>
      </c>
      <c r="C259" s="32" t="s">
        <v>3453</v>
      </c>
      <c r="D259" s="13">
        <v>100409.60000000001</v>
      </c>
      <c r="E259" s="13">
        <v>100409.60000000001</v>
      </c>
      <c r="F259" s="13">
        <v>100409.60000000001</v>
      </c>
      <c r="G259" s="13">
        <v>0</v>
      </c>
      <c r="H259" s="13">
        <v>0</v>
      </c>
    </row>
    <row r="260" spans="1:8">
      <c r="A260" s="80">
        <v>27.9</v>
      </c>
      <c r="B260" s="28" t="s">
        <v>3443</v>
      </c>
      <c r="C260" s="32" t="s">
        <v>3454</v>
      </c>
      <c r="D260" s="13">
        <v>100000</v>
      </c>
      <c r="E260" s="13">
        <v>100000</v>
      </c>
      <c r="F260" s="13">
        <v>100000</v>
      </c>
      <c r="G260" s="13">
        <v>0</v>
      </c>
      <c r="H260" s="13">
        <v>0</v>
      </c>
    </row>
    <row r="261" spans="1:8">
      <c r="A261" s="28"/>
      <c r="B261" s="28"/>
      <c r="C261" s="42" t="s">
        <v>591</v>
      </c>
      <c r="D261" s="14">
        <v>418000</v>
      </c>
      <c r="E261" s="14">
        <v>355000</v>
      </c>
      <c r="F261" s="14">
        <v>355000</v>
      </c>
      <c r="G261" s="14">
        <v>355000</v>
      </c>
      <c r="H261" s="14">
        <v>0</v>
      </c>
    </row>
    <row r="262" spans="1:8">
      <c r="A262" s="80">
        <v>28</v>
      </c>
      <c r="B262" s="28" t="s">
        <v>3455</v>
      </c>
      <c r="C262" s="12" t="s">
        <v>1257</v>
      </c>
      <c r="D262" s="13">
        <f>SUM(D263:D275)</f>
        <v>2052000</v>
      </c>
      <c r="E262" s="13">
        <f>SUM(E263:E275)</f>
        <v>1941000</v>
      </c>
      <c r="F262" s="13">
        <f>SUM(F263:F275)</f>
        <v>1941000</v>
      </c>
      <c r="G262" s="13">
        <f>SUM(G263:G275)</f>
        <v>625000</v>
      </c>
      <c r="H262" s="13">
        <f>SUM(H263:H275)</f>
        <v>576188.73</v>
      </c>
    </row>
    <row r="263" spans="1:8" ht="47.25">
      <c r="A263" s="83">
        <v>28.1</v>
      </c>
      <c r="B263" s="28" t="s">
        <v>3455</v>
      </c>
      <c r="C263" s="42" t="s">
        <v>5038</v>
      </c>
      <c r="D263" s="14">
        <v>94000</v>
      </c>
      <c r="E263" s="14">
        <v>94000</v>
      </c>
      <c r="F263" s="14">
        <v>94000</v>
      </c>
      <c r="G263" s="14">
        <v>0</v>
      </c>
      <c r="H263" s="14">
        <v>94000</v>
      </c>
    </row>
    <row r="264" spans="1:8" ht="31.5">
      <c r="A264" s="83">
        <v>28.2</v>
      </c>
      <c r="B264" s="28" t="s">
        <v>3455</v>
      </c>
      <c r="C264" s="42" t="s">
        <v>5039</v>
      </c>
      <c r="D264" s="14">
        <v>223000</v>
      </c>
      <c r="E264" s="14">
        <v>223000</v>
      </c>
      <c r="F264" s="14">
        <v>223000</v>
      </c>
      <c r="G264" s="14">
        <v>0</v>
      </c>
      <c r="H264" s="14">
        <v>223000</v>
      </c>
    </row>
    <row r="265" spans="1:8">
      <c r="A265" s="83">
        <v>28.3</v>
      </c>
      <c r="B265" s="28" t="s">
        <v>3455</v>
      </c>
      <c r="C265" s="42" t="s">
        <v>5040</v>
      </c>
      <c r="D265" s="14">
        <v>392000</v>
      </c>
      <c r="E265" s="14">
        <v>392000</v>
      </c>
      <c r="F265" s="14">
        <v>392000</v>
      </c>
      <c r="G265" s="14">
        <v>0</v>
      </c>
      <c r="H265" s="14">
        <v>0</v>
      </c>
    </row>
    <row r="266" spans="1:8" ht="31.5">
      <c r="A266" s="83">
        <v>28.4</v>
      </c>
      <c r="B266" s="28" t="s">
        <v>3455</v>
      </c>
      <c r="C266" s="42" t="s">
        <v>5041</v>
      </c>
      <c r="D266" s="14">
        <v>94000</v>
      </c>
      <c r="E266" s="14">
        <v>94000</v>
      </c>
      <c r="F266" s="14">
        <v>94000</v>
      </c>
      <c r="G266" s="14">
        <v>0</v>
      </c>
      <c r="H266" s="14">
        <v>0</v>
      </c>
    </row>
    <row r="267" spans="1:8" ht="47.25">
      <c r="A267" s="83">
        <v>28.5</v>
      </c>
      <c r="B267" s="28" t="s">
        <v>3455</v>
      </c>
      <c r="C267" s="42" t="s">
        <v>5042</v>
      </c>
      <c r="D267" s="14">
        <v>219000</v>
      </c>
      <c r="E267" s="14">
        <v>219000</v>
      </c>
      <c r="F267" s="14">
        <v>219000</v>
      </c>
      <c r="G267" s="14">
        <v>0</v>
      </c>
      <c r="H267" s="14">
        <v>0</v>
      </c>
    </row>
    <row r="268" spans="1:8">
      <c r="A268" s="83">
        <v>28.6</v>
      </c>
      <c r="B268" s="28" t="s">
        <v>3455</v>
      </c>
      <c r="C268" s="42" t="s">
        <v>5043</v>
      </c>
      <c r="D268" s="14">
        <v>294000</v>
      </c>
      <c r="E268" s="14">
        <v>294000</v>
      </c>
      <c r="F268" s="14">
        <v>294000</v>
      </c>
      <c r="G268" s="14">
        <v>0</v>
      </c>
      <c r="H268" s="14">
        <v>259188.73</v>
      </c>
    </row>
    <row r="269" spans="1:8" ht="34.5" customHeight="1">
      <c r="A269" s="83">
        <v>28.7</v>
      </c>
      <c r="B269" s="28" t="s">
        <v>3455</v>
      </c>
      <c r="C269" s="42" t="s">
        <v>5044</v>
      </c>
      <c r="D269" s="14">
        <v>200000</v>
      </c>
      <c r="E269" s="14">
        <v>200000</v>
      </c>
      <c r="F269" s="14">
        <v>200000</v>
      </c>
      <c r="G269" s="14">
        <v>200000</v>
      </c>
      <c r="H269" s="14">
        <v>0</v>
      </c>
    </row>
    <row r="270" spans="1:8" ht="31.5">
      <c r="A270" s="83">
        <v>28.8</v>
      </c>
      <c r="B270" s="28" t="s">
        <v>3455</v>
      </c>
      <c r="C270" s="42" t="s">
        <v>5045</v>
      </c>
      <c r="D270" s="14">
        <v>20000</v>
      </c>
      <c r="E270" s="14">
        <v>15000</v>
      </c>
      <c r="F270" s="14">
        <v>15000</v>
      </c>
      <c r="G270" s="14">
        <v>15000</v>
      </c>
      <c r="H270" s="14">
        <v>0</v>
      </c>
    </row>
    <row r="271" spans="1:8" ht="31.5">
      <c r="A271" s="83">
        <v>28.9</v>
      </c>
      <c r="B271" s="28" t="s">
        <v>3455</v>
      </c>
      <c r="C271" s="42" t="s">
        <v>5046</v>
      </c>
      <c r="D271" s="14">
        <v>50000</v>
      </c>
      <c r="E271" s="14">
        <v>0</v>
      </c>
      <c r="F271" s="14">
        <v>0</v>
      </c>
      <c r="G271" s="14">
        <v>0</v>
      </c>
      <c r="H271" s="14">
        <v>0</v>
      </c>
    </row>
    <row r="272" spans="1:8" ht="31.5">
      <c r="A272" s="47">
        <v>28.1</v>
      </c>
      <c r="B272" s="28" t="s">
        <v>3455</v>
      </c>
      <c r="C272" s="42" t="s">
        <v>5047</v>
      </c>
      <c r="D272" s="14">
        <v>56000</v>
      </c>
      <c r="E272" s="14">
        <v>0</v>
      </c>
      <c r="F272" s="14">
        <v>0</v>
      </c>
      <c r="G272" s="14">
        <v>0</v>
      </c>
      <c r="H272" s="14">
        <v>0</v>
      </c>
    </row>
    <row r="273" spans="1:8" ht="31.5">
      <c r="A273" s="47">
        <v>28.11</v>
      </c>
      <c r="B273" s="28" t="s">
        <v>3455</v>
      </c>
      <c r="C273" s="42" t="s">
        <v>5048</v>
      </c>
      <c r="D273" s="14">
        <v>50000</v>
      </c>
      <c r="E273" s="14">
        <v>50000</v>
      </c>
      <c r="F273" s="14">
        <v>50000</v>
      </c>
      <c r="G273" s="14">
        <v>50000</v>
      </c>
      <c r="H273" s="14">
        <v>0</v>
      </c>
    </row>
    <row r="274" spans="1:8" ht="31.5">
      <c r="A274" s="47">
        <v>28.12</v>
      </c>
      <c r="B274" s="28" t="s">
        <v>3455</v>
      </c>
      <c r="C274" s="42" t="s">
        <v>5049</v>
      </c>
      <c r="D274" s="14">
        <v>200000</v>
      </c>
      <c r="E274" s="14">
        <v>200000</v>
      </c>
      <c r="F274" s="14">
        <v>200000</v>
      </c>
      <c r="G274" s="14">
        <v>200000</v>
      </c>
      <c r="H274" s="14">
        <v>0</v>
      </c>
    </row>
    <row r="275" spans="1:8" ht="31.5">
      <c r="A275" s="47">
        <v>28.13</v>
      </c>
      <c r="B275" s="28" t="s">
        <v>3455</v>
      </c>
      <c r="C275" s="42" t="s">
        <v>5050</v>
      </c>
      <c r="D275" s="14">
        <v>160000</v>
      </c>
      <c r="E275" s="14">
        <v>160000</v>
      </c>
      <c r="F275" s="14">
        <v>160000</v>
      </c>
      <c r="G275" s="14">
        <v>160000</v>
      </c>
      <c r="H275" s="14">
        <v>0</v>
      </c>
    </row>
    <row r="276" spans="1:8">
      <c r="A276" s="80">
        <v>29</v>
      </c>
      <c r="B276" s="28" t="s">
        <v>3456</v>
      </c>
      <c r="C276" s="12" t="s">
        <v>1257</v>
      </c>
      <c r="D276" s="13">
        <f>SUM(D277:D288)</f>
        <v>1424000</v>
      </c>
      <c r="E276" s="13">
        <f>SUM(E277:E288)</f>
        <v>1367000</v>
      </c>
      <c r="F276" s="13">
        <f>SUM(F277:F288)</f>
        <v>1367000</v>
      </c>
      <c r="G276" s="13">
        <f>SUM(G277:G288)</f>
        <v>320000</v>
      </c>
      <c r="H276" s="13">
        <f>SUM(H277:H288)</f>
        <v>1023650</v>
      </c>
    </row>
    <row r="277" spans="1:8">
      <c r="A277" s="80">
        <v>29.1</v>
      </c>
      <c r="B277" s="28" t="s">
        <v>3456</v>
      </c>
      <c r="C277" s="12" t="s">
        <v>3457</v>
      </c>
      <c r="D277" s="13">
        <v>500000</v>
      </c>
      <c r="E277" s="13">
        <v>500000</v>
      </c>
      <c r="F277" s="13">
        <v>500000</v>
      </c>
      <c r="G277" s="14">
        <v>0</v>
      </c>
      <c r="H277" s="13">
        <v>496150</v>
      </c>
    </row>
    <row r="278" spans="1:8">
      <c r="A278" s="80">
        <v>29.2</v>
      </c>
      <c r="B278" s="28" t="s">
        <v>3456</v>
      </c>
      <c r="C278" s="12" t="s">
        <v>3458</v>
      </c>
      <c r="D278" s="13">
        <v>80000</v>
      </c>
      <c r="E278" s="13">
        <v>80000</v>
      </c>
      <c r="F278" s="13">
        <v>80000</v>
      </c>
      <c r="G278" s="14">
        <v>0</v>
      </c>
      <c r="H278" s="13">
        <v>79500</v>
      </c>
    </row>
    <row r="279" spans="1:8">
      <c r="A279" s="80">
        <v>29.3</v>
      </c>
      <c r="B279" s="28" t="s">
        <v>3456</v>
      </c>
      <c r="C279" s="12" t="s">
        <v>3459</v>
      </c>
      <c r="D279" s="13">
        <v>19000</v>
      </c>
      <c r="E279" s="13">
        <v>19000</v>
      </c>
      <c r="F279" s="13">
        <v>19000</v>
      </c>
      <c r="G279" s="14">
        <v>0</v>
      </c>
      <c r="H279" s="13">
        <v>0</v>
      </c>
    </row>
    <row r="280" spans="1:8">
      <c r="A280" s="80">
        <v>29.4</v>
      </c>
      <c r="B280" s="28" t="s">
        <v>3456</v>
      </c>
      <c r="C280" s="12" t="s">
        <v>3461</v>
      </c>
      <c r="D280" s="13">
        <v>68000</v>
      </c>
      <c r="E280" s="13">
        <v>68000</v>
      </c>
      <c r="F280" s="13">
        <v>68000</v>
      </c>
      <c r="G280" s="14">
        <v>0</v>
      </c>
      <c r="H280" s="13">
        <v>68000</v>
      </c>
    </row>
    <row r="281" spans="1:8">
      <c r="A281" s="80">
        <v>29.5</v>
      </c>
      <c r="B281" s="28" t="s">
        <v>3456</v>
      </c>
      <c r="C281" s="12" t="s">
        <v>3463</v>
      </c>
      <c r="D281" s="13">
        <v>100000</v>
      </c>
      <c r="E281" s="13">
        <v>100000</v>
      </c>
      <c r="F281" s="13">
        <v>100000</v>
      </c>
      <c r="G281" s="14">
        <v>0</v>
      </c>
      <c r="H281" s="13">
        <v>100000</v>
      </c>
    </row>
    <row r="282" spans="1:8">
      <c r="A282" s="80">
        <v>29.6</v>
      </c>
      <c r="B282" s="28" t="s">
        <v>3456</v>
      </c>
      <c r="C282" s="12" t="s">
        <v>3465</v>
      </c>
      <c r="D282" s="13">
        <v>100000</v>
      </c>
      <c r="E282" s="13">
        <v>100000</v>
      </c>
      <c r="F282" s="13">
        <v>100000</v>
      </c>
      <c r="G282" s="14">
        <v>0</v>
      </c>
      <c r="H282" s="13">
        <v>100000</v>
      </c>
    </row>
    <row r="283" spans="1:8">
      <c r="A283" s="80">
        <v>29.7</v>
      </c>
      <c r="B283" s="28" t="s">
        <v>3456</v>
      </c>
      <c r="C283" s="12" t="s">
        <v>3467</v>
      </c>
      <c r="D283" s="13">
        <v>180000</v>
      </c>
      <c r="E283" s="13">
        <v>180000</v>
      </c>
      <c r="F283" s="13">
        <v>180000</v>
      </c>
      <c r="G283" s="14">
        <v>0</v>
      </c>
      <c r="H283" s="13">
        <v>180000</v>
      </c>
    </row>
    <row r="284" spans="1:8">
      <c r="A284" s="80">
        <v>29.8</v>
      </c>
      <c r="B284" s="28" t="s">
        <v>3456</v>
      </c>
      <c r="C284" s="12" t="s">
        <v>5051</v>
      </c>
      <c r="D284" s="13">
        <v>58000</v>
      </c>
      <c r="E284" s="13">
        <v>58000</v>
      </c>
      <c r="F284" s="13">
        <v>58000</v>
      </c>
      <c r="G284" s="14">
        <v>58000</v>
      </c>
      <c r="H284" s="13">
        <v>0</v>
      </c>
    </row>
    <row r="285" spans="1:8">
      <c r="A285" s="80">
        <v>29.9</v>
      </c>
      <c r="B285" s="28" t="s">
        <v>3456</v>
      </c>
      <c r="C285" s="12" t="s">
        <v>5052</v>
      </c>
      <c r="D285" s="13">
        <v>150000</v>
      </c>
      <c r="E285" s="13">
        <v>150000</v>
      </c>
      <c r="F285" s="13">
        <v>150000</v>
      </c>
      <c r="G285" s="14">
        <v>150000</v>
      </c>
      <c r="H285" s="13">
        <v>0</v>
      </c>
    </row>
    <row r="286" spans="1:8">
      <c r="A286" s="33">
        <v>29.1</v>
      </c>
      <c r="B286" s="28" t="s">
        <v>3456</v>
      </c>
      <c r="C286" s="12" t="s">
        <v>5053</v>
      </c>
      <c r="D286" s="13">
        <v>17985</v>
      </c>
      <c r="E286" s="13">
        <v>17985</v>
      </c>
      <c r="F286" s="13">
        <v>17985</v>
      </c>
      <c r="G286" s="14">
        <v>17985</v>
      </c>
      <c r="H286" s="13">
        <v>0</v>
      </c>
    </row>
    <row r="287" spans="1:8" ht="31.5">
      <c r="A287" s="80">
        <v>29.11</v>
      </c>
      <c r="B287" s="28" t="s">
        <v>3456</v>
      </c>
      <c r="C287" s="12" t="s">
        <v>5054</v>
      </c>
      <c r="D287" s="13">
        <v>80000</v>
      </c>
      <c r="E287" s="13">
        <v>23000</v>
      </c>
      <c r="F287" s="13">
        <v>23000</v>
      </c>
      <c r="G287" s="14">
        <v>23000</v>
      </c>
      <c r="H287" s="13">
        <v>0</v>
      </c>
    </row>
    <row r="288" spans="1:8" ht="31.5">
      <c r="A288" s="80">
        <v>29.12</v>
      </c>
      <c r="B288" s="28" t="s">
        <v>3456</v>
      </c>
      <c r="C288" s="12" t="s">
        <v>5055</v>
      </c>
      <c r="D288" s="13">
        <v>71015</v>
      </c>
      <c r="E288" s="13">
        <v>71015</v>
      </c>
      <c r="F288" s="13">
        <v>71015</v>
      </c>
      <c r="G288" s="14">
        <v>71015</v>
      </c>
      <c r="H288" s="13">
        <v>0</v>
      </c>
    </row>
    <row r="289" spans="1:8">
      <c r="A289" s="80">
        <v>30</v>
      </c>
      <c r="B289" s="28" t="s">
        <v>3468</v>
      </c>
      <c r="C289" s="12" t="s">
        <v>1257</v>
      </c>
      <c r="D289" s="13">
        <f>SUM(D290:D303)</f>
        <v>6333000</v>
      </c>
      <c r="E289" s="13">
        <f>SUM(E290:E303)</f>
        <v>6044000</v>
      </c>
      <c r="F289" s="13">
        <f>SUM(F290:F303)</f>
        <v>6044000</v>
      </c>
      <c r="G289" s="13">
        <f>SUM(G290:G303)</f>
        <v>1624000</v>
      </c>
      <c r="H289" s="13">
        <f>SUM(H290:H303)</f>
        <v>927045.02</v>
      </c>
    </row>
    <row r="290" spans="1:8">
      <c r="A290" s="80">
        <v>30.1</v>
      </c>
      <c r="B290" s="28" t="s">
        <v>3468</v>
      </c>
      <c r="C290" s="12" t="s">
        <v>3469</v>
      </c>
      <c r="D290" s="13">
        <v>500000</v>
      </c>
      <c r="E290" s="13">
        <v>500000</v>
      </c>
      <c r="F290" s="13">
        <v>500000</v>
      </c>
      <c r="G290" s="13">
        <v>0</v>
      </c>
      <c r="H290" s="13">
        <v>80000</v>
      </c>
    </row>
    <row r="291" spans="1:8" ht="31.5">
      <c r="A291" s="80">
        <v>30.2</v>
      </c>
      <c r="B291" s="28" t="s">
        <v>3468</v>
      </c>
      <c r="C291" s="12" t="s">
        <v>3470</v>
      </c>
      <c r="D291" s="13">
        <v>500000</v>
      </c>
      <c r="E291" s="13">
        <v>500000</v>
      </c>
      <c r="F291" s="13">
        <v>500000</v>
      </c>
      <c r="G291" s="13">
        <v>0</v>
      </c>
      <c r="H291" s="13">
        <v>494449.78</v>
      </c>
    </row>
    <row r="292" spans="1:8" ht="31.5">
      <c r="A292" s="80">
        <v>30.3</v>
      </c>
      <c r="B292" s="28" t="s">
        <v>3468</v>
      </c>
      <c r="C292" s="12" t="s">
        <v>3471</v>
      </c>
      <c r="D292" s="13">
        <v>500000</v>
      </c>
      <c r="E292" s="13">
        <v>500000</v>
      </c>
      <c r="F292" s="13">
        <v>500000</v>
      </c>
      <c r="G292" s="13">
        <v>0</v>
      </c>
      <c r="H292" s="13">
        <v>21000</v>
      </c>
    </row>
    <row r="293" spans="1:8">
      <c r="A293" s="80">
        <v>30.4</v>
      </c>
      <c r="B293" s="28" t="s">
        <v>3468</v>
      </c>
      <c r="C293" s="12" t="s">
        <v>5056</v>
      </c>
      <c r="D293" s="13">
        <v>826000</v>
      </c>
      <c r="E293" s="13">
        <v>826000</v>
      </c>
      <c r="F293" s="13">
        <v>826000</v>
      </c>
      <c r="G293" s="13">
        <v>0</v>
      </c>
      <c r="H293" s="13">
        <v>0</v>
      </c>
    </row>
    <row r="294" spans="1:8" ht="31.5">
      <c r="A294" s="80">
        <v>30.5</v>
      </c>
      <c r="B294" s="28" t="s">
        <v>3468</v>
      </c>
      <c r="C294" s="12" t="s">
        <v>3472</v>
      </c>
      <c r="D294" s="13">
        <v>116000</v>
      </c>
      <c r="E294" s="13">
        <v>116000</v>
      </c>
      <c r="F294" s="13">
        <v>116000</v>
      </c>
      <c r="G294" s="13">
        <v>0</v>
      </c>
      <c r="H294" s="13">
        <v>115565.03</v>
      </c>
    </row>
    <row r="295" spans="1:8">
      <c r="A295" s="80">
        <v>30.6</v>
      </c>
      <c r="B295" s="28" t="s">
        <v>3468</v>
      </c>
      <c r="C295" s="12" t="s">
        <v>3474</v>
      </c>
      <c r="D295" s="13">
        <v>15147.22</v>
      </c>
      <c r="E295" s="13">
        <v>15147.22</v>
      </c>
      <c r="F295" s="13">
        <v>15147.22</v>
      </c>
      <c r="G295" s="13">
        <v>0</v>
      </c>
      <c r="H295" s="13">
        <v>0</v>
      </c>
    </row>
    <row r="296" spans="1:8" ht="31.5">
      <c r="A296" s="80">
        <v>30.7</v>
      </c>
      <c r="B296" s="28" t="s">
        <v>3468</v>
      </c>
      <c r="C296" s="12" t="s">
        <v>5057</v>
      </c>
      <c r="D296" s="13">
        <v>82303.98</v>
      </c>
      <c r="E296" s="13">
        <v>82303.98</v>
      </c>
      <c r="F296" s="13">
        <v>82303.98</v>
      </c>
      <c r="G296" s="13">
        <v>0</v>
      </c>
      <c r="H296" s="13">
        <v>24691.19</v>
      </c>
    </row>
    <row r="297" spans="1:8">
      <c r="A297" s="80">
        <v>30.8</v>
      </c>
      <c r="B297" s="28" t="s">
        <v>3468</v>
      </c>
      <c r="C297" s="12" t="s">
        <v>5058</v>
      </c>
      <c r="D297" s="13">
        <v>18742.38</v>
      </c>
      <c r="E297" s="13">
        <v>18742.38</v>
      </c>
      <c r="F297" s="13">
        <v>18742.38</v>
      </c>
      <c r="G297" s="13">
        <v>0</v>
      </c>
      <c r="H297" s="13">
        <v>0</v>
      </c>
    </row>
    <row r="298" spans="1:8">
      <c r="A298" s="80">
        <v>30.9</v>
      </c>
      <c r="B298" s="28" t="s">
        <v>3468</v>
      </c>
      <c r="C298" s="12" t="s">
        <v>3477</v>
      </c>
      <c r="D298" s="13">
        <v>59985.43</v>
      </c>
      <c r="E298" s="13">
        <v>59985.43</v>
      </c>
      <c r="F298" s="13">
        <v>59985.43</v>
      </c>
      <c r="G298" s="13">
        <v>0</v>
      </c>
      <c r="H298" s="13">
        <v>17995.63</v>
      </c>
    </row>
    <row r="299" spans="1:8">
      <c r="A299" s="47">
        <v>30.1</v>
      </c>
      <c r="B299" s="28" t="s">
        <v>3468</v>
      </c>
      <c r="C299" s="12" t="s">
        <v>3479</v>
      </c>
      <c r="D299" s="13">
        <v>56820.99</v>
      </c>
      <c r="E299" s="13">
        <v>56820.99</v>
      </c>
      <c r="F299" s="13">
        <v>56820.99</v>
      </c>
      <c r="G299" s="13">
        <v>0</v>
      </c>
      <c r="H299" s="13">
        <v>56820.99</v>
      </c>
    </row>
    <row r="300" spans="1:8">
      <c r="A300" s="47">
        <v>30.11</v>
      </c>
      <c r="B300" s="28" t="s">
        <v>3468</v>
      </c>
      <c r="C300" s="12" t="s">
        <v>3481</v>
      </c>
      <c r="D300" s="13">
        <v>58000</v>
      </c>
      <c r="E300" s="13">
        <v>58000</v>
      </c>
      <c r="F300" s="13">
        <v>58000</v>
      </c>
      <c r="G300" s="13">
        <v>0</v>
      </c>
      <c r="H300" s="13">
        <v>58000</v>
      </c>
    </row>
    <row r="301" spans="1:8">
      <c r="A301" s="47">
        <v>30.12</v>
      </c>
      <c r="B301" s="28" t="s">
        <v>3468</v>
      </c>
      <c r="C301" s="12" t="s">
        <v>3483</v>
      </c>
      <c r="D301" s="13">
        <v>10400</v>
      </c>
      <c r="E301" s="13">
        <v>10400</v>
      </c>
      <c r="F301" s="13">
        <v>10400</v>
      </c>
      <c r="G301" s="13">
        <v>0</v>
      </c>
      <c r="H301" s="13">
        <v>10400</v>
      </c>
    </row>
    <row r="302" spans="1:8">
      <c r="A302" s="47">
        <v>30.13</v>
      </c>
      <c r="B302" s="28" t="s">
        <v>3468</v>
      </c>
      <c r="C302" s="12" t="s">
        <v>5059</v>
      </c>
      <c r="D302" s="13">
        <v>48122.400000000001</v>
      </c>
      <c r="E302" s="13">
        <v>48122.400000000001</v>
      </c>
      <c r="F302" s="13">
        <v>48122.400000000001</v>
      </c>
      <c r="G302" s="13">
        <v>0</v>
      </c>
      <c r="H302" s="13">
        <v>48122.400000000001</v>
      </c>
    </row>
    <row r="303" spans="1:8">
      <c r="A303" s="28"/>
      <c r="B303" s="59" t="s">
        <v>3343</v>
      </c>
      <c r="C303" s="60"/>
      <c r="D303" s="13">
        <v>3541477.6</v>
      </c>
      <c r="E303" s="13">
        <v>3252477.6</v>
      </c>
      <c r="F303" s="13">
        <v>3252477.6</v>
      </c>
      <c r="G303" s="13">
        <v>1624000</v>
      </c>
      <c r="H303" s="14">
        <v>0</v>
      </c>
    </row>
    <row r="304" spans="1:8">
      <c r="A304" s="80">
        <v>31</v>
      </c>
      <c r="B304" s="28" t="s">
        <v>3484</v>
      </c>
      <c r="C304" s="12" t="s">
        <v>1257</v>
      </c>
      <c r="D304" s="13">
        <f>SUM(D305:D322)</f>
        <v>1582000</v>
      </c>
      <c r="E304" s="13">
        <f>SUM(E305:E322)</f>
        <v>1519000</v>
      </c>
      <c r="F304" s="13">
        <f>SUM(F305:F322)</f>
        <v>1519000</v>
      </c>
      <c r="G304" s="13">
        <f>SUM(G305:G322)</f>
        <v>355000</v>
      </c>
      <c r="H304" s="13">
        <f>SUM(H305:H322)</f>
        <v>430466</v>
      </c>
    </row>
    <row r="305" spans="1:9" ht="31.5">
      <c r="A305" s="80">
        <v>31.1</v>
      </c>
      <c r="B305" s="28" t="s">
        <v>3484</v>
      </c>
      <c r="C305" s="12" t="s">
        <v>3485</v>
      </c>
      <c r="D305" s="13">
        <v>315000</v>
      </c>
      <c r="E305" s="13">
        <v>315000</v>
      </c>
      <c r="F305" s="13">
        <v>315000</v>
      </c>
      <c r="G305" s="13">
        <v>0</v>
      </c>
      <c r="H305" s="13">
        <v>209566</v>
      </c>
    </row>
    <row r="306" spans="1:9">
      <c r="A306" s="80">
        <v>31.2</v>
      </c>
      <c r="B306" s="28" t="s">
        <v>3484</v>
      </c>
      <c r="C306" s="12" t="s">
        <v>3486</v>
      </c>
      <c r="D306" s="13">
        <v>125000</v>
      </c>
      <c r="E306" s="13">
        <v>125000</v>
      </c>
      <c r="F306" s="13">
        <v>125000</v>
      </c>
      <c r="G306" s="13">
        <v>0</v>
      </c>
      <c r="H306" s="13">
        <v>0</v>
      </c>
    </row>
    <row r="307" spans="1:9">
      <c r="A307" s="80">
        <v>31.3</v>
      </c>
      <c r="B307" s="28" t="s">
        <v>3484</v>
      </c>
      <c r="C307" s="12" t="s">
        <v>3487</v>
      </c>
      <c r="D307" s="13">
        <v>60000</v>
      </c>
      <c r="E307" s="13">
        <v>60000</v>
      </c>
      <c r="F307" s="13">
        <v>60000</v>
      </c>
      <c r="G307" s="13">
        <v>0</v>
      </c>
      <c r="H307" s="13">
        <v>0</v>
      </c>
    </row>
    <row r="308" spans="1:9">
      <c r="A308" s="80">
        <v>31.4</v>
      </c>
      <c r="B308" s="28" t="s">
        <v>3484</v>
      </c>
      <c r="C308" s="12" t="s">
        <v>3488</v>
      </c>
      <c r="D308" s="13">
        <v>50000</v>
      </c>
      <c r="E308" s="13">
        <v>50000</v>
      </c>
      <c r="F308" s="13">
        <v>50000</v>
      </c>
      <c r="G308" s="13">
        <v>0</v>
      </c>
      <c r="H308" s="13">
        <v>0</v>
      </c>
    </row>
    <row r="309" spans="1:9">
      <c r="A309" s="80">
        <v>31.5</v>
      </c>
      <c r="B309" s="28" t="s">
        <v>3484</v>
      </c>
      <c r="C309" s="12" t="s">
        <v>3489</v>
      </c>
      <c r="D309" s="13">
        <v>60000</v>
      </c>
      <c r="E309" s="13">
        <v>60000</v>
      </c>
      <c r="F309" s="13">
        <v>60000</v>
      </c>
      <c r="G309" s="13">
        <v>0</v>
      </c>
      <c r="H309" s="13">
        <v>0</v>
      </c>
    </row>
    <row r="310" spans="1:9">
      <c r="A310" s="80">
        <v>31.6</v>
      </c>
      <c r="B310" s="28" t="s">
        <v>3484</v>
      </c>
      <c r="C310" s="12" t="s">
        <v>3490</v>
      </c>
      <c r="D310" s="13">
        <v>25918.5</v>
      </c>
      <c r="E310" s="13">
        <v>25918.5</v>
      </c>
      <c r="F310" s="13">
        <v>25918.5</v>
      </c>
      <c r="G310" s="13">
        <v>0</v>
      </c>
      <c r="H310" s="13">
        <v>0</v>
      </c>
    </row>
    <row r="311" spans="1:9">
      <c r="A311" s="80">
        <v>31.7</v>
      </c>
      <c r="B311" s="28" t="s">
        <v>3484</v>
      </c>
      <c r="C311" s="12" t="s">
        <v>3492</v>
      </c>
      <c r="D311" s="13">
        <v>30000</v>
      </c>
      <c r="E311" s="13">
        <v>30000</v>
      </c>
      <c r="F311" s="13">
        <v>30000</v>
      </c>
      <c r="G311" s="13">
        <v>0</v>
      </c>
      <c r="H311" s="13">
        <v>30000</v>
      </c>
    </row>
    <row r="312" spans="1:9">
      <c r="A312" s="80">
        <v>31.8</v>
      </c>
      <c r="B312" s="28" t="s">
        <v>3484</v>
      </c>
      <c r="C312" s="12" t="s">
        <v>3493</v>
      </c>
      <c r="D312" s="13">
        <v>80000</v>
      </c>
      <c r="E312" s="13">
        <v>80000</v>
      </c>
      <c r="F312" s="13">
        <v>80000</v>
      </c>
      <c r="G312" s="13">
        <v>0</v>
      </c>
      <c r="H312" s="13">
        <v>60900</v>
      </c>
    </row>
    <row r="313" spans="1:9">
      <c r="A313" s="80">
        <v>31.9</v>
      </c>
      <c r="B313" s="28" t="s">
        <v>3484</v>
      </c>
      <c r="C313" s="12" t="s">
        <v>3494</v>
      </c>
      <c r="D313" s="13">
        <v>60000</v>
      </c>
      <c r="E313" s="13">
        <v>60000</v>
      </c>
      <c r="F313" s="13">
        <v>60000</v>
      </c>
      <c r="G313" s="13">
        <v>0</v>
      </c>
      <c r="H313" s="13">
        <v>60000</v>
      </c>
    </row>
    <row r="314" spans="1:9">
      <c r="A314" s="80">
        <v>31.1</v>
      </c>
      <c r="B314" s="28" t="s">
        <v>3484</v>
      </c>
      <c r="C314" s="12" t="s">
        <v>3495</v>
      </c>
      <c r="D314" s="13">
        <v>30000</v>
      </c>
      <c r="E314" s="13">
        <v>30000</v>
      </c>
      <c r="F314" s="13">
        <v>30000</v>
      </c>
      <c r="G314" s="13">
        <v>0</v>
      </c>
      <c r="H314" s="13">
        <v>30000</v>
      </c>
    </row>
    <row r="315" spans="1:9">
      <c r="A315" s="80">
        <v>31.11</v>
      </c>
      <c r="B315" s="28" t="s">
        <v>3484</v>
      </c>
      <c r="C315" s="12" t="s">
        <v>3496</v>
      </c>
      <c r="D315" s="13">
        <v>40000</v>
      </c>
      <c r="E315" s="13">
        <v>40000</v>
      </c>
      <c r="F315" s="13">
        <v>40000</v>
      </c>
      <c r="G315" s="13">
        <v>0</v>
      </c>
      <c r="H315" s="13">
        <v>40000</v>
      </c>
    </row>
    <row r="316" spans="1:9">
      <c r="A316" s="80">
        <v>31.12</v>
      </c>
      <c r="B316" s="28" t="s">
        <v>3484</v>
      </c>
      <c r="C316" s="12" t="s">
        <v>3497</v>
      </c>
      <c r="D316" s="13">
        <v>75000</v>
      </c>
      <c r="E316" s="13">
        <v>75000</v>
      </c>
      <c r="F316" s="13">
        <v>75000</v>
      </c>
      <c r="G316" s="13">
        <v>0</v>
      </c>
      <c r="H316" s="13">
        <v>0</v>
      </c>
    </row>
    <row r="317" spans="1:9">
      <c r="A317" s="80">
        <v>31.13</v>
      </c>
      <c r="B317" s="28" t="s">
        <v>3484</v>
      </c>
      <c r="C317" s="12" t="s">
        <v>3498</v>
      </c>
      <c r="D317" s="13">
        <v>20000</v>
      </c>
      <c r="E317" s="13">
        <v>20000</v>
      </c>
      <c r="F317" s="13">
        <v>20000</v>
      </c>
      <c r="G317" s="13">
        <v>0</v>
      </c>
      <c r="H317" s="13">
        <v>0</v>
      </c>
    </row>
    <row r="318" spans="1:9">
      <c r="A318" s="80">
        <v>31.14</v>
      </c>
      <c r="B318" s="28" t="s">
        <v>3484</v>
      </c>
      <c r="C318" s="12" t="s">
        <v>3499</v>
      </c>
      <c r="D318" s="13">
        <v>30000</v>
      </c>
      <c r="E318" s="13">
        <v>30000</v>
      </c>
      <c r="F318" s="13">
        <v>30000</v>
      </c>
      <c r="G318" s="13">
        <v>0</v>
      </c>
      <c r="H318" s="13">
        <v>0</v>
      </c>
    </row>
    <row r="319" spans="1:9">
      <c r="A319" s="80">
        <v>31.15</v>
      </c>
      <c r="B319" s="28" t="s">
        <v>3484</v>
      </c>
      <c r="C319" s="12" t="s">
        <v>3500</v>
      </c>
      <c r="D319" s="13">
        <v>43081.5</v>
      </c>
      <c r="E319" s="13">
        <v>43081.5</v>
      </c>
      <c r="F319" s="13">
        <v>43081.5</v>
      </c>
      <c r="G319" s="13">
        <v>0</v>
      </c>
      <c r="H319" s="13">
        <v>0</v>
      </c>
    </row>
    <row r="320" spans="1:9" ht="18.75" customHeight="1">
      <c r="A320" s="80">
        <v>31.16</v>
      </c>
      <c r="B320" s="28" t="s">
        <v>3484</v>
      </c>
      <c r="C320" s="12" t="s">
        <v>3501</v>
      </c>
      <c r="D320" s="13">
        <v>40000</v>
      </c>
      <c r="E320" s="13">
        <v>40000</v>
      </c>
      <c r="F320" s="13">
        <v>40000</v>
      </c>
      <c r="G320" s="13">
        <v>0</v>
      </c>
      <c r="H320" s="13">
        <v>0</v>
      </c>
      <c r="I320" s="1">
        <v>1</v>
      </c>
    </row>
    <row r="321" spans="1:8" ht="20.25" customHeight="1">
      <c r="A321" s="80">
        <v>31.17</v>
      </c>
      <c r="B321" s="28" t="s">
        <v>3484</v>
      </c>
      <c r="C321" s="12" t="s">
        <v>3502</v>
      </c>
      <c r="D321" s="13">
        <v>80000</v>
      </c>
      <c r="E321" s="13">
        <v>80000</v>
      </c>
      <c r="F321" s="13">
        <v>80000</v>
      </c>
      <c r="G321" s="13">
        <v>0</v>
      </c>
      <c r="H321" s="13">
        <v>0</v>
      </c>
    </row>
    <row r="322" spans="1:8">
      <c r="A322" s="28"/>
      <c r="B322" s="59" t="s">
        <v>3343</v>
      </c>
      <c r="C322" s="60"/>
      <c r="D322" s="13">
        <v>418000</v>
      </c>
      <c r="E322" s="13">
        <v>355000</v>
      </c>
      <c r="F322" s="13">
        <v>355000</v>
      </c>
      <c r="G322" s="13">
        <v>355000</v>
      </c>
      <c r="H322" s="13">
        <v>0</v>
      </c>
    </row>
    <row r="323" spans="1:8">
      <c r="A323" s="80">
        <v>32</v>
      </c>
      <c r="B323" s="28" t="s">
        <v>3503</v>
      </c>
      <c r="C323" s="12" t="s">
        <v>1257</v>
      </c>
      <c r="D323" s="13">
        <f>SUM(D324:D340)</f>
        <v>6063000</v>
      </c>
      <c r="E323" s="13">
        <f>SUM(E324:E340)</f>
        <v>5337000</v>
      </c>
      <c r="F323" s="13">
        <f>SUM(F324:F340)</f>
        <v>5337000</v>
      </c>
      <c r="G323" s="13">
        <f>SUM(G324:G340)</f>
        <v>4086000</v>
      </c>
      <c r="H323" s="13">
        <f>SUM(H324:H340)</f>
        <v>844475.27</v>
      </c>
    </row>
    <row r="324" spans="1:8" ht="18.75" customHeight="1">
      <c r="A324" s="80">
        <v>32.1</v>
      </c>
      <c r="B324" s="28" t="s">
        <v>3503</v>
      </c>
      <c r="C324" s="12" t="s">
        <v>5060</v>
      </c>
      <c r="D324" s="13">
        <v>582000</v>
      </c>
      <c r="E324" s="13">
        <v>582000</v>
      </c>
      <c r="F324" s="13">
        <v>582000</v>
      </c>
      <c r="G324" s="13">
        <v>0</v>
      </c>
      <c r="H324" s="13">
        <v>582000</v>
      </c>
    </row>
    <row r="325" spans="1:8">
      <c r="A325" s="80">
        <v>32.200000000000003</v>
      </c>
      <c r="B325" s="28" t="s">
        <v>3503</v>
      </c>
      <c r="C325" s="12" t="s">
        <v>3504</v>
      </c>
      <c r="D325" s="13">
        <v>116000</v>
      </c>
      <c r="E325" s="13">
        <v>116000</v>
      </c>
      <c r="F325" s="13">
        <v>116000</v>
      </c>
      <c r="G325" s="13">
        <v>0</v>
      </c>
      <c r="H325" s="13">
        <v>0</v>
      </c>
    </row>
    <row r="326" spans="1:8">
      <c r="A326" s="80">
        <v>32.299999999999997</v>
      </c>
      <c r="B326" s="28" t="s">
        <v>3503</v>
      </c>
      <c r="C326" s="12" t="s">
        <v>3506</v>
      </c>
      <c r="D326" s="13">
        <v>204000</v>
      </c>
      <c r="E326" s="13">
        <v>204000</v>
      </c>
      <c r="F326" s="13">
        <v>204000</v>
      </c>
      <c r="G326" s="13">
        <v>0</v>
      </c>
      <c r="H326" s="13">
        <v>203490.06</v>
      </c>
    </row>
    <row r="327" spans="1:8" ht="18.75" customHeight="1">
      <c r="A327" s="80">
        <v>32.4</v>
      </c>
      <c r="B327" s="28" t="s">
        <v>3503</v>
      </c>
      <c r="C327" s="12" t="s">
        <v>3508</v>
      </c>
      <c r="D327" s="13">
        <v>145000</v>
      </c>
      <c r="E327" s="13">
        <v>145000</v>
      </c>
      <c r="F327" s="13">
        <v>145000</v>
      </c>
      <c r="G327" s="13">
        <v>0</v>
      </c>
      <c r="H327" s="13">
        <v>0</v>
      </c>
    </row>
    <row r="328" spans="1:8">
      <c r="A328" s="80">
        <v>32.5</v>
      </c>
      <c r="B328" s="28" t="s">
        <v>3503</v>
      </c>
      <c r="C328" s="12" t="s">
        <v>3510</v>
      </c>
      <c r="D328" s="13">
        <v>145000</v>
      </c>
      <c r="E328" s="13">
        <v>145000</v>
      </c>
      <c r="F328" s="13">
        <v>145000</v>
      </c>
      <c r="G328" s="13">
        <v>0</v>
      </c>
      <c r="H328" s="13">
        <v>0</v>
      </c>
    </row>
    <row r="329" spans="1:8">
      <c r="A329" s="80">
        <v>32.6</v>
      </c>
      <c r="B329" s="28" t="s">
        <v>3503</v>
      </c>
      <c r="C329" s="12" t="s">
        <v>3512</v>
      </c>
      <c r="D329" s="13">
        <v>59000</v>
      </c>
      <c r="E329" s="13">
        <v>59000</v>
      </c>
      <c r="F329" s="13">
        <v>59000</v>
      </c>
      <c r="G329" s="13">
        <v>0</v>
      </c>
      <c r="H329" s="13">
        <v>58985.21</v>
      </c>
    </row>
    <row r="330" spans="1:8" ht="31.5">
      <c r="A330" s="80">
        <v>32.700000000000003</v>
      </c>
      <c r="B330" s="28" t="s">
        <v>3503</v>
      </c>
      <c r="C330" s="12" t="s">
        <v>5061</v>
      </c>
      <c r="D330" s="13">
        <v>381000</v>
      </c>
      <c r="E330" s="13">
        <v>323500</v>
      </c>
      <c r="F330" s="13">
        <v>323500</v>
      </c>
      <c r="G330" s="13">
        <v>323500</v>
      </c>
      <c r="H330" s="13">
        <v>0</v>
      </c>
    </row>
    <row r="331" spans="1:8" ht="31.5">
      <c r="A331" s="80">
        <v>32.799999999999997</v>
      </c>
      <c r="B331" s="28" t="s">
        <v>3503</v>
      </c>
      <c r="C331" s="12" t="s">
        <v>5062</v>
      </c>
      <c r="D331" s="13">
        <v>500000</v>
      </c>
      <c r="E331" s="13">
        <v>424500</v>
      </c>
      <c r="F331" s="13">
        <v>424500</v>
      </c>
      <c r="G331" s="13">
        <v>424500</v>
      </c>
      <c r="H331" s="13">
        <v>0</v>
      </c>
    </row>
    <row r="332" spans="1:8" ht="31.5">
      <c r="A332" s="80">
        <v>32.9</v>
      </c>
      <c r="B332" s="28" t="s">
        <v>3503</v>
      </c>
      <c r="C332" s="12" t="s">
        <v>5063</v>
      </c>
      <c r="D332" s="13">
        <v>3100000</v>
      </c>
      <c r="E332" s="13">
        <v>2631900</v>
      </c>
      <c r="F332" s="13">
        <v>2631900</v>
      </c>
      <c r="G332" s="13">
        <v>2631900</v>
      </c>
      <c r="H332" s="13">
        <v>0</v>
      </c>
    </row>
    <row r="333" spans="1:8" ht="18.75" customHeight="1">
      <c r="A333" s="33">
        <v>32.1</v>
      </c>
      <c r="B333" s="28" t="s">
        <v>3503</v>
      </c>
      <c r="C333" s="12" t="s">
        <v>5064</v>
      </c>
      <c r="D333" s="13">
        <v>144000</v>
      </c>
      <c r="E333" s="13">
        <v>122300</v>
      </c>
      <c r="F333" s="13">
        <v>122300</v>
      </c>
      <c r="G333" s="13">
        <v>122300</v>
      </c>
      <c r="H333" s="13">
        <v>0</v>
      </c>
    </row>
    <row r="334" spans="1:8">
      <c r="A334" s="80">
        <v>32.11</v>
      </c>
      <c r="B334" s="28" t="s">
        <v>3503</v>
      </c>
      <c r="C334" s="12" t="s">
        <v>5065</v>
      </c>
      <c r="D334" s="13">
        <v>120000</v>
      </c>
      <c r="E334" s="13">
        <v>101800</v>
      </c>
      <c r="F334" s="13">
        <v>101800</v>
      </c>
      <c r="G334" s="13">
        <v>101800</v>
      </c>
      <c r="H334" s="13">
        <v>0</v>
      </c>
    </row>
    <row r="335" spans="1:8">
      <c r="A335" s="80">
        <v>32.119999999999997</v>
      </c>
      <c r="B335" s="28" t="s">
        <v>3503</v>
      </c>
      <c r="C335" s="12" t="s">
        <v>5066</v>
      </c>
      <c r="D335" s="13">
        <v>237000</v>
      </c>
      <c r="E335" s="13">
        <v>201200</v>
      </c>
      <c r="F335" s="13">
        <v>201200</v>
      </c>
      <c r="G335" s="13">
        <v>201200</v>
      </c>
      <c r="H335" s="13">
        <v>0</v>
      </c>
    </row>
    <row r="336" spans="1:8">
      <c r="A336" s="80">
        <v>32.130000000000003</v>
      </c>
      <c r="B336" s="28" t="s">
        <v>3503</v>
      </c>
      <c r="C336" s="12" t="s">
        <v>5067</v>
      </c>
      <c r="D336" s="13">
        <v>70000</v>
      </c>
      <c r="E336" s="13">
        <v>59400</v>
      </c>
      <c r="F336" s="13">
        <v>59400</v>
      </c>
      <c r="G336" s="13">
        <v>59400</v>
      </c>
      <c r="H336" s="13">
        <v>0</v>
      </c>
    </row>
    <row r="337" spans="1:8">
      <c r="A337" s="33">
        <v>32.14</v>
      </c>
      <c r="B337" s="28" t="s">
        <v>3503</v>
      </c>
      <c r="C337" s="12" t="s">
        <v>5068</v>
      </c>
      <c r="D337" s="13">
        <v>50000</v>
      </c>
      <c r="E337" s="13">
        <v>43000</v>
      </c>
      <c r="F337" s="13">
        <v>43000</v>
      </c>
      <c r="G337" s="13">
        <v>43000</v>
      </c>
      <c r="H337" s="13">
        <v>0</v>
      </c>
    </row>
    <row r="338" spans="1:8">
      <c r="A338" s="80">
        <v>32.15</v>
      </c>
      <c r="B338" s="28" t="s">
        <v>3503</v>
      </c>
      <c r="C338" s="12" t="s">
        <v>5069</v>
      </c>
      <c r="D338" s="13">
        <v>140000</v>
      </c>
      <c r="E338" s="13">
        <v>118900</v>
      </c>
      <c r="F338" s="13">
        <v>118900</v>
      </c>
      <c r="G338" s="13">
        <v>118900</v>
      </c>
      <c r="H338" s="13">
        <v>0</v>
      </c>
    </row>
    <row r="339" spans="1:8">
      <c r="A339" s="80">
        <v>32.159999999999997</v>
      </c>
      <c r="B339" s="28" t="s">
        <v>3503</v>
      </c>
      <c r="C339" s="12" t="s">
        <v>5070</v>
      </c>
      <c r="D339" s="13">
        <v>50000</v>
      </c>
      <c r="E339" s="13">
        <v>42500</v>
      </c>
      <c r="F339" s="13">
        <v>42500</v>
      </c>
      <c r="G339" s="13">
        <v>42500</v>
      </c>
      <c r="H339" s="13">
        <v>0</v>
      </c>
    </row>
    <row r="340" spans="1:8">
      <c r="A340" s="80">
        <v>32.17</v>
      </c>
      <c r="B340" s="28" t="s">
        <v>3503</v>
      </c>
      <c r="C340" s="12" t="s">
        <v>5071</v>
      </c>
      <c r="D340" s="13">
        <v>20000</v>
      </c>
      <c r="E340" s="13">
        <v>17000</v>
      </c>
      <c r="F340" s="13">
        <v>17000</v>
      </c>
      <c r="G340" s="13">
        <v>17000</v>
      </c>
      <c r="H340" s="13">
        <v>0</v>
      </c>
    </row>
    <row r="341" spans="1:8">
      <c r="A341" s="80">
        <v>33</v>
      </c>
      <c r="B341" s="28" t="s">
        <v>3513</v>
      </c>
      <c r="C341" s="12" t="s">
        <v>1257</v>
      </c>
      <c r="D341" s="13">
        <f>SUM(D342:D345)</f>
        <v>486000</v>
      </c>
      <c r="E341" s="13">
        <f>SUM(E342:E345)</f>
        <v>486000</v>
      </c>
      <c r="F341" s="13">
        <f>SUM(F342:F345)</f>
        <v>486000</v>
      </c>
      <c r="G341" s="13">
        <f>SUM(G342:G345)</f>
        <v>0</v>
      </c>
      <c r="H341" s="13">
        <f>SUM(H342:H345)</f>
        <v>462000</v>
      </c>
    </row>
    <row r="342" spans="1:8">
      <c r="A342" s="28">
        <v>33.1</v>
      </c>
      <c r="B342" s="28" t="s">
        <v>3513</v>
      </c>
      <c r="C342" s="42" t="s">
        <v>3514</v>
      </c>
      <c r="D342" s="14">
        <v>396000</v>
      </c>
      <c r="E342" s="14">
        <v>396000</v>
      </c>
      <c r="F342" s="14">
        <v>396000</v>
      </c>
      <c r="G342" s="14">
        <v>0</v>
      </c>
      <c r="H342" s="14">
        <v>396000</v>
      </c>
    </row>
    <row r="343" spans="1:8" ht="31.5">
      <c r="A343" s="28">
        <v>33.200000000000003</v>
      </c>
      <c r="B343" s="28" t="s">
        <v>3513</v>
      </c>
      <c r="C343" s="42" t="s">
        <v>3515</v>
      </c>
      <c r="D343" s="14">
        <v>24000</v>
      </c>
      <c r="E343" s="14">
        <v>24000</v>
      </c>
      <c r="F343" s="14">
        <v>24000</v>
      </c>
      <c r="G343" s="14">
        <v>0</v>
      </c>
      <c r="H343" s="14">
        <v>0</v>
      </c>
    </row>
    <row r="344" spans="1:8" ht="31.5">
      <c r="A344" s="28">
        <v>33.299999999999997</v>
      </c>
      <c r="B344" s="28" t="s">
        <v>3513</v>
      </c>
      <c r="C344" s="42" t="s">
        <v>3516</v>
      </c>
      <c r="D344" s="14">
        <v>33000</v>
      </c>
      <c r="E344" s="14">
        <v>33000</v>
      </c>
      <c r="F344" s="14">
        <v>33000</v>
      </c>
      <c r="G344" s="14">
        <v>0</v>
      </c>
      <c r="H344" s="14">
        <v>33000</v>
      </c>
    </row>
    <row r="345" spans="1:8" ht="31.5">
      <c r="A345" s="28">
        <v>33.4</v>
      </c>
      <c r="B345" s="28" t="s">
        <v>3513</v>
      </c>
      <c r="C345" s="42" t="s">
        <v>3517</v>
      </c>
      <c r="D345" s="14">
        <v>33000</v>
      </c>
      <c r="E345" s="14">
        <v>33000</v>
      </c>
      <c r="F345" s="14">
        <v>33000</v>
      </c>
      <c r="G345" s="14">
        <v>0</v>
      </c>
      <c r="H345" s="14">
        <v>33000</v>
      </c>
    </row>
    <row r="346" spans="1:8">
      <c r="A346" s="80">
        <v>34</v>
      </c>
      <c r="B346" s="28" t="s">
        <v>3518</v>
      </c>
      <c r="C346" s="12" t="s">
        <v>1257</v>
      </c>
      <c r="D346" s="13">
        <f>SUM(D347:D348)</f>
        <v>108000</v>
      </c>
      <c r="E346" s="13">
        <f>SUM(E347:E348)</f>
        <v>108000</v>
      </c>
      <c r="F346" s="13">
        <f>SUM(F347:F348)</f>
        <v>108000</v>
      </c>
      <c r="G346" s="13">
        <f>SUM(G347:G348)</f>
        <v>0</v>
      </c>
      <c r="H346" s="13">
        <f>SUM(H347:H348)</f>
        <v>108000</v>
      </c>
    </row>
    <row r="347" spans="1:8" ht="31.5">
      <c r="A347" s="28">
        <v>34.1</v>
      </c>
      <c r="B347" s="28" t="s">
        <v>3518</v>
      </c>
      <c r="C347" s="42" t="s">
        <v>3519</v>
      </c>
      <c r="D347" s="13">
        <v>33000</v>
      </c>
      <c r="E347" s="13">
        <v>33000</v>
      </c>
      <c r="F347" s="13">
        <v>33000</v>
      </c>
      <c r="G347" s="14">
        <v>0</v>
      </c>
      <c r="H347" s="14">
        <v>33000</v>
      </c>
    </row>
    <row r="348" spans="1:8" ht="18.75" customHeight="1">
      <c r="A348" s="28">
        <v>34.200000000000003</v>
      </c>
      <c r="B348" s="28" t="s">
        <v>3518</v>
      </c>
      <c r="C348" s="42" t="s">
        <v>3520</v>
      </c>
      <c r="D348" s="13">
        <v>75000</v>
      </c>
      <c r="E348" s="13">
        <v>75000</v>
      </c>
      <c r="F348" s="13">
        <v>75000</v>
      </c>
      <c r="G348" s="14">
        <v>0</v>
      </c>
      <c r="H348" s="14">
        <v>75000</v>
      </c>
    </row>
    <row r="349" spans="1:8">
      <c r="A349" s="80">
        <v>35</v>
      </c>
      <c r="B349" s="28" t="s">
        <v>3521</v>
      </c>
      <c r="C349" s="12" t="s">
        <v>1257</v>
      </c>
      <c r="D349" s="13">
        <f>SUM(D350:D359)</f>
        <v>716000</v>
      </c>
      <c r="E349" s="13">
        <f>SUM(E350:E359)</f>
        <v>697000</v>
      </c>
      <c r="F349" s="13">
        <f>SUM(F350:F359)</f>
        <v>697000</v>
      </c>
      <c r="G349" s="13">
        <f>SUM(G350:G359)</f>
        <v>108000</v>
      </c>
      <c r="H349" s="13">
        <f>SUM(H350:H359)</f>
        <v>197000</v>
      </c>
    </row>
    <row r="350" spans="1:8" ht="18.75" customHeight="1">
      <c r="A350" s="28">
        <v>35.1</v>
      </c>
      <c r="B350" s="28" t="s">
        <v>3521</v>
      </c>
      <c r="C350" s="42" t="s">
        <v>3522</v>
      </c>
      <c r="D350" s="14">
        <v>98000</v>
      </c>
      <c r="E350" s="14">
        <v>98000</v>
      </c>
      <c r="F350" s="13">
        <v>0</v>
      </c>
      <c r="G350" s="13">
        <v>0</v>
      </c>
      <c r="H350" s="13">
        <v>0</v>
      </c>
    </row>
    <row r="351" spans="1:8" ht="31.5">
      <c r="A351" s="28">
        <v>35.200000000000003</v>
      </c>
      <c r="B351" s="28" t="s">
        <v>3521</v>
      </c>
      <c r="C351" s="42" t="s">
        <v>3523</v>
      </c>
      <c r="D351" s="14">
        <v>98000</v>
      </c>
      <c r="E351" s="14">
        <v>98000</v>
      </c>
      <c r="F351" s="13">
        <v>0</v>
      </c>
      <c r="G351" s="13">
        <v>0</v>
      </c>
      <c r="H351" s="13">
        <v>0</v>
      </c>
    </row>
    <row r="352" spans="1:8" ht="18.75" customHeight="1">
      <c r="A352" s="28">
        <v>35.299999999999997</v>
      </c>
      <c r="B352" s="28" t="s">
        <v>3521</v>
      </c>
      <c r="C352" s="42" t="s">
        <v>3524</v>
      </c>
      <c r="D352" s="14">
        <v>98000</v>
      </c>
      <c r="E352" s="14">
        <v>98000</v>
      </c>
      <c r="F352" s="13">
        <v>0</v>
      </c>
      <c r="G352" s="13">
        <v>0</v>
      </c>
      <c r="H352" s="13">
        <v>0</v>
      </c>
    </row>
    <row r="353" spans="1:8">
      <c r="A353" s="28">
        <v>35.4</v>
      </c>
      <c r="B353" s="28" t="s">
        <v>3521</v>
      </c>
      <c r="C353" s="42" t="s">
        <v>3525</v>
      </c>
      <c r="D353" s="14">
        <v>98000</v>
      </c>
      <c r="E353" s="14">
        <v>98000</v>
      </c>
      <c r="F353" s="13">
        <v>0</v>
      </c>
      <c r="G353" s="13">
        <v>0</v>
      </c>
      <c r="H353" s="13">
        <v>0</v>
      </c>
    </row>
    <row r="354" spans="1:8" ht="18.75" customHeight="1">
      <c r="A354" s="28">
        <v>35.5</v>
      </c>
      <c r="B354" s="28" t="s">
        <v>3521</v>
      </c>
      <c r="C354" s="42" t="s">
        <v>3526</v>
      </c>
      <c r="D354" s="14">
        <v>79000</v>
      </c>
      <c r="E354" s="14">
        <v>79000</v>
      </c>
      <c r="F354" s="13">
        <v>79000</v>
      </c>
      <c r="G354" s="13">
        <v>0</v>
      </c>
      <c r="H354" s="14">
        <v>79000</v>
      </c>
    </row>
    <row r="355" spans="1:8" ht="47.25">
      <c r="A355" s="28">
        <v>35.6</v>
      </c>
      <c r="B355" s="28" t="s">
        <v>3521</v>
      </c>
      <c r="C355" s="42" t="s">
        <v>3527</v>
      </c>
      <c r="D355" s="14">
        <v>118000</v>
      </c>
      <c r="E355" s="14">
        <v>118000</v>
      </c>
      <c r="F355" s="13">
        <v>118000</v>
      </c>
      <c r="G355" s="13">
        <v>0</v>
      </c>
      <c r="H355" s="14">
        <v>118000</v>
      </c>
    </row>
    <row r="356" spans="1:8" ht="18.75" customHeight="1">
      <c r="A356" s="28"/>
      <c r="B356" s="28" t="s">
        <v>3521</v>
      </c>
      <c r="C356" s="42" t="s">
        <v>5072</v>
      </c>
      <c r="D356" s="14">
        <v>7000</v>
      </c>
      <c r="E356" s="13">
        <v>0</v>
      </c>
      <c r="F356" s="13">
        <v>0</v>
      </c>
      <c r="G356" s="13">
        <v>0</v>
      </c>
      <c r="H356" s="13">
        <v>0</v>
      </c>
    </row>
    <row r="357" spans="1:8" ht="31.5">
      <c r="A357" s="28"/>
      <c r="B357" s="28" t="s">
        <v>3521</v>
      </c>
      <c r="C357" s="42" t="s">
        <v>5073</v>
      </c>
      <c r="D357" s="14">
        <v>50000</v>
      </c>
      <c r="E357" s="13">
        <v>0</v>
      </c>
      <c r="F357" s="13">
        <v>0</v>
      </c>
      <c r="G357" s="13">
        <v>0</v>
      </c>
      <c r="H357" s="13">
        <v>0</v>
      </c>
    </row>
    <row r="358" spans="1:8" ht="31.5">
      <c r="A358" s="28"/>
      <c r="B358" s="28" t="s">
        <v>3521</v>
      </c>
      <c r="C358" s="42" t="s">
        <v>5074</v>
      </c>
      <c r="D358" s="14">
        <v>70000</v>
      </c>
      <c r="E358" s="13">
        <v>0</v>
      </c>
      <c r="F358" s="13">
        <v>0</v>
      </c>
      <c r="G358" s="13">
        <v>0</v>
      </c>
      <c r="H358" s="13">
        <v>0</v>
      </c>
    </row>
    <row r="359" spans="1:8" ht="18.75" customHeight="1">
      <c r="A359" s="28"/>
      <c r="B359" s="28"/>
      <c r="C359" s="42" t="s">
        <v>591</v>
      </c>
      <c r="D359" s="14">
        <v>0</v>
      </c>
      <c r="E359" s="14">
        <v>108000</v>
      </c>
      <c r="F359" s="14">
        <v>500000</v>
      </c>
      <c r="G359" s="14">
        <v>108000</v>
      </c>
      <c r="H359" s="13">
        <v>0</v>
      </c>
    </row>
    <row r="360" spans="1:8">
      <c r="A360" s="80">
        <v>36</v>
      </c>
      <c r="B360" s="28" t="s">
        <v>3528</v>
      </c>
      <c r="C360" s="12" t="s">
        <v>1257</v>
      </c>
      <c r="D360" s="13">
        <f>SUM(D361:D367)</f>
        <v>763000</v>
      </c>
      <c r="E360" s="13">
        <f>SUM(E361:E367)</f>
        <v>722000</v>
      </c>
      <c r="F360" s="13">
        <f>SUM(F361:F367)</f>
        <v>722000</v>
      </c>
      <c r="G360" s="13">
        <f>SUM(G361:G367)</f>
        <v>233000</v>
      </c>
      <c r="H360" s="13">
        <f>SUM(H361:H367)</f>
        <v>488850</v>
      </c>
    </row>
    <row r="361" spans="1:8" ht="18.75" customHeight="1">
      <c r="A361" s="28">
        <v>36.1</v>
      </c>
      <c r="B361" s="28" t="s">
        <v>3528</v>
      </c>
      <c r="C361" s="42" t="s">
        <v>3529</v>
      </c>
      <c r="D361" s="14">
        <v>452000</v>
      </c>
      <c r="E361" s="14">
        <v>411000</v>
      </c>
      <c r="F361" s="14">
        <v>411000</v>
      </c>
      <c r="G361" s="14">
        <v>233000</v>
      </c>
      <c r="H361" s="14">
        <v>178000</v>
      </c>
    </row>
    <row r="362" spans="1:8" ht="31.5">
      <c r="A362" s="28">
        <v>36.200000000000003</v>
      </c>
      <c r="B362" s="28" t="s">
        <v>3528</v>
      </c>
      <c r="C362" s="42" t="s">
        <v>3530</v>
      </c>
      <c r="D362" s="14">
        <v>135000</v>
      </c>
      <c r="E362" s="14">
        <v>135000</v>
      </c>
      <c r="F362" s="14">
        <v>135000</v>
      </c>
      <c r="G362" s="14">
        <v>0</v>
      </c>
      <c r="H362" s="14">
        <v>135000</v>
      </c>
    </row>
    <row r="363" spans="1:8" ht="18.75" customHeight="1">
      <c r="A363" s="28">
        <v>36.299999999999997</v>
      </c>
      <c r="B363" s="28" t="s">
        <v>3528</v>
      </c>
      <c r="C363" s="42" t="s">
        <v>3531</v>
      </c>
      <c r="D363" s="14">
        <v>60000</v>
      </c>
      <c r="E363" s="14">
        <v>60000</v>
      </c>
      <c r="F363" s="14">
        <v>60000</v>
      </c>
      <c r="G363" s="14">
        <v>0</v>
      </c>
      <c r="H363" s="14">
        <v>60000</v>
      </c>
    </row>
    <row r="364" spans="1:8">
      <c r="A364" s="28">
        <v>36.4</v>
      </c>
      <c r="B364" s="28" t="s">
        <v>3528</v>
      </c>
      <c r="C364" s="42" t="s">
        <v>3532</v>
      </c>
      <c r="D364" s="14">
        <v>42000</v>
      </c>
      <c r="E364" s="14">
        <v>42000</v>
      </c>
      <c r="F364" s="14">
        <v>42000</v>
      </c>
      <c r="G364" s="14">
        <v>0</v>
      </c>
      <c r="H364" s="14">
        <v>42000</v>
      </c>
    </row>
    <row r="365" spans="1:8" ht="18.75" customHeight="1">
      <c r="A365" s="28">
        <v>36.5</v>
      </c>
      <c r="B365" s="28" t="s">
        <v>3528</v>
      </c>
      <c r="C365" s="42" t="s">
        <v>3533</v>
      </c>
      <c r="D365" s="14">
        <v>15000</v>
      </c>
      <c r="E365" s="14">
        <v>15000</v>
      </c>
      <c r="F365" s="14">
        <v>15000</v>
      </c>
      <c r="G365" s="14">
        <v>0</v>
      </c>
      <c r="H365" s="14">
        <v>15000</v>
      </c>
    </row>
    <row r="366" spans="1:8">
      <c r="A366" s="28">
        <v>36.6</v>
      </c>
      <c r="B366" s="28" t="s">
        <v>3528</v>
      </c>
      <c r="C366" s="42" t="s">
        <v>3534</v>
      </c>
      <c r="D366" s="14">
        <v>26000</v>
      </c>
      <c r="E366" s="14">
        <v>26000</v>
      </c>
      <c r="F366" s="14">
        <v>26000</v>
      </c>
      <c r="G366" s="14">
        <v>0</v>
      </c>
      <c r="H366" s="14">
        <v>26000</v>
      </c>
    </row>
    <row r="367" spans="1:8" ht="18.75" customHeight="1">
      <c r="A367" s="28">
        <v>36.700000000000003</v>
      </c>
      <c r="B367" s="28" t="s">
        <v>3528</v>
      </c>
      <c r="C367" s="42" t="s">
        <v>3535</v>
      </c>
      <c r="D367" s="14">
        <v>33000</v>
      </c>
      <c r="E367" s="14">
        <v>33000</v>
      </c>
      <c r="F367" s="14">
        <v>33000</v>
      </c>
      <c r="G367" s="14">
        <v>0</v>
      </c>
      <c r="H367" s="14">
        <v>32850</v>
      </c>
    </row>
    <row r="368" spans="1:8">
      <c r="A368" s="80">
        <v>37</v>
      </c>
      <c r="B368" s="28" t="s">
        <v>3536</v>
      </c>
      <c r="C368" s="12" t="s">
        <v>1257</v>
      </c>
      <c r="D368" s="13">
        <f>SUM(D369:D370)</f>
        <v>949000</v>
      </c>
      <c r="E368" s="13">
        <f>SUM(E369:E370)</f>
        <v>914000</v>
      </c>
      <c r="F368" s="13">
        <f>SUM(F369:F370)</f>
        <v>914000</v>
      </c>
      <c r="G368" s="13">
        <f>SUM(G369:G370)</f>
        <v>198000</v>
      </c>
      <c r="H368" s="13">
        <f>SUM(H369:H370)</f>
        <v>656177.36</v>
      </c>
    </row>
    <row r="369" spans="1:9" ht="18.75" customHeight="1">
      <c r="A369" s="28">
        <v>37.1</v>
      </c>
      <c r="B369" s="28" t="s">
        <v>3536</v>
      </c>
      <c r="C369" s="42" t="s">
        <v>3537</v>
      </c>
      <c r="D369" s="14">
        <v>158000</v>
      </c>
      <c r="E369" s="14">
        <v>123000</v>
      </c>
      <c r="F369" s="14">
        <v>123000</v>
      </c>
      <c r="G369" s="14">
        <v>7000</v>
      </c>
      <c r="H369" s="14">
        <v>56177.36</v>
      </c>
    </row>
    <row r="370" spans="1:9">
      <c r="A370" s="28">
        <v>37.200000000000003</v>
      </c>
      <c r="B370" s="28" t="s">
        <v>3536</v>
      </c>
      <c r="C370" s="42" t="s">
        <v>3538</v>
      </c>
      <c r="D370" s="14">
        <v>791000</v>
      </c>
      <c r="E370" s="14">
        <v>791000</v>
      </c>
      <c r="F370" s="14">
        <v>791000</v>
      </c>
      <c r="G370" s="14">
        <v>191000</v>
      </c>
      <c r="H370" s="14">
        <v>600000</v>
      </c>
    </row>
    <row r="371" spans="1:9" ht="18.75" customHeight="1">
      <c r="A371" s="80">
        <v>38</v>
      </c>
      <c r="B371" s="28" t="s">
        <v>3539</v>
      </c>
      <c r="C371" s="12" t="s">
        <v>1257</v>
      </c>
      <c r="D371" s="13">
        <f>D372</f>
        <v>198000</v>
      </c>
      <c r="E371" s="13">
        <f>E372</f>
        <v>190000</v>
      </c>
      <c r="F371" s="13">
        <f>F372</f>
        <v>190000</v>
      </c>
      <c r="G371" s="13">
        <f>G372</f>
        <v>42000</v>
      </c>
      <c r="H371" s="13">
        <f>H372</f>
        <v>121112.94</v>
      </c>
    </row>
    <row r="372" spans="1:9" ht="31.5">
      <c r="A372" s="27">
        <v>38.1</v>
      </c>
      <c r="B372" s="28" t="s">
        <v>3539</v>
      </c>
      <c r="C372" s="12" t="s">
        <v>3540</v>
      </c>
      <c r="D372" s="13">
        <v>198000</v>
      </c>
      <c r="E372" s="13">
        <v>190000</v>
      </c>
      <c r="F372" s="13">
        <v>190000</v>
      </c>
      <c r="G372" s="13">
        <v>42000</v>
      </c>
      <c r="H372" s="13">
        <v>121112.94</v>
      </c>
    </row>
    <row r="373" spans="1:9" ht="18.75" customHeight="1">
      <c r="A373" s="80">
        <v>39</v>
      </c>
      <c r="B373" s="28" t="s">
        <v>3541</v>
      </c>
      <c r="C373" s="12" t="s">
        <v>1257</v>
      </c>
      <c r="D373" s="13">
        <f>SUM(D374:D375)</f>
        <v>165000</v>
      </c>
      <c r="E373" s="13">
        <f>SUM(E374:E375)</f>
        <v>156000</v>
      </c>
      <c r="F373" s="13">
        <f>SUM(F374:F375)</f>
        <v>156000</v>
      </c>
      <c r="G373" s="13">
        <f>SUM(G374:G375)</f>
        <v>51000</v>
      </c>
      <c r="H373" s="13">
        <f>SUM(H374:H375)</f>
        <v>105000</v>
      </c>
    </row>
    <row r="374" spans="1:9" ht="31.5">
      <c r="A374" s="27">
        <v>39.1</v>
      </c>
      <c r="B374" s="28" t="s">
        <v>3541</v>
      </c>
      <c r="C374" s="42" t="s">
        <v>3542</v>
      </c>
      <c r="D374" s="14">
        <v>122000</v>
      </c>
      <c r="E374" s="14">
        <v>122000</v>
      </c>
      <c r="F374" s="14">
        <v>122000</v>
      </c>
      <c r="G374" s="14">
        <v>44000</v>
      </c>
      <c r="H374" s="13">
        <v>78000</v>
      </c>
    </row>
    <row r="375" spans="1:9" ht="47.25">
      <c r="A375" s="27">
        <v>39.200000000000003</v>
      </c>
      <c r="B375" s="28" t="s">
        <v>3541</v>
      </c>
      <c r="C375" s="42" t="s">
        <v>3543</v>
      </c>
      <c r="D375" s="14">
        <v>43000</v>
      </c>
      <c r="E375" s="14">
        <v>34000</v>
      </c>
      <c r="F375" s="14">
        <v>34000</v>
      </c>
      <c r="G375" s="14">
        <v>7000</v>
      </c>
      <c r="H375" s="14">
        <v>27000</v>
      </c>
    </row>
    <row r="376" spans="1:9">
      <c r="A376" s="80">
        <v>40</v>
      </c>
      <c r="B376" s="28" t="s">
        <v>3544</v>
      </c>
      <c r="C376" s="12" t="s">
        <v>1257</v>
      </c>
      <c r="D376" s="13">
        <f>SUM(D377:D381)</f>
        <v>486904</v>
      </c>
      <c r="E376" s="13">
        <f>SUM(E377:E381)</f>
        <v>460000</v>
      </c>
      <c r="F376" s="13">
        <f>SUM(F377:F381)</f>
        <v>460000</v>
      </c>
      <c r="G376" s="13">
        <f>SUM(G377:G381)</f>
        <v>149000</v>
      </c>
      <c r="H376" s="13">
        <f>SUM(H377:H381)</f>
        <v>311000</v>
      </c>
    </row>
    <row r="377" spans="1:9" ht="18.75" customHeight="1">
      <c r="A377" s="27">
        <v>40.1</v>
      </c>
      <c r="B377" s="28" t="s">
        <v>3544</v>
      </c>
      <c r="C377" s="42" t="s">
        <v>3545</v>
      </c>
      <c r="D377" s="14">
        <v>27800</v>
      </c>
      <c r="E377" s="14">
        <v>18000</v>
      </c>
      <c r="F377" s="14">
        <v>18000</v>
      </c>
      <c r="G377" s="13">
        <v>0</v>
      </c>
      <c r="H377" s="13">
        <v>18000</v>
      </c>
    </row>
    <row r="378" spans="1:9" ht="31.5">
      <c r="A378" s="27">
        <v>40.200000000000003</v>
      </c>
      <c r="B378" s="28" t="s">
        <v>3544</v>
      </c>
      <c r="C378" s="42" t="s">
        <v>3546</v>
      </c>
      <c r="D378" s="14">
        <v>305000</v>
      </c>
      <c r="E378" s="14">
        <v>195000</v>
      </c>
      <c r="F378" s="14">
        <v>195000</v>
      </c>
      <c r="G378" s="13">
        <v>0</v>
      </c>
      <c r="H378" s="13">
        <v>195000</v>
      </c>
    </row>
    <row r="379" spans="1:9" ht="18.75" customHeight="1">
      <c r="A379" s="27">
        <v>40.299999999999997</v>
      </c>
      <c r="B379" s="28" t="s">
        <v>3544</v>
      </c>
      <c r="C379" s="42" t="s">
        <v>3547</v>
      </c>
      <c r="D379" s="14">
        <v>61000</v>
      </c>
      <c r="E379" s="14">
        <v>39000</v>
      </c>
      <c r="F379" s="14">
        <v>39000</v>
      </c>
      <c r="G379" s="13">
        <v>0</v>
      </c>
      <c r="H379" s="13">
        <v>39000</v>
      </c>
    </row>
    <row r="380" spans="1:9" ht="18.75" customHeight="1">
      <c r="A380" s="27">
        <v>40.4</v>
      </c>
      <c r="B380" s="28" t="s">
        <v>3544</v>
      </c>
      <c r="C380" s="42" t="s">
        <v>3548</v>
      </c>
      <c r="D380" s="14">
        <v>93104</v>
      </c>
      <c r="E380" s="14">
        <v>59000</v>
      </c>
      <c r="F380" s="14">
        <v>59000</v>
      </c>
      <c r="G380" s="13">
        <v>0</v>
      </c>
      <c r="H380" s="13">
        <v>59000</v>
      </c>
      <c r="I380" s="1">
        <v>1</v>
      </c>
    </row>
    <row r="381" spans="1:9" ht="20.25" customHeight="1">
      <c r="A381" s="27"/>
      <c r="B381" s="28"/>
      <c r="C381" s="12" t="s">
        <v>591</v>
      </c>
      <c r="D381" s="13">
        <v>0</v>
      </c>
      <c r="E381" s="13">
        <v>149000</v>
      </c>
      <c r="F381" s="13">
        <v>149000</v>
      </c>
      <c r="G381" s="13">
        <v>149000</v>
      </c>
      <c r="H381" s="13">
        <v>0</v>
      </c>
    </row>
    <row r="382" spans="1:9">
      <c r="A382" s="80">
        <v>41</v>
      </c>
      <c r="B382" s="28" t="s">
        <v>3549</v>
      </c>
      <c r="C382" s="12" t="s">
        <v>1257</v>
      </c>
      <c r="D382" s="13">
        <f>SUM(D383:D385)</f>
        <v>1506000</v>
      </c>
      <c r="E382" s="13">
        <f>SUM(E383:E385)</f>
        <v>1387000</v>
      </c>
      <c r="F382" s="13">
        <f>SUM(F383:F385)</f>
        <v>1387000</v>
      </c>
      <c r="G382" s="13">
        <f>SUM(G383:G385)</f>
        <v>672000</v>
      </c>
      <c r="H382" s="13">
        <f>SUM(H383:H385)</f>
        <v>694000</v>
      </c>
    </row>
    <row r="383" spans="1:9" ht="31.5">
      <c r="A383" s="27">
        <v>41.1</v>
      </c>
      <c r="B383" s="28" t="s">
        <v>3549</v>
      </c>
      <c r="C383" s="42" t="s">
        <v>3550</v>
      </c>
      <c r="D383" s="14">
        <v>554000</v>
      </c>
      <c r="E383" s="14">
        <v>554000</v>
      </c>
      <c r="F383" s="14">
        <v>554000</v>
      </c>
      <c r="G383" s="14">
        <v>0</v>
      </c>
      <c r="H383" s="13">
        <v>533000</v>
      </c>
    </row>
    <row r="384" spans="1:9" ht="31.5">
      <c r="A384" s="27">
        <v>41.2</v>
      </c>
      <c r="B384" s="28" t="s">
        <v>3549</v>
      </c>
      <c r="C384" s="42" t="s">
        <v>3551</v>
      </c>
      <c r="D384" s="14">
        <v>161000</v>
      </c>
      <c r="E384" s="14">
        <v>161000</v>
      </c>
      <c r="F384" s="14">
        <v>161000</v>
      </c>
      <c r="G384" s="14">
        <v>0</v>
      </c>
      <c r="H384" s="13">
        <v>161000</v>
      </c>
    </row>
    <row r="385" spans="1:8" ht="47.25">
      <c r="A385" s="27">
        <v>41.3</v>
      </c>
      <c r="B385" s="28" t="s">
        <v>3549</v>
      </c>
      <c r="C385" s="42" t="s">
        <v>5075</v>
      </c>
      <c r="D385" s="14">
        <v>791000</v>
      </c>
      <c r="E385" s="14">
        <v>672000</v>
      </c>
      <c r="F385" s="14">
        <v>672000</v>
      </c>
      <c r="G385" s="14">
        <v>672000</v>
      </c>
      <c r="H385" s="13">
        <v>0</v>
      </c>
    </row>
    <row r="386" spans="1:8">
      <c r="A386" s="80">
        <v>42</v>
      </c>
      <c r="B386" s="28" t="s">
        <v>3552</v>
      </c>
      <c r="C386" s="12" t="s">
        <v>1257</v>
      </c>
      <c r="D386" s="13">
        <f>SUM(D387:D387)</f>
        <v>244000</v>
      </c>
      <c r="E386" s="13">
        <f>SUM(E387:E387)</f>
        <v>231000</v>
      </c>
      <c r="F386" s="13">
        <f>SUM(F387:F387)</f>
        <v>231000</v>
      </c>
      <c r="G386" s="13">
        <f>SUM(G387:G387)</f>
        <v>75000</v>
      </c>
      <c r="H386" s="13">
        <f>SUM(H387:H387)</f>
        <v>156000</v>
      </c>
    </row>
    <row r="387" spans="1:8" ht="31.5">
      <c r="A387" s="27">
        <v>42.1</v>
      </c>
      <c r="B387" s="28" t="s">
        <v>3552</v>
      </c>
      <c r="C387" s="12" t="s">
        <v>3553</v>
      </c>
      <c r="D387" s="13">
        <v>244000</v>
      </c>
      <c r="E387" s="13">
        <v>231000</v>
      </c>
      <c r="F387" s="13">
        <v>231000</v>
      </c>
      <c r="G387" s="13">
        <v>75000</v>
      </c>
      <c r="H387" s="13">
        <v>156000</v>
      </c>
    </row>
    <row r="388" spans="1:8">
      <c r="A388" s="80">
        <v>43</v>
      </c>
      <c r="B388" s="28" t="s">
        <v>3554</v>
      </c>
      <c r="C388" s="12" t="s">
        <v>1257</v>
      </c>
      <c r="D388" s="13">
        <f>D389</f>
        <v>58000</v>
      </c>
      <c r="E388" s="13">
        <f>E389</f>
        <v>58000</v>
      </c>
      <c r="F388" s="13">
        <f>F389</f>
        <v>58000</v>
      </c>
      <c r="G388" s="13">
        <f>G389</f>
        <v>0</v>
      </c>
      <c r="H388" s="13">
        <f>H389</f>
        <v>58000</v>
      </c>
    </row>
    <row r="389" spans="1:8">
      <c r="A389" s="27">
        <v>43.1</v>
      </c>
      <c r="B389" s="28" t="s">
        <v>3554</v>
      </c>
      <c r="C389" s="12" t="s">
        <v>3555</v>
      </c>
      <c r="D389" s="13">
        <v>58000</v>
      </c>
      <c r="E389" s="13">
        <v>58000</v>
      </c>
      <c r="F389" s="13">
        <v>58000</v>
      </c>
      <c r="G389" s="13">
        <v>0</v>
      </c>
      <c r="H389" s="13">
        <v>58000</v>
      </c>
    </row>
    <row r="390" spans="1:8">
      <c r="A390" s="80">
        <v>44</v>
      </c>
      <c r="B390" s="28" t="s">
        <v>3556</v>
      </c>
      <c r="C390" s="12" t="s">
        <v>1257</v>
      </c>
      <c r="D390" s="13">
        <f>D391</f>
        <v>157000</v>
      </c>
      <c r="E390" s="13">
        <f>E391</f>
        <v>157000</v>
      </c>
      <c r="F390" s="13">
        <f>F391</f>
        <v>157000</v>
      </c>
      <c r="G390" s="13">
        <f>G391</f>
        <v>0</v>
      </c>
      <c r="H390" s="13">
        <f>H391</f>
        <v>0</v>
      </c>
    </row>
    <row r="391" spans="1:8" ht="31.5">
      <c r="A391" s="27">
        <v>44.1</v>
      </c>
      <c r="B391" s="28" t="s">
        <v>3556</v>
      </c>
      <c r="C391" s="12" t="s">
        <v>3557</v>
      </c>
      <c r="D391" s="13">
        <v>157000</v>
      </c>
      <c r="E391" s="13">
        <v>157000</v>
      </c>
      <c r="F391" s="13">
        <v>157000</v>
      </c>
      <c r="G391" s="13">
        <v>0</v>
      </c>
      <c r="H391" s="13">
        <v>0</v>
      </c>
    </row>
    <row r="392" spans="1:8">
      <c r="A392" s="80">
        <v>45</v>
      </c>
      <c r="B392" s="28" t="s">
        <v>5076</v>
      </c>
      <c r="C392" s="12" t="s">
        <v>1257</v>
      </c>
      <c r="D392" s="13">
        <f>D393</f>
        <v>50000</v>
      </c>
      <c r="E392" s="13">
        <f>E393</f>
        <v>42000</v>
      </c>
      <c r="F392" s="13">
        <f>F393</f>
        <v>42000</v>
      </c>
      <c r="G392" s="13">
        <f>G393</f>
        <v>42000</v>
      </c>
      <c r="H392" s="13">
        <f>H393</f>
        <v>0</v>
      </c>
    </row>
    <row r="393" spans="1:8" ht="31.5">
      <c r="A393" s="27">
        <v>45.1</v>
      </c>
      <c r="B393" s="28" t="s">
        <v>5076</v>
      </c>
      <c r="C393" s="12" t="s">
        <v>5077</v>
      </c>
      <c r="D393" s="13">
        <v>50000</v>
      </c>
      <c r="E393" s="13">
        <v>42000</v>
      </c>
      <c r="F393" s="13">
        <v>42000</v>
      </c>
      <c r="G393" s="13">
        <v>42000</v>
      </c>
      <c r="H393" s="13">
        <v>0</v>
      </c>
    </row>
    <row r="394" spans="1:8">
      <c r="A394" s="80">
        <v>46</v>
      </c>
      <c r="B394" s="28" t="s">
        <v>5078</v>
      </c>
      <c r="C394" s="12" t="s">
        <v>1257</v>
      </c>
      <c r="D394" s="13">
        <f>SUM(D395:D398)</f>
        <v>967000</v>
      </c>
      <c r="E394" s="13">
        <f>SUM(E395:E398)</f>
        <v>821000</v>
      </c>
      <c r="F394" s="13">
        <f>SUM(F395:F398)</f>
        <v>821000</v>
      </c>
      <c r="G394" s="13">
        <f>SUM(G395:G398)</f>
        <v>821000</v>
      </c>
      <c r="H394" s="13">
        <f>SUM(H395:H398)</f>
        <v>0</v>
      </c>
    </row>
    <row r="395" spans="1:8" ht="31.5">
      <c r="A395" s="27">
        <v>46.1</v>
      </c>
      <c r="B395" s="28" t="s">
        <v>5078</v>
      </c>
      <c r="C395" s="12" t="s">
        <v>5079</v>
      </c>
      <c r="D395" s="13">
        <v>327000</v>
      </c>
      <c r="E395" s="13">
        <v>181000</v>
      </c>
      <c r="F395" s="13">
        <v>181000</v>
      </c>
      <c r="G395" s="13">
        <v>181000</v>
      </c>
      <c r="H395" s="13">
        <v>0</v>
      </c>
    </row>
    <row r="396" spans="1:8">
      <c r="A396" s="27">
        <v>46.2</v>
      </c>
      <c r="B396" s="28" t="s">
        <v>5078</v>
      </c>
      <c r="C396" s="12" t="s">
        <v>5080</v>
      </c>
      <c r="D396" s="13">
        <v>250000</v>
      </c>
      <c r="E396" s="13">
        <v>250000</v>
      </c>
      <c r="F396" s="13">
        <v>250000</v>
      </c>
      <c r="G396" s="13">
        <v>250000</v>
      </c>
      <c r="H396" s="13">
        <v>0</v>
      </c>
    </row>
    <row r="397" spans="1:8" ht="31.5">
      <c r="A397" s="27">
        <v>46.3</v>
      </c>
      <c r="B397" s="28" t="s">
        <v>5078</v>
      </c>
      <c r="C397" s="12" t="s">
        <v>5081</v>
      </c>
      <c r="D397" s="13">
        <v>140000</v>
      </c>
      <c r="E397" s="13">
        <v>140000</v>
      </c>
      <c r="F397" s="13">
        <v>140000</v>
      </c>
      <c r="G397" s="13">
        <v>140000</v>
      </c>
      <c r="H397" s="13">
        <v>0</v>
      </c>
    </row>
    <row r="398" spans="1:8">
      <c r="A398" s="27">
        <v>46.4</v>
      </c>
      <c r="B398" s="28" t="s">
        <v>5078</v>
      </c>
      <c r="C398" s="12" t="s">
        <v>5082</v>
      </c>
      <c r="D398" s="13">
        <v>250000</v>
      </c>
      <c r="E398" s="13">
        <v>250000</v>
      </c>
      <c r="F398" s="13">
        <v>250000</v>
      </c>
      <c r="G398" s="13">
        <v>250000</v>
      </c>
      <c r="H398" s="13">
        <v>0</v>
      </c>
    </row>
    <row r="399" spans="1:8">
      <c r="A399" s="84" t="s">
        <v>74</v>
      </c>
      <c r="B399" s="84"/>
      <c r="C399" s="84"/>
      <c r="D399" s="85">
        <f>D394+D392+D390+D388+D386+D382+D376+D373+D371+D368+D360+D349+D346+D341+D323+D304+D289+D276+D262+D251+D249+D234+D224+D212+D202+D192+D189+D184+D173+D171+D167+D136+D120+D104+D98+D95+D76+D65+D56+D46+D42+D28+D19+D15+D10+D165</f>
        <v>103956515</v>
      </c>
      <c r="E399" s="85">
        <f>E394+E392+E390+E388+E386+E382+E376+E373+E371+E368+E360+E349+E346+E341+E323+E304+E289+E276+E262+E251+E249+E234+E224+E212+E202+E192+E189+E184+E173+E171+E167+E136+E120+E104+E98+E95+E76+E65+E56+E46+E42+E28+E19+E15+E10+E165</f>
        <v>97890000</v>
      </c>
      <c r="F399" s="85">
        <f>F394+F392+F390+F388+F386+F382+F376+F373+F371+F368+F360+F349+F346+F341+F323+F304+F289+F276+F262+F251+F249+F234+F224+F212+F202+F192+F189+F184+F173+F171+F167+F136+F120+F104+F98+F95+F76+F65+F56+F46+F42+F28+F19+F15+F10+F165</f>
        <v>97890000</v>
      </c>
      <c r="G399" s="85">
        <f>G394+G392+G390+G388+G386+G382+G376+G373+G371+G368+G360+G349+G346+G341+G323+G304+G289+G276+G262+G251+G249+G234+G224+G212+G202+G192+G189+G184+G173+G171+G167+G136+G120+G104+G98+G95+G76+G65+G56+G46+G42+G28+G19+G15+G10+G165</f>
        <v>34140000</v>
      </c>
      <c r="H399" s="85">
        <f>H394+H392+H390+H388+H386+H382+H376+H373+H371+H368+H360+H349+H346+H341+H323+H304+H289+H276+H262+H251+H249+H234+H224+H212+H202+H192+H189+H184+H173+H171+H167+H136+H120+H104+H98+H95+H76+H65+H56+H46+H42+H28+H19+H15+H10+H165</f>
        <v>29672410.059999999</v>
      </c>
    </row>
    <row r="400" spans="1:8">
      <c r="A400" s="86" t="s">
        <v>14</v>
      </c>
      <c r="B400" s="86"/>
      <c r="C400" s="86"/>
      <c r="D400" s="86"/>
      <c r="E400" s="86"/>
      <c r="F400" s="86"/>
      <c r="G400" s="86"/>
      <c r="H400" s="86"/>
    </row>
    <row r="401" spans="1:8" ht="31.5">
      <c r="A401" s="15">
        <v>1</v>
      </c>
      <c r="B401" s="15" t="s">
        <v>125</v>
      </c>
      <c r="C401" s="42" t="s">
        <v>126</v>
      </c>
      <c r="D401" s="13">
        <v>750000</v>
      </c>
      <c r="E401" s="13">
        <v>750000</v>
      </c>
      <c r="F401" s="13">
        <v>750000</v>
      </c>
      <c r="G401" s="16">
        <v>0</v>
      </c>
      <c r="H401" s="16">
        <v>745000</v>
      </c>
    </row>
    <row r="402" spans="1:8" ht="31.5">
      <c r="A402" s="15">
        <v>2</v>
      </c>
      <c r="B402" s="15" t="s">
        <v>125</v>
      </c>
      <c r="C402" s="42" t="s">
        <v>75</v>
      </c>
      <c r="D402" s="13">
        <v>80000</v>
      </c>
      <c r="E402" s="13">
        <v>80000</v>
      </c>
      <c r="F402" s="13">
        <v>80000</v>
      </c>
      <c r="G402" s="16">
        <v>0</v>
      </c>
      <c r="H402" s="16">
        <v>79560</v>
      </c>
    </row>
    <row r="403" spans="1:8" ht="47.25">
      <c r="A403" s="15">
        <v>3</v>
      </c>
      <c r="B403" s="15" t="s">
        <v>125</v>
      </c>
      <c r="C403" s="42" t="s">
        <v>5083</v>
      </c>
      <c r="D403" s="13">
        <v>50000</v>
      </c>
      <c r="E403" s="16">
        <v>50000</v>
      </c>
      <c r="F403" s="16">
        <v>50000</v>
      </c>
      <c r="G403" s="16">
        <v>50000</v>
      </c>
      <c r="H403" s="16">
        <v>0</v>
      </c>
    </row>
    <row r="404" spans="1:8" ht="31.5">
      <c r="A404" s="15">
        <v>4</v>
      </c>
      <c r="B404" s="15" t="s">
        <v>125</v>
      </c>
      <c r="C404" s="42" t="s">
        <v>5084</v>
      </c>
      <c r="D404" s="13">
        <v>20000</v>
      </c>
      <c r="E404" s="16">
        <v>20000</v>
      </c>
      <c r="F404" s="16">
        <v>20000</v>
      </c>
      <c r="G404" s="16">
        <v>20000</v>
      </c>
      <c r="H404" s="16">
        <v>0</v>
      </c>
    </row>
    <row r="405" spans="1:8" ht="31.5">
      <c r="A405" s="15">
        <v>5</v>
      </c>
      <c r="B405" s="15" t="s">
        <v>125</v>
      </c>
      <c r="C405" s="42" t="s">
        <v>5085</v>
      </c>
      <c r="D405" s="13">
        <v>500000</v>
      </c>
      <c r="E405" s="16">
        <v>403000</v>
      </c>
      <c r="F405" s="16">
        <v>403000</v>
      </c>
      <c r="G405" s="16">
        <v>403000</v>
      </c>
      <c r="H405" s="16">
        <v>0</v>
      </c>
    </row>
    <row r="406" spans="1:8" ht="31.5">
      <c r="A406" s="15">
        <v>6</v>
      </c>
      <c r="B406" s="15" t="s">
        <v>125</v>
      </c>
      <c r="C406" s="42" t="s">
        <v>5086</v>
      </c>
      <c r="D406" s="13">
        <v>70000</v>
      </c>
      <c r="E406" s="16">
        <v>70000</v>
      </c>
      <c r="F406" s="16">
        <v>70000</v>
      </c>
      <c r="G406" s="16">
        <v>70000</v>
      </c>
      <c r="H406" s="16">
        <v>0</v>
      </c>
    </row>
    <row r="407" spans="1:8">
      <c r="A407" s="61" t="s">
        <v>76</v>
      </c>
      <c r="B407" s="61"/>
      <c r="C407" s="61"/>
      <c r="D407" s="13">
        <f>SUM(D401:D406)</f>
        <v>1470000</v>
      </c>
      <c r="E407" s="13">
        <f>SUM(E401:E406)</f>
        <v>1373000</v>
      </c>
      <c r="F407" s="13">
        <f>SUM(F401:F406)</f>
        <v>1373000</v>
      </c>
      <c r="G407" s="13">
        <f>SUM(G401:G406)</f>
        <v>543000</v>
      </c>
      <c r="H407" s="13">
        <f>SUM(H401:H406)</f>
        <v>824560</v>
      </c>
    </row>
    <row r="408" spans="1:8" ht="31.5">
      <c r="A408" s="11" t="s">
        <v>143</v>
      </c>
      <c r="B408" s="15" t="s">
        <v>77</v>
      </c>
      <c r="C408" s="42" t="s">
        <v>78</v>
      </c>
      <c r="D408" s="13">
        <v>8174300</v>
      </c>
      <c r="E408" s="13">
        <v>8174300</v>
      </c>
      <c r="F408" s="13">
        <v>8174300</v>
      </c>
      <c r="G408" s="16">
        <v>0</v>
      </c>
      <c r="H408" s="14">
        <v>3272176.79</v>
      </c>
    </row>
    <row r="409" spans="1:8" ht="31.5">
      <c r="A409" s="11" t="s">
        <v>144</v>
      </c>
      <c r="B409" s="15" t="s">
        <v>77</v>
      </c>
      <c r="C409" s="42" t="s">
        <v>79</v>
      </c>
      <c r="D409" s="13">
        <v>150000</v>
      </c>
      <c r="E409" s="13">
        <v>150000</v>
      </c>
      <c r="F409" s="13">
        <v>150000</v>
      </c>
      <c r="G409" s="16">
        <v>0</v>
      </c>
      <c r="H409" s="14">
        <v>150000</v>
      </c>
    </row>
    <row r="410" spans="1:8" ht="31.5">
      <c r="A410" s="11" t="s">
        <v>145</v>
      </c>
      <c r="B410" s="15" t="s">
        <v>77</v>
      </c>
      <c r="C410" s="42" t="s">
        <v>5087</v>
      </c>
      <c r="D410" s="13">
        <v>199000</v>
      </c>
      <c r="E410" s="16">
        <v>199000</v>
      </c>
      <c r="F410" s="16">
        <v>199000</v>
      </c>
      <c r="G410" s="16">
        <v>199000</v>
      </c>
      <c r="H410" s="13">
        <v>0</v>
      </c>
    </row>
    <row r="411" spans="1:8" ht="31.5">
      <c r="A411" s="11" t="s">
        <v>146</v>
      </c>
      <c r="B411" s="15" t="s">
        <v>77</v>
      </c>
      <c r="C411" s="42" t="s">
        <v>5088</v>
      </c>
      <c r="D411" s="13">
        <v>202811</v>
      </c>
      <c r="E411" s="13">
        <v>142000</v>
      </c>
      <c r="F411" s="13">
        <v>142000</v>
      </c>
      <c r="G411" s="13">
        <v>142000</v>
      </c>
      <c r="H411" s="13">
        <v>0</v>
      </c>
    </row>
    <row r="412" spans="1:8">
      <c r="A412" s="61" t="s">
        <v>80</v>
      </c>
      <c r="B412" s="61"/>
      <c r="C412" s="61"/>
      <c r="D412" s="13">
        <f>SUM(D408:D411)</f>
        <v>8726111</v>
      </c>
      <c r="E412" s="13">
        <f>SUM(E408:E411)</f>
        <v>8665300</v>
      </c>
      <c r="F412" s="13">
        <f>SUM(F408:F411)</f>
        <v>8665300</v>
      </c>
      <c r="G412" s="13">
        <f>SUM(G408:G411)</f>
        <v>341000</v>
      </c>
      <c r="H412" s="13">
        <f>SUM(H408:H411)</f>
        <v>3422176.79</v>
      </c>
    </row>
    <row r="413" spans="1:8" ht="47.25">
      <c r="A413" s="11" t="s">
        <v>147</v>
      </c>
      <c r="B413" s="11" t="s">
        <v>81</v>
      </c>
      <c r="C413" s="42" t="s">
        <v>82</v>
      </c>
      <c r="D413" s="13">
        <v>1000000</v>
      </c>
      <c r="E413" s="13">
        <v>1000000</v>
      </c>
      <c r="F413" s="13">
        <v>1000000</v>
      </c>
      <c r="G413" s="16">
        <v>0</v>
      </c>
      <c r="H413" s="13">
        <v>795307</v>
      </c>
    </row>
    <row r="414" spans="1:8" ht="47.25">
      <c r="A414" s="11" t="s">
        <v>148</v>
      </c>
      <c r="B414" s="11" t="s">
        <v>81</v>
      </c>
      <c r="C414" s="42" t="s">
        <v>83</v>
      </c>
      <c r="D414" s="13">
        <v>400000</v>
      </c>
      <c r="E414" s="13">
        <v>400000</v>
      </c>
      <c r="F414" s="13">
        <v>400000</v>
      </c>
      <c r="G414" s="16">
        <v>0</v>
      </c>
      <c r="H414" s="13">
        <v>139652</v>
      </c>
    </row>
    <row r="415" spans="1:8" ht="47.25">
      <c r="A415" s="11" t="s">
        <v>149</v>
      </c>
      <c r="B415" s="11" t="s">
        <v>81</v>
      </c>
      <c r="C415" s="42" t="s">
        <v>26</v>
      </c>
      <c r="D415" s="13">
        <v>300000</v>
      </c>
      <c r="E415" s="13">
        <v>300000</v>
      </c>
      <c r="F415" s="13">
        <v>300000</v>
      </c>
      <c r="G415" s="16">
        <v>0</v>
      </c>
      <c r="H415" s="13">
        <v>299895</v>
      </c>
    </row>
    <row r="416" spans="1:8" ht="47.25">
      <c r="A416" s="11" t="s">
        <v>150</v>
      </c>
      <c r="B416" s="11" t="s">
        <v>81</v>
      </c>
      <c r="C416" s="42" t="s">
        <v>27</v>
      </c>
      <c r="D416" s="13">
        <v>500000</v>
      </c>
      <c r="E416" s="13">
        <v>500000</v>
      </c>
      <c r="F416" s="13">
        <v>500000</v>
      </c>
      <c r="G416" s="16">
        <v>0</v>
      </c>
      <c r="H416" s="13">
        <v>500000</v>
      </c>
    </row>
    <row r="417" spans="1:8" ht="47.25">
      <c r="A417" s="11" t="s">
        <v>151</v>
      </c>
      <c r="B417" s="11" t="s">
        <v>81</v>
      </c>
      <c r="C417" s="42" t="s">
        <v>28</v>
      </c>
      <c r="D417" s="13">
        <v>250000</v>
      </c>
      <c r="E417" s="13">
        <v>250000</v>
      </c>
      <c r="F417" s="13">
        <v>250000</v>
      </c>
      <c r="G417" s="16">
        <v>0</v>
      </c>
      <c r="H417" s="13">
        <v>73900</v>
      </c>
    </row>
    <row r="418" spans="1:8" ht="47.25">
      <c r="A418" s="11" t="s">
        <v>152</v>
      </c>
      <c r="B418" s="11" t="s">
        <v>81</v>
      </c>
      <c r="C418" s="42" t="s">
        <v>5089</v>
      </c>
      <c r="D418" s="13">
        <v>100000</v>
      </c>
      <c r="E418" s="16">
        <v>100000</v>
      </c>
      <c r="F418" s="16">
        <v>100000</v>
      </c>
      <c r="G418" s="16">
        <v>100000</v>
      </c>
      <c r="H418" s="13">
        <v>0</v>
      </c>
    </row>
    <row r="419" spans="1:8" ht="47.25">
      <c r="A419" s="11" t="s">
        <v>153</v>
      </c>
      <c r="B419" s="11" t="s">
        <v>81</v>
      </c>
      <c r="C419" s="42" t="s">
        <v>5090</v>
      </c>
      <c r="D419" s="13">
        <v>150000</v>
      </c>
      <c r="E419" s="16">
        <v>150000</v>
      </c>
      <c r="F419" s="16">
        <v>150000</v>
      </c>
      <c r="G419" s="16">
        <v>150000</v>
      </c>
      <c r="H419" s="13">
        <v>0</v>
      </c>
    </row>
    <row r="420" spans="1:8" ht="47.25">
      <c r="A420" s="11" t="s">
        <v>154</v>
      </c>
      <c r="B420" s="11" t="s">
        <v>81</v>
      </c>
      <c r="C420" s="42" t="s">
        <v>5091</v>
      </c>
      <c r="D420" s="13">
        <v>100000</v>
      </c>
      <c r="E420" s="16">
        <v>100000</v>
      </c>
      <c r="F420" s="16">
        <v>100000</v>
      </c>
      <c r="G420" s="16">
        <v>100000</v>
      </c>
      <c r="H420" s="13">
        <v>0</v>
      </c>
    </row>
    <row r="421" spans="1:8" ht="47.25">
      <c r="A421" s="11" t="s">
        <v>155</v>
      </c>
      <c r="B421" s="11" t="s">
        <v>81</v>
      </c>
      <c r="C421" s="42" t="s">
        <v>5092</v>
      </c>
      <c r="D421" s="13">
        <v>20000</v>
      </c>
      <c r="E421" s="16">
        <v>20000</v>
      </c>
      <c r="F421" s="16">
        <v>20000</v>
      </c>
      <c r="G421" s="16">
        <v>20000</v>
      </c>
      <c r="H421" s="13">
        <v>0</v>
      </c>
    </row>
    <row r="422" spans="1:8" ht="47.25">
      <c r="A422" s="11" t="s">
        <v>156</v>
      </c>
      <c r="B422" s="11" t="s">
        <v>81</v>
      </c>
      <c r="C422" s="42" t="s">
        <v>5093</v>
      </c>
      <c r="D422" s="13">
        <v>40000</v>
      </c>
      <c r="E422" s="16">
        <v>40000</v>
      </c>
      <c r="F422" s="16">
        <v>40000</v>
      </c>
      <c r="G422" s="16">
        <v>40000</v>
      </c>
      <c r="H422" s="13">
        <v>0</v>
      </c>
    </row>
    <row r="423" spans="1:8" ht="47.25">
      <c r="A423" s="11" t="s">
        <v>157</v>
      </c>
      <c r="B423" s="11" t="s">
        <v>81</v>
      </c>
      <c r="C423" s="42" t="s">
        <v>5094</v>
      </c>
      <c r="D423" s="13">
        <v>300000</v>
      </c>
      <c r="E423" s="16">
        <v>193000</v>
      </c>
      <c r="F423" s="16">
        <v>193000</v>
      </c>
      <c r="G423" s="16">
        <v>193000</v>
      </c>
      <c r="H423" s="13">
        <v>0</v>
      </c>
    </row>
    <row r="424" spans="1:8">
      <c r="A424" s="61" t="s">
        <v>29</v>
      </c>
      <c r="B424" s="61"/>
      <c r="C424" s="61"/>
      <c r="D424" s="13">
        <f>SUM(D413:D423)</f>
        <v>3160000</v>
      </c>
      <c r="E424" s="13">
        <f>SUM(E413:E423)</f>
        <v>3053000</v>
      </c>
      <c r="F424" s="13">
        <f>SUM(F413:F423)</f>
        <v>3053000</v>
      </c>
      <c r="G424" s="13">
        <f>SUM(G413:G423)</f>
        <v>603000</v>
      </c>
      <c r="H424" s="13">
        <f>SUM(H413:H423)</f>
        <v>1808754</v>
      </c>
    </row>
    <row r="425" spans="1:8" ht="31.5">
      <c r="A425" s="11" t="s">
        <v>0</v>
      </c>
      <c r="B425" s="15" t="s">
        <v>30</v>
      </c>
      <c r="C425" s="42" t="s">
        <v>31</v>
      </c>
      <c r="D425" s="13">
        <v>800000</v>
      </c>
      <c r="E425" s="13">
        <v>800000</v>
      </c>
      <c r="F425" s="13">
        <v>800000</v>
      </c>
      <c r="G425" s="16">
        <v>0</v>
      </c>
      <c r="H425" s="13">
        <v>0</v>
      </c>
    </row>
    <row r="426" spans="1:8" ht="31.5">
      <c r="A426" s="11" t="s">
        <v>1</v>
      </c>
      <c r="B426" s="15" t="s">
        <v>30</v>
      </c>
      <c r="C426" s="42" t="s">
        <v>32</v>
      </c>
      <c r="D426" s="13">
        <v>800000</v>
      </c>
      <c r="E426" s="13">
        <v>800000</v>
      </c>
      <c r="F426" s="13">
        <v>800000</v>
      </c>
      <c r="G426" s="16">
        <v>0</v>
      </c>
      <c r="H426" s="13">
        <v>0</v>
      </c>
    </row>
    <row r="427" spans="1:8" ht="31.5">
      <c r="A427" s="11" t="s">
        <v>2</v>
      </c>
      <c r="B427" s="15" t="s">
        <v>30</v>
      </c>
      <c r="C427" s="42" t="s">
        <v>33</v>
      </c>
      <c r="D427" s="13">
        <v>1000000</v>
      </c>
      <c r="E427" s="13">
        <v>1000000</v>
      </c>
      <c r="F427" s="13">
        <v>1000000</v>
      </c>
      <c r="G427" s="16">
        <v>0</v>
      </c>
      <c r="H427" s="13">
        <v>8203.2000000000007</v>
      </c>
    </row>
    <row r="428" spans="1:8" ht="31.5">
      <c r="A428" s="11" t="s">
        <v>3</v>
      </c>
      <c r="B428" s="15" t="s">
        <v>30</v>
      </c>
      <c r="C428" s="42" t="s">
        <v>34</v>
      </c>
      <c r="D428" s="13">
        <v>120000</v>
      </c>
      <c r="E428" s="13">
        <v>120000</v>
      </c>
      <c r="F428" s="13">
        <v>120000</v>
      </c>
      <c r="G428" s="16">
        <v>0</v>
      </c>
      <c r="H428" s="13">
        <v>0</v>
      </c>
    </row>
    <row r="429" spans="1:8" ht="31.5">
      <c r="A429" s="11" t="s">
        <v>4</v>
      </c>
      <c r="B429" s="15" t="s">
        <v>30</v>
      </c>
      <c r="C429" s="42" t="s">
        <v>35</v>
      </c>
      <c r="D429" s="13">
        <v>100000</v>
      </c>
      <c r="E429" s="13">
        <v>100000</v>
      </c>
      <c r="F429" s="13">
        <v>100000</v>
      </c>
      <c r="G429" s="16">
        <v>0</v>
      </c>
      <c r="H429" s="13">
        <v>98500</v>
      </c>
    </row>
    <row r="430" spans="1:8" ht="47.25">
      <c r="A430" s="11" t="s">
        <v>5</v>
      </c>
      <c r="B430" s="15" t="s">
        <v>30</v>
      </c>
      <c r="C430" s="42" t="s">
        <v>36</v>
      </c>
      <c r="D430" s="13">
        <v>65000</v>
      </c>
      <c r="E430" s="13">
        <v>65000</v>
      </c>
      <c r="F430" s="13">
        <v>65000</v>
      </c>
      <c r="G430" s="16">
        <v>0</v>
      </c>
      <c r="H430" s="13">
        <v>65000</v>
      </c>
    </row>
    <row r="431" spans="1:8" ht="31.5">
      <c r="A431" s="11" t="s">
        <v>6</v>
      </c>
      <c r="B431" s="15" t="s">
        <v>30</v>
      </c>
      <c r="C431" s="42" t="s">
        <v>37</v>
      </c>
      <c r="D431" s="13">
        <v>50000</v>
      </c>
      <c r="E431" s="13">
        <v>50000</v>
      </c>
      <c r="F431" s="13">
        <v>50000</v>
      </c>
      <c r="G431" s="16">
        <v>0</v>
      </c>
      <c r="H431" s="13">
        <v>49999</v>
      </c>
    </row>
    <row r="432" spans="1:8" ht="31.5">
      <c r="A432" s="11" t="s">
        <v>7</v>
      </c>
      <c r="B432" s="15" t="s">
        <v>30</v>
      </c>
      <c r="C432" s="12" t="s">
        <v>38</v>
      </c>
      <c r="D432" s="13">
        <v>25000</v>
      </c>
      <c r="E432" s="13">
        <v>25000</v>
      </c>
      <c r="F432" s="13">
        <v>25000</v>
      </c>
      <c r="G432" s="16">
        <v>0</v>
      </c>
      <c r="H432" s="13">
        <v>25000</v>
      </c>
    </row>
    <row r="433" spans="1:8" ht="31.5">
      <c r="A433" s="11" t="s">
        <v>8</v>
      </c>
      <c r="B433" s="15" t="s">
        <v>30</v>
      </c>
      <c r="C433" s="42" t="s">
        <v>39</v>
      </c>
      <c r="D433" s="13">
        <v>50000</v>
      </c>
      <c r="E433" s="13">
        <v>50000</v>
      </c>
      <c r="F433" s="13">
        <v>50000</v>
      </c>
      <c r="G433" s="16">
        <v>0</v>
      </c>
      <c r="H433" s="13">
        <v>0</v>
      </c>
    </row>
    <row r="434" spans="1:8" ht="31.5">
      <c r="A434" s="11" t="s">
        <v>115</v>
      </c>
      <c r="B434" s="15" t="s">
        <v>30</v>
      </c>
      <c r="C434" s="42" t="s">
        <v>84</v>
      </c>
      <c r="D434" s="13">
        <v>30000</v>
      </c>
      <c r="E434" s="13">
        <v>30000</v>
      </c>
      <c r="F434" s="13">
        <v>30000</v>
      </c>
      <c r="G434" s="16">
        <v>0</v>
      </c>
      <c r="H434" s="13">
        <v>29300</v>
      </c>
    </row>
    <row r="435" spans="1:8" ht="47.25">
      <c r="A435" s="11" t="s">
        <v>116</v>
      </c>
      <c r="B435" s="15" t="s">
        <v>30</v>
      </c>
      <c r="C435" s="42" t="s">
        <v>85</v>
      </c>
      <c r="D435" s="13">
        <v>25000</v>
      </c>
      <c r="E435" s="13">
        <v>25000</v>
      </c>
      <c r="F435" s="13">
        <v>25000</v>
      </c>
      <c r="G435" s="16">
        <v>0</v>
      </c>
      <c r="H435" s="13">
        <v>25000</v>
      </c>
    </row>
    <row r="436" spans="1:8" ht="31.5">
      <c r="A436" s="11" t="s">
        <v>117</v>
      </c>
      <c r="B436" s="15" t="s">
        <v>30</v>
      </c>
      <c r="C436" s="42" t="s">
        <v>86</v>
      </c>
      <c r="D436" s="13">
        <v>25000</v>
      </c>
      <c r="E436" s="13">
        <v>25000</v>
      </c>
      <c r="F436" s="13">
        <v>25000</v>
      </c>
      <c r="G436" s="16">
        <v>0</v>
      </c>
      <c r="H436" s="13">
        <v>22850</v>
      </c>
    </row>
    <row r="437" spans="1:8" ht="31.5">
      <c r="A437" s="11" t="s">
        <v>118</v>
      </c>
      <c r="B437" s="15" t="s">
        <v>30</v>
      </c>
      <c r="C437" s="42" t="s">
        <v>87</v>
      </c>
      <c r="D437" s="13">
        <v>100000</v>
      </c>
      <c r="E437" s="13">
        <v>100000</v>
      </c>
      <c r="F437" s="13">
        <v>100000</v>
      </c>
      <c r="G437" s="16">
        <v>0</v>
      </c>
      <c r="H437" s="13">
        <v>100000</v>
      </c>
    </row>
    <row r="438" spans="1:8" ht="31.5">
      <c r="A438" s="11" t="s">
        <v>119</v>
      </c>
      <c r="B438" s="15" t="s">
        <v>30</v>
      </c>
      <c r="C438" s="42" t="s">
        <v>88</v>
      </c>
      <c r="D438" s="13">
        <v>100000</v>
      </c>
      <c r="E438" s="13">
        <v>100000</v>
      </c>
      <c r="F438" s="13">
        <v>100000</v>
      </c>
      <c r="G438" s="16">
        <v>0</v>
      </c>
      <c r="H438" s="13">
        <v>99750</v>
      </c>
    </row>
    <row r="439" spans="1:8" ht="31.5">
      <c r="A439" s="11" t="s">
        <v>120</v>
      </c>
      <c r="B439" s="15" t="s">
        <v>30</v>
      </c>
      <c r="C439" s="42" t="s">
        <v>5095</v>
      </c>
      <c r="D439" s="13">
        <v>30000</v>
      </c>
      <c r="E439" s="16">
        <v>30000</v>
      </c>
      <c r="F439" s="16">
        <v>30000</v>
      </c>
      <c r="G439" s="16">
        <v>30000</v>
      </c>
      <c r="H439" s="13">
        <v>0</v>
      </c>
    </row>
    <row r="440" spans="1:8" ht="31.5">
      <c r="A440" s="11" t="s">
        <v>121</v>
      </c>
      <c r="B440" s="15" t="s">
        <v>30</v>
      </c>
      <c r="C440" s="42" t="s">
        <v>5096</v>
      </c>
      <c r="D440" s="13">
        <v>800000</v>
      </c>
      <c r="E440" s="16">
        <v>655000</v>
      </c>
      <c r="F440" s="16">
        <v>655000</v>
      </c>
      <c r="G440" s="16">
        <v>655000</v>
      </c>
      <c r="H440" s="13">
        <v>0</v>
      </c>
    </row>
    <row r="441" spans="1:8" ht="47.25">
      <c r="A441" s="11" t="s">
        <v>122</v>
      </c>
      <c r="B441" s="15" t="s">
        <v>30</v>
      </c>
      <c r="C441" s="42" t="s">
        <v>5097</v>
      </c>
      <c r="D441" s="13">
        <v>100000</v>
      </c>
      <c r="E441" s="16">
        <v>100000</v>
      </c>
      <c r="F441" s="16">
        <v>100000</v>
      </c>
      <c r="G441" s="16">
        <v>100000</v>
      </c>
      <c r="H441" s="13">
        <v>0</v>
      </c>
    </row>
    <row r="442" spans="1:8" ht="31.5">
      <c r="A442" s="11" t="s">
        <v>123</v>
      </c>
      <c r="B442" s="15" t="s">
        <v>30</v>
      </c>
      <c r="C442" s="42" t="s">
        <v>5098</v>
      </c>
      <c r="D442" s="13">
        <v>30000</v>
      </c>
      <c r="E442" s="16">
        <v>30000</v>
      </c>
      <c r="F442" s="16">
        <v>30000</v>
      </c>
      <c r="G442" s="16">
        <v>30000</v>
      </c>
      <c r="H442" s="13">
        <v>0</v>
      </c>
    </row>
    <row r="443" spans="1:8">
      <c r="A443" s="61" t="s">
        <v>89</v>
      </c>
      <c r="B443" s="61"/>
      <c r="C443" s="61"/>
      <c r="D443" s="13">
        <f>SUM(D425:D442)</f>
        <v>4250000</v>
      </c>
      <c r="E443" s="13">
        <f>SUM(E425:E442)</f>
        <v>4105000</v>
      </c>
      <c r="F443" s="13">
        <f>SUM(F425:F442)</f>
        <v>4105000</v>
      </c>
      <c r="G443" s="13">
        <f>SUM(G425:G442)</f>
        <v>815000</v>
      </c>
      <c r="H443" s="13">
        <f>SUM(H425:H442)</f>
        <v>523602.2</v>
      </c>
    </row>
    <row r="444" spans="1:8" ht="31.5">
      <c r="A444" s="11" t="s">
        <v>127</v>
      </c>
      <c r="B444" s="11" t="s">
        <v>5099</v>
      </c>
      <c r="C444" s="42" t="s">
        <v>5100</v>
      </c>
      <c r="D444" s="13">
        <v>400000</v>
      </c>
      <c r="E444" s="16">
        <v>279000</v>
      </c>
      <c r="F444" s="16">
        <v>279000</v>
      </c>
      <c r="G444" s="16">
        <v>279000</v>
      </c>
      <c r="H444" s="17">
        <v>0</v>
      </c>
    </row>
    <row r="445" spans="1:8" ht="31.5">
      <c r="A445" s="11" t="s">
        <v>900</v>
      </c>
      <c r="B445" s="11" t="s">
        <v>5099</v>
      </c>
      <c r="C445" s="42" t="s">
        <v>5101</v>
      </c>
      <c r="D445" s="13">
        <v>200000</v>
      </c>
      <c r="E445" s="16">
        <v>200000</v>
      </c>
      <c r="F445" s="16">
        <v>200000</v>
      </c>
      <c r="G445" s="16">
        <v>200000</v>
      </c>
      <c r="H445" s="17">
        <v>0</v>
      </c>
    </row>
    <row r="446" spans="1:8" ht="31.5">
      <c r="A446" s="11" t="s">
        <v>902</v>
      </c>
      <c r="B446" s="11" t="s">
        <v>5099</v>
      </c>
      <c r="C446" s="42" t="s">
        <v>5102</v>
      </c>
      <c r="D446" s="13">
        <v>200000</v>
      </c>
      <c r="E446" s="16">
        <v>200000</v>
      </c>
      <c r="F446" s="16">
        <v>200000</v>
      </c>
      <c r="G446" s="16">
        <v>200000</v>
      </c>
      <c r="H446" s="17">
        <v>0</v>
      </c>
    </row>
    <row r="447" spans="1:8">
      <c r="A447" s="61" t="s">
        <v>5103</v>
      </c>
      <c r="B447" s="61"/>
      <c r="C447" s="61"/>
      <c r="D447" s="13">
        <f>SUM(D444:D446)</f>
        <v>800000</v>
      </c>
      <c r="E447" s="13">
        <f>SUM(E444:E446)</f>
        <v>679000</v>
      </c>
      <c r="F447" s="13">
        <f>SUM(F444:F446)</f>
        <v>679000</v>
      </c>
      <c r="G447" s="13">
        <f>SUM(G444:G446)</f>
        <v>679000</v>
      </c>
      <c r="H447" s="13">
        <f>SUM(H444:H446)</f>
        <v>0</v>
      </c>
    </row>
    <row r="448" spans="1:8" ht="31.5">
      <c r="A448" s="11" t="s">
        <v>904</v>
      </c>
      <c r="B448" s="11" t="s">
        <v>5104</v>
      </c>
      <c r="C448" s="42" t="s">
        <v>5105</v>
      </c>
      <c r="D448" s="13">
        <v>300000</v>
      </c>
      <c r="E448" s="16">
        <v>164000</v>
      </c>
      <c r="F448" s="16">
        <v>164000</v>
      </c>
      <c r="G448" s="16">
        <v>164000</v>
      </c>
      <c r="H448" s="17">
        <v>0</v>
      </c>
    </row>
    <row r="449" spans="1:9" ht="31.5">
      <c r="A449" s="11" t="s">
        <v>906</v>
      </c>
      <c r="B449" s="11" t="s">
        <v>5104</v>
      </c>
      <c r="C449" s="42" t="s">
        <v>5106</v>
      </c>
      <c r="D449" s="13">
        <v>200000</v>
      </c>
      <c r="E449" s="16">
        <v>200000</v>
      </c>
      <c r="F449" s="16">
        <v>200000</v>
      </c>
      <c r="G449" s="16">
        <v>200000</v>
      </c>
      <c r="H449" s="17">
        <v>0</v>
      </c>
    </row>
    <row r="450" spans="1:9" ht="31.5">
      <c r="A450" s="11" t="s">
        <v>908</v>
      </c>
      <c r="B450" s="11" t="s">
        <v>5104</v>
      </c>
      <c r="C450" s="42" t="s">
        <v>5107</v>
      </c>
      <c r="D450" s="13">
        <v>200000</v>
      </c>
      <c r="E450" s="16">
        <v>200000</v>
      </c>
      <c r="F450" s="16">
        <v>200000</v>
      </c>
      <c r="G450" s="16">
        <v>200000</v>
      </c>
      <c r="H450" s="17">
        <v>0</v>
      </c>
    </row>
    <row r="451" spans="1:9" ht="31.5">
      <c r="A451" s="11" t="s">
        <v>910</v>
      </c>
      <c r="B451" s="11" t="s">
        <v>5104</v>
      </c>
      <c r="C451" s="42" t="s">
        <v>5108</v>
      </c>
      <c r="D451" s="13">
        <v>200000</v>
      </c>
      <c r="E451" s="16">
        <v>200000</v>
      </c>
      <c r="F451" s="16">
        <v>200000</v>
      </c>
      <c r="G451" s="16">
        <v>200000</v>
      </c>
      <c r="H451" s="17">
        <v>0</v>
      </c>
    </row>
    <row r="452" spans="1:9">
      <c r="A452" s="61" t="s">
        <v>5109</v>
      </c>
      <c r="B452" s="61"/>
      <c r="C452" s="61"/>
      <c r="D452" s="13">
        <f>SUM(D448:D451)</f>
        <v>900000</v>
      </c>
      <c r="E452" s="13">
        <f>SUM(E448:E451)</f>
        <v>764000</v>
      </c>
      <c r="F452" s="13">
        <f>SUM(F448:F451)</f>
        <v>764000</v>
      </c>
      <c r="G452" s="13">
        <f>SUM(G448:G451)</f>
        <v>764000</v>
      </c>
      <c r="H452" s="13">
        <f>SUM(H448:H451)</f>
        <v>0</v>
      </c>
    </row>
    <row r="453" spans="1:9" ht="31.5">
      <c r="A453" s="11" t="s">
        <v>912</v>
      </c>
      <c r="B453" s="11" t="s">
        <v>5110</v>
      </c>
      <c r="C453" s="42" t="s">
        <v>5111</v>
      </c>
      <c r="D453" s="13">
        <v>200000</v>
      </c>
      <c r="E453" s="16">
        <v>200000</v>
      </c>
      <c r="F453" s="16">
        <v>200000</v>
      </c>
      <c r="G453" s="16">
        <v>200000</v>
      </c>
      <c r="H453" s="17">
        <v>0</v>
      </c>
    </row>
    <row r="454" spans="1:9" ht="31.5">
      <c r="A454" s="11" t="s">
        <v>914</v>
      </c>
      <c r="B454" s="11" t="s">
        <v>5110</v>
      </c>
      <c r="C454" s="42" t="s">
        <v>5112</v>
      </c>
      <c r="D454" s="13">
        <v>200000</v>
      </c>
      <c r="E454" s="16">
        <v>200000</v>
      </c>
      <c r="F454" s="16">
        <v>200000</v>
      </c>
      <c r="G454" s="16">
        <v>200000</v>
      </c>
      <c r="H454" s="17">
        <v>0</v>
      </c>
    </row>
    <row r="455" spans="1:9" ht="31.5">
      <c r="A455" s="11" t="s">
        <v>916</v>
      </c>
      <c r="B455" s="11" t="s">
        <v>5110</v>
      </c>
      <c r="C455" s="42" t="s">
        <v>5113</v>
      </c>
      <c r="D455" s="13">
        <v>250000</v>
      </c>
      <c r="E455" s="16">
        <v>152000</v>
      </c>
      <c r="F455" s="16">
        <v>152000</v>
      </c>
      <c r="G455" s="16">
        <v>152000</v>
      </c>
      <c r="H455" s="17">
        <v>0</v>
      </c>
    </row>
    <row r="456" spans="1:9" ht="18.75" customHeight="1">
      <c r="A456" s="61" t="s">
        <v>5114</v>
      </c>
      <c r="B456" s="61"/>
      <c r="C456" s="61"/>
      <c r="D456" s="13">
        <f>SUM(D453:D455)</f>
        <v>650000</v>
      </c>
      <c r="E456" s="13">
        <f>SUM(E453:E455)</f>
        <v>552000</v>
      </c>
      <c r="F456" s="13">
        <f>SUM(F453:F455)</f>
        <v>552000</v>
      </c>
      <c r="G456" s="13">
        <f>SUM(G453:G455)</f>
        <v>552000</v>
      </c>
      <c r="H456" s="13">
        <f>SUM(H453:H455)</f>
        <v>0</v>
      </c>
      <c r="I456" s="1">
        <v>1</v>
      </c>
    </row>
    <row r="457" spans="1:9" ht="20.25" customHeight="1">
      <c r="A457" s="11" t="s">
        <v>918</v>
      </c>
      <c r="B457" s="11" t="s">
        <v>90</v>
      </c>
      <c r="C457" s="42" t="s">
        <v>91</v>
      </c>
      <c r="D457" s="13">
        <v>300000</v>
      </c>
      <c r="E457" s="13">
        <v>300000</v>
      </c>
      <c r="F457" s="13">
        <v>300000</v>
      </c>
      <c r="G457" s="16">
        <v>0</v>
      </c>
      <c r="H457" s="16">
        <v>291935.53999999998</v>
      </c>
    </row>
    <row r="458" spans="1:9" ht="47.25">
      <c r="A458" s="11" t="s">
        <v>920</v>
      </c>
      <c r="B458" s="11" t="s">
        <v>90</v>
      </c>
      <c r="C458" s="42" t="s">
        <v>5115</v>
      </c>
      <c r="D458" s="13">
        <v>100000</v>
      </c>
      <c r="E458" s="13">
        <v>100000</v>
      </c>
      <c r="F458" s="13">
        <v>100000</v>
      </c>
      <c r="G458" s="13">
        <v>100000</v>
      </c>
      <c r="H458" s="13">
        <v>0</v>
      </c>
    </row>
    <row r="459" spans="1:9" ht="47.25">
      <c r="A459" s="11" t="s">
        <v>922</v>
      </c>
      <c r="B459" s="11" t="s">
        <v>90</v>
      </c>
      <c r="C459" s="42" t="s">
        <v>5116</v>
      </c>
      <c r="D459" s="13">
        <v>40000</v>
      </c>
      <c r="E459" s="13">
        <v>19000</v>
      </c>
      <c r="F459" s="13">
        <v>19000</v>
      </c>
      <c r="G459" s="13">
        <v>19000</v>
      </c>
      <c r="H459" s="13">
        <v>0</v>
      </c>
    </row>
    <row r="460" spans="1:9">
      <c r="A460" s="61" t="s">
        <v>92</v>
      </c>
      <c r="B460" s="61"/>
      <c r="C460" s="61"/>
      <c r="D460" s="13">
        <f>SUM(D457:D459)</f>
        <v>440000</v>
      </c>
      <c r="E460" s="13">
        <f>SUM(E457:E459)</f>
        <v>419000</v>
      </c>
      <c r="F460" s="13">
        <f>SUM(F457:F459)</f>
        <v>419000</v>
      </c>
      <c r="G460" s="13">
        <f>SUM(G457:G459)</f>
        <v>119000</v>
      </c>
      <c r="H460" s="13">
        <f>SUM(H457:H459)</f>
        <v>291935.53999999998</v>
      </c>
    </row>
    <row r="461" spans="1:9" ht="31.5">
      <c r="A461" s="11" t="s">
        <v>923</v>
      </c>
      <c r="B461" s="11" t="s">
        <v>5117</v>
      </c>
      <c r="C461" s="42" t="s">
        <v>5118</v>
      </c>
      <c r="D461" s="13">
        <v>1200000</v>
      </c>
      <c r="E461" s="13">
        <v>1019000</v>
      </c>
      <c r="F461" s="13">
        <v>1019000</v>
      </c>
      <c r="G461" s="16">
        <v>1019000</v>
      </c>
      <c r="H461" s="17">
        <v>0</v>
      </c>
    </row>
    <row r="462" spans="1:9">
      <c r="A462" s="61" t="s">
        <v>5119</v>
      </c>
      <c r="B462" s="61"/>
      <c r="C462" s="61"/>
      <c r="D462" s="13">
        <f>SUM(D461)</f>
        <v>1200000</v>
      </c>
      <c r="E462" s="13">
        <f>SUM(E461)</f>
        <v>1019000</v>
      </c>
      <c r="F462" s="13">
        <f>SUM(F461)</f>
        <v>1019000</v>
      </c>
      <c r="G462" s="13">
        <f>SUM(G461)</f>
        <v>1019000</v>
      </c>
      <c r="H462" s="13">
        <f>SUM(H461)</f>
        <v>0</v>
      </c>
    </row>
    <row r="463" spans="1:9" ht="47.25">
      <c r="A463" s="11" t="s">
        <v>924</v>
      </c>
      <c r="B463" s="11" t="s">
        <v>5120</v>
      </c>
      <c r="C463" s="42" t="s">
        <v>5121</v>
      </c>
      <c r="D463" s="13">
        <v>300000</v>
      </c>
      <c r="E463" s="13">
        <v>250000</v>
      </c>
      <c r="F463" s="13">
        <v>250000</v>
      </c>
      <c r="G463" s="16">
        <v>250000</v>
      </c>
      <c r="H463" s="17">
        <v>0</v>
      </c>
    </row>
    <row r="464" spans="1:9" ht="47.25">
      <c r="A464" s="11" t="s">
        <v>927</v>
      </c>
      <c r="B464" s="11" t="s">
        <v>5120</v>
      </c>
      <c r="C464" s="42" t="s">
        <v>5122</v>
      </c>
      <c r="D464" s="13">
        <v>300000</v>
      </c>
      <c r="E464" s="13">
        <v>207000</v>
      </c>
      <c r="F464" s="13">
        <v>207000</v>
      </c>
      <c r="G464" s="16">
        <v>207000</v>
      </c>
      <c r="H464" s="17">
        <v>0</v>
      </c>
    </row>
    <row r="465" spans="1:8" ht="47.25">
      <c r="A465" s="11" t="s">
        <v>929</v>
      </c>
      <c r="B465" s="11" t="s">
        <v>5120</v>
      </c>
      <c r="C465" s="42" t="s">
        <v>5123</v>
      </c>
      <c r="D465" s="13">
        <v>200000</v>
      </c>
      <c r="E465" s="13">
        <v>200000</v>
      </c>
      <c r="F465" s="13">
        <v>200000</v>
      </c>
      <c r="G465" s="16">
        <v>200000</v>
      </c>
      <c r="H465" s="17">
        <v>0</v>
      </c>
    </row>
    <row r="466" spans="1:8" ht="47.25">
      <c r="A466" s="11" t="s">
        <v>931</v>
      </c>
      <c r="B466" s="11" t="s">
        <v>5120</v>
      </c>
      <c r="C466" s="42" t="s">
        <v>5124</v>
      </c>
      <c r="D466" s="13">
        <v>150000</v>
      </c>
      <c r="E466" s="13">
        <v>150000</v>
      </c>
      <c r="F466" s="13">
        <v>150000</v>
      </c>
      <c r="G466" s="16">
        <v>150000</v>
      </c>
      <c r="H466" s="17">
        <v>0</v>
      </c>
    </row>
    <row r="467" spans="1:8">
      <c r="A467" s="61" t="s">
        <v>5125</v>
      </c>
      <c r="B467" s="61"/>
      <c r="C467" s="61"/>
      <c r="D467" s="13">
        <f>SUM(D463:D466)</f>
        <v>950000</v>
      </c>
      <c r="E467" s="13">
        <f>SUM(E463:E466)</f>
        <v>807000</v>
      </c>
      <c r="F467" s="13">
        <f>SUM(F463:F466)</f>
        <v>807000</v>
      </c>
      <c r="G467" s="13">
        <f>SUM(G463:G466)</f>
        <v>807000</v>
      </c>
      <c r="H467" s="13">
        <f>SUM(H463:H466)</f>
        <v>0</v>
      </c>
    </row>
    <row r="468" spans="1:8" ht="31.5">
      <c r="A468" s="11" t="s">
        <v>933</v>
      </c>
      <c r="B468" s="11" t="s">
        <v>5126</v>
      </c>
      <c r="C468" s="42" t="s">
        <v>5127</v>
      </c>
      <c r="D468" s="13">
        <v>300000</v>
      </c>
      <c r="E468" s="13">
        <v>194000</v>
      </c>
      <c r="F468" s="13">
        <v>194000</v>
      </c>
      <c r="G468" s="16">
        <v>194000</v>
      </c>
      <c r="H468" s="17">
        <v>0</v>
      </c>
    </row>
    <row r="469" spans="1:8" ht="31.5">
      <c r="A469" s="11" t="s">
        <v>935</v>
      </c>
      <c r="B469" s="11" t="s">
        <v>5126</v>
      </c>
      <c r="C469" s="42" t="s">
        <v>5128</v>
      </c>
      <c r="D469" s="13">
        <v>200000</v>
      </c>
      <c r="E469" s="13">
        <v>200000</v>
      </c>
      <c r="F469" s="13">
        <v>200000</v>
      </c>
      <c r="G469" s="16">
        <v>200000</v>
      </c>
      <c r="H469" s="17">
        <v>0</v>
      </c>
    </row>
    <row r="470" spans="1:8" ht="47.25">
      <c r="A470" s="11" t="s">
        <v>936</v>
      </c>
      <c r="B470" s="11" t="s">
        <v>5126</v>
      </c>
      <c r="C470" s="42" t="s">
        <v>5129</v>
      </c>
      <c r="D470" s="13">
        <v>200000</v>
      </c>
      <c r="E470" s="13">
        <v>200000</v>
      </c>
      <c r="F470" s="13">
        <v>200000</v>
      </c>
      <c r="G470" s="16">
        <v>200000</v>
      </c>
      <c r="H470" s="17">
        <v>0</v>
      </c>
    </row>
    <row r="471" spans="1:8">
      <c r="A471" s="61" t="s">
        <v>5130</v>
      </c>
      <c r="B471" s="61"/>
      <c r="C471" s="61"/>
      <c r="D471" s="13">
        <f>SUM(D468:D470)</f>
        <v>700000</v>
      </c>
      <c r="E471" s="13">
        <f>SUM(E468:E470)</f>
        <v>594000</v>
      </c>
      <c r="F471" s="13">
        <f>SUM(F468:F470)</f>
        <v>594000</v>
      </c>
      <c r="G471" s="13">
        <f>SUM(G468:G470)</f>
        <v>594000</v>
      </c>
      <c r="H471" s="13">
        <f>SUM(H468:H470)</f>
        <v>0</v>
      </c>
    </row>
    <row r="472" spans="1:8" ht="47.25">
      <c r="A472" s="11" t="s">
        <v>937</v>
      </c>
      <c r="B472" s="11" t="s">
        <v>93</v>
      </c>
      <c r="C472" s="42" t="s">
        <v>94</v>
      </c>
      <c r="D472" s="13">
        <v>500000</v>
      </c>
      <c r="E472" s="13">
        <v>500000</v>
      </c>
      <c r="F472" s="13">
        <v>500000</v>
      </c>
      <c r="G472" s="16">
        <v>0</v>
      </c>
      <c r="H472" s="17">
        <v>0</v>
      </c>
    </row>
    <row r="473" spans="1:8" ht="47.25">
      <c r="A473" s="11" t="s">
        <v>940</v>
      </c>
      <c r="B473" s="11" t="s">
        <v>93</v>
      </c>
      <c r="C473" s="40" t="s">
        <v>5131</v>
      </c>
      <c r="D473" s="13">
        <v>50000</v>
      </c>
      <c r="E473" s="13">
        <v>50000</v>
      </c>
      <c r="F473" s="13">
        <v>50000</v>
      </c>
      <c r="G473" s="13">
        <v>50000</v>
      </c>
      <c r="H473" s="13">
        <v>0</v>
      </c>
    </row>
    <row r="474" spans="1:8" ht="47.25">
      <c r="A474" s="11" t="s">
        <v>942</v>
      </c>
      <c r="B474" s="11" t="s">
        <v>93</v>
      </c>
      <c r="C474" s="40" t="s">
        <v>5132</v>
      </c>
      <c r="D474" s="13">
        <v>70000</v>
      </c>
      <c r="E474" s="13">
        <v>70000</v>
      </c>
      <c r="F474" s="13">
        <v>70000</v>
      </c>
      <c r="G474" s="13">
        <v>70000</v>
      </c>
      <c r="H474" s="13">
        <v>0</v>
      </c>
    </row>
    <row r="475" spans="1:8" ht="47.25">
      <c r="A475" s="11" t="s">
        <v>943</v>
      </c>
      <c r="B475" s="11" t="s">
        <v>93</v>
      </c>
      <c r="C475" s="40" t="s">
        <v>5133</v>
      </c>
      <c r="D475" s="13">
        <v>50000</v>
      </c>
      <c r="E475" s="13">
        <v>50000</v>
      </c>
      <c r="F475" s="13">
        <v>50000</v>
      </c>
      <c r="G475" s="13">
        <v>50000</v>
      </c>
      <c r="H475" s="13">
        <v>0</v>
      </c>
    </row>
    <row r="476" spans="1:8" ht="47.25">
      <c r="A476" s="11" t="s">
        <v>944</v>
      </c>
      <c r="B476" s="11" t="s">
        <v>93</v>
      </c>
      <c r="C476" s="40" t="s">
        <v>5134</v>
      </c>
      <c r="D476" s="13">
        <v>241158</v>
      </c>
      <c r="E476" s="13">
        <v>241158</v>
      </c>
      <c r="F476" s="13">
        <v>241158</v>
      </c>
      <c r="G476" s="13">
        <v>241158</v>
      </c>
      <c r="H476" s="13">
        <v>0</v>
      </c>
    </row>
    <row r="477" spans="1:8" ht="47.25">
      <c r="A477" s="11" t="s">
        <v>947</v>
      </c>
      <c r="B477" s="11" t="s">
        <v>93</v>
      </c>
      <c r="C477" s="40" t="s">
        <v>5135</v>
      </c>
      <c r="D477" s="13">
        <v>725244</v>
      </c>
      <c r="E477" s="13">
        <v>553842</v>
      </c>
      <c r="F477" s="13">
        <v>553842</v>
      </c>
      <c r="G477" s="13">
        <v>553842</v>
      </c>
      <c r="H477" s="13">
        <v>0</v>
      </c>
    </row>
    <row r="478" spans="1:8">
      <c r="A478" s="61" t="s">
        <v>95</v>
      </c>
      <c r="B478" s="61"/>
      <c r="C478" s="61"/>
      <c r="D478" s="13">
        <f>SUM(D472:D477)</f>
        <v>1636402</v>
      </c>
      <c r="E478" s="13">
        <f>SUM(E472:E477)</f>
        <v>1465000</v>
      </c>
      <c r="F478" s="13">
        <f>SUM(F472:F477)</f>
        <v>1465000</v>
      </c>
      <c r="G478" s="13">
        <f>SUM(G472:G477)</f>
        <v>965000</v>
      </c>
      <c r="H478" s="13">
        <f>SUM(H472:H477)</f>
        <v>0</v>
      </c>
    </row>
    <row r="479" spans="1:8" ht="47.25">
      <c r="A479" s="11" t="s">
        <v>949</v>
      </c>
      <c r="B479" s="11" t="s">
        <v>96</v>
      </c>
      <c r="C479" s="42" t="s">
        <v>97</v>
      </c>
      <c r="D479" s="13">
        <v>500000</v>
      </c>
      <c r="E479" s="13">
        <v>500000</v>
      </c>
      <c r="F479" s="13">
        <v>500000</v>
      </c>
      <c r="G479" s="16">
        <v>0</v>
      </c>
      <c r="H479" s="13">
        <v>205046.65</v>
      </c>
    </row>
    <row r="480" spans="1:8" ht="47.25">
      <c r="A480" s="11" t="s">
        <v>951</v>
      </c>
      <c r="B480" s="11" t="s">
        <v>96</v>
      </c>
      <c r="C480" s="42" t="s">
        <v>5136</v>
      </c>
      <c r="D480" s="13">
        <v>50000</v>
      </c>
      <c r="E480" s="13">
        <v>36000</v>
      </c>
      <c r="F480" s="13">
        <v>36000</v>
      </c>
      <c r="G480" s="13">
        <v>36000</v>
      </c>
      <c r="H480" s="13">
        <v>0</v>
      </c>
    </row>
    <row r="481" spans="1:9" ht="143.25" customHeight="1">
      <c r="A481" s="11" t="s">
        <v>953</v>
      </c>
      <c r="B481" s="11" t="s">
        <v>96</v>
      </c>
      <c r="C481" s="42" t="s">
        <v>5137</v>
      </c>
      <c r="D481" s="13">
        <v>40000</v>
      </c>
      <c r="E481" s="13">
        <v>40000</v>
      </c>
      <c r="F481" s="13">
        <v>40000</v>
      </c>
      <c r="G481" s="13">
        <v>40000</v>
      </c>
      <c r="H481" s="13">
        <v>0</v>
      </c>
    </row>
    <row r="482" spans="1:9">
      <c r="A482" s="61" t="s">
        <v>98</v>
      </c>
      <c r="B482" s="61"/>
      <c r="C482" s="61"/>
      <c r="D482" s="13">
        <f>SUM(D479:D481)</f>
        <v>590000</v>
      </c>
      <c r="E482" s="13">
        <f>SUM(E479:E481)</f>
        <v>576000</v>
      </c>
      <c r="F482" s="13">
        <f>SUM(F479:F481)</f>
        <v>576000</v>
      </c>
      <c r="G482" s="13">
        <f>SUM(G479:G481)</f>
        <v>76000</v>
      </c>
      <c r="H482" s="13">
        <f>SUM(H479:H481)</f>
        <v>205046.65</v>
      </c>
    </row>
    <row r="483" spans="1:9" ht="47.25">
      <c r="A483" s="11" t="s">
        <v>956</v>
      </c>
      <c r="B483" s="11" t="s">
        <v>99</v>
      </c>
      <c r="C483" s="42" t="s">
        <v>40</v>
      </c>
      <c r="D483" s="13">
        <v>200000</v>
      </c>
      <c r="E483" s="13">
        <v>200000</v>
      </c>
      <c r="F483" s="13">
        <v>200000</v>
      </c>
      <c r="G483" s="16">
        <v>0</v>
      </c>
      <c r="H483" s="17">
        <v>0</v>
      </c>
    </row>
    <row r="484" spans="1:9">
      <c r="A484" s="61" t="s">
        <v>41</v>
      </c>
      <c r="B484" s="61"/>
      <c r="C484" s="61"/>
      <c r="D484" s="13">
        <f>SUM(D483:D483)</f>
        <v>200000</v>
      </c>
      <c r="E484" s="13">
        <f>SUM(E483:E483)</f>
        <v>200000</v>
      </c>
      <c r="F484" s="13">
        <f>SUM(F483:F483)</f>
        <v>200000</v>
      </c>
      <c r="G484" s="13">
        <f>SUM(G483:G483)</f>
        <v>0</v>
      </c>
      <c r="H484" s="13">
        <f>SUM(H483:H483)</f>
        <v>0</v>
      </c>
    </row>
    <row r="485" spans="1:9" ht="47.25">
      <c r="A485" s="11" t="s">
        <v>957</v>
      </c>
      <c r="B485" s="11" t="s">
        <v>42</v>
      </c>
      <c r="C485" s="42" t="s">
        <v>43</v>
      </c>
      <c r="D485" s="13">
        <v>180000</v>
      </c>
      <c r="E485" s="13">
        <v>180000</v>
      </c>
      <c r="F485" s="13">
        <v>180000</v>
      </c>
      <c r="G485" s="16">
        <v>0</v>
      </c>
      <c r="H485" s="16">
        <v>179960</v>
      </c>
    </row>
    <row r="486" spans="1:9" ht="47.25">
      <c r="A486" s="11" t="s">
        <v>960</v>
      </c>
      <c r="B486" s="11" t="s">
        <v>42</v>
      </c>
      <c r="C486" s="42" t="s">
        <v>44</v>
      </c>
      <c r="D486" s="13">
        <v>88000</v>
      </c>
      <c r="E486" s="13">
        <v>88000</v>
      </c>
      <c r="F486" s="13">
        <v>88000</v>
      </c>
      <c r="G486" s="16">
        <v>0</v>
      </c>
      <c r="H486" s="16">
        <v>82500</v>
      </c>
    </row>
    <row r="487" spans="1:9" ht="47.25">
      <c r="A487" s="11" t="s">
        <v>962</v>
      </c>
      <c r="B487" s="11" t="s">
        <v>42</v>
      </c>
      <c r="C487" s="42" t="s">
        <v>5138</v>
      </c>
      <c r="D487" s="13">
        <v>98189</v>
      </c>
      <c r="E487" s="13">
        <v>98189</v>
      </c>
      <c r="F487" s="13">
        <v>98189</v>
      </c>
      <c r="G487" s="13">
        <v>98189</v>
      </c>
      <c r="H487" s="13">
        <v>0</v>
      </c>
    </row>
    <row r="488" spans="1:9" ht="18.75" customHeight="1">
      <c r="A488" s="11" t="s">
        <v>964</v>
      </c>
      <c r="B488" s="11" t="s">
        <v>42</v>
      </c>
      <c r="C488" s="42" t="s">
        <v>5139</v>
      </c>
      <c r="D488" s="13">
        <v>70000</v>
      </c>
      <c r="E488" s="13">
        <v>70000</v>
      </c>
      <c r="F488" s="13">
        <v>70000</v>
      </c>
      <c r="G488" s="13">
        <v>70000</v>
      </c>
      <c r="H488" s="13">
        <v>0</v>
      </c>
      <c r="I488" s="1">
        <v>1</v>
      </c>
    </row>
    <row r="489" spans="1:9" ht="20.25" customHeight="1">
      <c r="A489" s="11" t="s">
        <v>966</v>
      </c>
      <c r="B489" s="11" t="s">
        <v>42</v>
      </c>
      <c r="C489" s="42" t="s">
        <v>5140</v>
      </c>
      <c r="D489" s="13">
        <v>50000</v>
      </c>
      <c r="E489" s="13">
        <v>50000</v>
      </c>
      <c r="F489" s="13">
        <v>50000</v>
      </c>
      <c r="G489" s="13">
        <v>50000</v>
      </c>
      <c r="H489" s="13">
        <v>0</v>
      </c>
    </row>
    <row r="490" spans="1:9" ht="47.25">
      <c r="A490" s="11" t="s">
        <v>968</v>
      </c>
      <c r="B490" s="11" t="s">
        <v>42</v>
      </c>
      <c r="C490" s="42" t="s">
        <v>5141</v>
      </c>
      <c r="D490" s="13">
        <v>268409</v>
      </c>
      <c r="E490" s="13">
        <v>268409</v>
      </c>
      <c r="F490" s="13">
        <v>268409</v>
      </c>
      <c r="G490" s="13">
        <v>268409</v>
      </c>
      <c r="H490" s="13">
        <v>0</v>
      </c>
    </row>
    <row r="491" spans="1:9" ht="47.25">
      <c r="A491" s="11" t="s">
        <v>970</v>
      </c>
      <c r="B491" s="11" t="s">
        <v>42</v>
      </c>
      <c r="C491" s="42" t="s">
        <v>5142</v>
      </c>
      <c r="D491" s="13">
        <v>165189</v>
      </c>
      <c r="E491" s="13">
        <v>50402</v>
      </c>
      <c r="F491" s="13">
        <v>50402</v>
      </c>
      <c r="G491" s="13">
        <v>50402</v>
      </c>
      <c r="H491" s="13">
        <v>0</v>
      </c>
    </row>
    <row r="492" spans="1:9" ht="47.25">
      <c r="A492" s="11" t="s">
        <v>972</v>
      </c>
      <c r="B492" s="11" t="s">
        <v>42</v>
      </c>
      <c r="C492" s="42" t="s">
        <v>5143</v>
      </c>
      <c r="D492" s="13">
        <v>110000</v>
      </c>
      <c r="E492" s="13">
        <v>110000</v>
      </c>
      <c r="F492" s="13">
        <v>110000</v>
      </c>
      <c r="G492" s="13">
        <v>110000</v>
      </c>
      <c r="H492" s="13">
        <v>0</v>
      </c>
    </row>
    <row r="493" spans="1:9">
      <c r="A493" s="61" t="s">
        <v>45</v>
      </c>
      <c r="B493" s="61"/>
      <c r="C493" s="61"/>
      <c r="D493" s="13">
        <f>SUM(D485:D492)</f>
        <v>1029787</v>
      </c>
      <c r="E493" s="13">
        <f>SUM(E485:E492)</f>
        <v>915000</v>
      </c>
      <c r="F493" s="13">
        <f>SUM(F485:F492)</f>
        <v>915000</v>
      </c>
      <c r="G493" s="13">
        <f>SUM(G485:G492)</f>
        <v>647000</v>
      </c>
      <c r="H493" s="13">
        <f>SUM(H485:H492)</f>
        <v>262460</v>
      </c>
    </row>
    <row r="494" spans="1:9" ht="47.25">
      <c r="A494" s="11" t="s">
        <v>973</v>
      </c>
      <c r="B494" s="11" t="s">
        <v>46</v>
      </c>
      <c r="C494" s="42" t="s">
        <v>47</v>
      </c>
      <c r="D494" s="13">
        <v>200000</v>
      </c>
      <c r="E494" s="13">
        <v>200000</v>
      </c>
      <c r="F494" s="13">
        <v>200000</v>
      </c>
      <c r="G494" s="16">
        <v>0</v>
      </c>
      <c r="H494" s="17">
        <v>0</v>
      </c>
    </row>
    <row r="495" spans="1:9" ht="47.25">
      <c r="A495" s="11" t="s">
        <v>974</v>
      </c>
      <c r="B495" s="11" t="s">
        <v>46</v>
      </c>
      <c r="C495" s="42" t="s">
        <v>5144</v>
      </c>
      <c r="D495" s="13">
        <v>95000</v>
      </c>
      <c r="E495" s="13">
        <v>95000</v>
      </c>
      <c r="F495" s="13">
        <v>95000</v>
      </c>
      <c r="G495" s="13">
        <v>95000</v>
      </c>
      <c r="H495" s="13">
        <v>0</v>
      </c>
    </row>
    <row r="496" spans="1:9" ht="47.25">
      <c r="A496" s="11" t="s">
        <v>977</v>
      </c>
      <c r="B496" s="11" t="s">
        <v>46</v>
      </c>
      <c r="C496" s="42" t="s">
        <v>5145</v>
      </c>
      <c r="D496" s="13">
        <v>95000</v>
      </c>
      <c r="E496" s="13">
        <v>60000</v>
      </c>
      <c r="F496" s="13">
        <v>60000</v>
      </c>
      <c r="G496" s="13">
        <v>60000</v>
      </c>
      <c r="H496" s="13">
        <v>0</v>
      </c>
    </row>
    <row r="497" spans="1:8" ht="47.25">
      <c r="A497" s="11" t="s">
        <v>979</v>
      </c>
      <c r="B497" s="11" t="s">
        <v>46</v>
      </c>
      <c r="C497" s="42" t="s">
        <v>5146</v>
      </c>
      <c r="D497" s="13">
        <v>20000</v>
      </c>
      <c r="E497" s="13">
        <v>20000</v>
      </c>
      <c r="F497" s="13">
        <v>20000</v>
      </c>
      <c r="G497" s="13">
        <v>20000</v>
      </c>
      <c r="H497" s="13">
        <v>0</v>
      </c>
    </row>
    <row r="498" spans="1:8" ht="47.25">
      <c r="A498" s="11" t="s">
        <v>981</v>
      </c>
      <c r="B498" s="11" t="s">
        <v>46</v>
      </c>
      <c r="C498" s="42" t="s">
        <v>5147</v>
      </c>
      <c r="D498" s="13">
        <v>25000</v>
      </c>
      <c r="E498" s="13">
        <v>25000</v>
      </c>
      <c r="F498" s="13">
        <v>25000</v>
      </c>
      <c r="G498" s="13">
        <v>25000</v>
      </c>
      <c r="H498" s="13">
        <v>0</v>
      </c>
    </row>
    <row r="499" spans="1:8">
      <c r="A499" s="61" t="s">
        <v>48</v>
      </c>
      <c r="B499" s="61"/>
      <c r="C499" s="61"/>
      <c r="D499" s="13">
        <f>SUM(D494:D498)</f>
        <v>435000</v>
      </c>
      <c r="E499" s="13">
        <f>SUM(E494:E498)</f>
        <v>400000</v>
      </c>
      <c r="F499" s="13">
        <f>SUM(F494:F498)</f>
        <v>400000</v>
      </c>
      <c r="G499" s="13">
        <f>SUM(G494:G498)</f>
        <v>200000</v>
      </c>
      <c r="H499" s="13">
        <f>SUM(H494:H498)</f>
        <v>0</v>
      </c>
    </row>
    <row r="500" spans="1:8" ht="47.25">
      <c r="A500" s="11" t="s">
        <v>983</v>
      </c>
      <c r="B500" s="11" t="s">
        <v>49</v>
      </c>
      <c r="C500" s="42" t="s">
        <v>50</v>
      </c>
      <c r="D500" s="13">
        <v>300000</v>
      </c>
      <c r="E500" s="13">
        <v>300000</v>
      </c>
      <c r="F500" s="13">
        <v>300000</v>
      </c>
      <c r="G500" s="16">
        <v>0</v>
      </c>
      <c r="H500" s="17">
        <v>100529</v>
      </c>
    </row>
    <row r="501" spans="1:8">
      <c r="A501" s="61" t="s">
        <v>51</v>
      </c>
      <c r="B501" s="61"/>
      <c r="C501" s="61"/>
      <c r="D501" s="13">
        <f>SUM(D500:D500)</f>
        <v>300000</v>
      </c>
      <c r="E501" s="13">
        <f>SUM(E500:E500)</f>
        <v>300000</v>
      </c>
      <c r="F501" s="13">
        <f>SUM(F500:F500)</f>
        <v>300000</v>
      </c>
      <c r="G501" s="13">
        <f>SUM(G500:G500)</f>
        <v>0</v>
      </c>
      <c r="H501" s="13">
        <f>SUM(H500:H500)</f>
        <v>100529</v>
      </c>
    </row>
    <row r="502" spans="1:8" ht="63">
      <c r="A502" s="11" t="s">
        <v>985</v>
      </c>
      <c r="B502" s="11" t="s">
        <v>5148</v>
      </c>
      <c r="C502" s="42" t="s">
        <v>5149</v>
      </c>
      <c r="D502" s="13">
        <v>800000</v>
      </c>
      <c r="E502" s="13">
        <v>679000</v>
      </c>
      <c r="F502" s="13">
        <v>679000</v>
      </c>
      <c r="G502" s="16">
        <v>679000</v>
      </c>
      <c r="H502" s="17">
        <v>0</v>
      </c>
    </row>
    <row r="503" spans="1:8">
      <c r="A503" s="61" t="s">
        <v>5150</v>
      </c>
      <c r="B503" s="61"/>
      <c r="C503" s="61"/>
      <c r="D503" s="13">
        <f>SUM(D502)</f>
        <v>800000</v>
      </c>
      <c r="E503" s="13">
        <f>SUM(E502)</f>
        <v>679000</v>
      </c>
      <c r="F503" s="13">
        <f>SUM(F502)</f>
        <v>679000</v>
      </c>
      <c r="G503" s="13">
        <f>SUM(G502)</f>
        <v>679000</v>
      </c>
      <c r="H503" s="13">
        <f>SUM(H502)</f>
        <v>0</v>
      </c>
    </row>
    <row r="504" spans="1:8" ht="47.25">
      <c r="A504" s="11" t="s">
        <v>987</v>
      </c>
      <c r="B504" s="11" t="s">
        <v>52</v>
      </c>
      <c r="C504" s="42" t="s">
        <v>53</v>
      </c>
      <c r="D504" s="13">
        <v>200000</v>
      </c>
      <c r="E504" s="13">
        <v>200000</v>
      </c>
      <c r="F504" s="13">
        <v>200000</v>
      </c>
      <c r="G504" s="16">
        <v>0</v>
      </c>
      <c r="H504" s="16">
        <v>0</v>
      </c>
    </row>
    <row r="505" spans="1:8">
      <c r="A505" s="61" t="s">
        <v>54</v>
      </c>
      <c r="B505" s="61"/>
      <c r="C505" s="61"/>
      <c r="D505" s="13">
        <f>SUM(D504:D504)</f>
        <v>200000</v>
      </c>
      <c r="E505" s="13">
        <f>SUM(E504:E504)</f>
        <v>200000</v>
      </c>
      <c r="F505" s="13">
        <f>SUM(F504:F504)</f>
        <v>200000</v>
      </c>
      <c r="G505" s="13">
        <f>SUM(G504:G504)</f>
        <v>0</v>
      </c>
      <c r="H505" s="13">
        <f>SUM(H504:H504)</f>
        <v>0</v>
      </c>
    </row>
    <row r="506" spans="1:8" ht="47.25">
      <c r="A506" s="11" t="s">
        <v>989</v>
      </c>
      <c r="B506" s="11" t="s">
        <v>55</v>
      </c>
      <c r="C506" s="42" t="s">
        <v>56</v>
      </c>
      <c r="D506" s="13">
        <v>1000000</v>
      </c>
      <c r="E506" s="13">
        <v>1000000</v>
      </c>
      <c r="F506" s="13">
        <v>1000000</v>
      </c>
      <c r="G506" s="16">
        <v>0</v>
      </c>
      <c r="H506" s="17">
        <v>45449</v>
      </c>
    </row>
    <row r="507" spans="1:8" ht="47.25">
      <c r="A507" s="11" t="s">
        <v>991</v>
      </c>
      <c r="B507" s="11" t="s">
        <v>5151</v>
      </c>
      <c r="C507" s="42" t="s">
        <v>5152</v>
      </c>
      <c r="D507" s="13">
        <v>30000</v>
      </c>
      <c r="E507" s="13">
        <v>25000</v>
      </c>
      <c r="F507" s="13">
        <v>25000</v>
      </c>
      <c r="G507" s="13">
        <v>25000</v>
      </c>
      <c r="H507" s="13">
        <v>0</v>
      </c>
    </row>
    <row r="508" spans="1:8">
      <c r="A508" s="61" t="s">
        <v>5153</v>
      </c>
      <c r="B508" s="61"/>
      <c r="C508" s="61"/>
      <c r="D508" s="13">
        <f>SUM(D506:D507)</f>
        <v>1030000</v>
      </c>
      <c r="E508" s="13">
        <f>SUM(E506:E507)</f>
        <v>1025000</v>
      </c>
      <c r="F508" s="13">
        <f>SUM(F506:F507)</f>
        <v>1025000</v>
      </c>
      <c r="G508" s="13">
        <f>SUM(G506:G507)</f>
        <v>25000</v>
      </c>
      <c r="H508" s="13">
        <f>SUM(H506:H507)</f>
        <v>45449</v>
      </c>
    </row>
    <row r="509" spans="1:8" ht="47.25">
      <c r="A509" s="11" t="s">
        <v>992</v>
      </c>
      <c r="B509" s="11" t="s">
        <v>5154</v>
      </c>
      <c r="C509" s="42" t="s">
        <v>5155</v>
      </c>
      <c r="D509" s="13">
        <v>288000</v>
      </c>
      <c r="E509" s="16">
        <v>288000</v>
      </c>
      <c r="F509" s="16">
        <v>288000</v>
      </c>
      <c r="G509" s="16">
        <v>288000</v>
      </c>
      <c r="H509" s="17">
        <v>0</v>
      </c>
    </row>
    <row r="510" spans="1:8" ht="47.25">
      <c r="A510" s="11" t="s">
        <v>993</v>
      </c>
      <c r="B510" s="11" t="s">
        <v>5154</v>
      </c>
      <c r="C510" s="42" t="s">
        <v>5156</v>
      </c>
      <c r="D510" s="13">
        <v>288000</v>
      </c>
      <c r="E510" s="16">
        <v>201000</v>
      </c>
      <c r="F510" s="16">
        <v>201000</v>
      </c>
      <c r="G510" s="16">
        <v>201000</v>
      </c>
      <c r="H510" s="17">
        <v>0</v>
      </c>
    </row>
    <row r="511" spans="1:8">
      <c r="A511" s="61" t="s">
        <v>5157</v>
      </c>
      <c r="B511" s="61"/>
      <c r="C511" s="61"/>
      <c r="D511" s="13">
        <f>SUM(D509:D510)</f>
        <v>576000</v>
      </c>
      <c r="E511" s="13">
        <f>SUM(E509:E510)</f>
        <v>489000</v>
      </c>
      <c r="F511" s="13">
        <f>SUM(F509:F510)</f>
        <v>489000</v>
      </c>
      <c r="G511" s="13">
        <f>SUM(G509:G510)</f>
        <v>489000</v>
      </c>
      <c r="H511" s="13">
        <f>SUM(H509:H510)</f>
        <v>0</v>
      </c>
    </row>
    <row r="512" spans="1:8" ht="47.25">
      <c r="A512" s="11" t="s">
        <v>996</v>
      </c>
      <c r="B512" s="11" t="s">
        <v>57</v>
      </c>
      <c r="C512" s="42" t="s">
        <v>58</v>
      </c>
      <c r="D512" s="13">
        <v>400000</v>
      </c>
      <c r="E512" s="13">
        <v>400000</v>
      </c>
      <c r="F512" s="13">
        <v>400000</v>
      </c>
      <c r="G512" s="16">
        <v>0</v>
      </c>
      <c r="H512" s="16">
        <v>0</v>
      </c>
    </row>
    <row r="513" spans="1:8" ht="47.25">
      <c r="A513" s="11" t="s">
        <v>997</v>
      </c>
      <c r="B513" s="11" t="s">
        <v>57</v>
      </c>
      <c r="C513" s="42" t="s">
        <v>5158</v>
      </c>
      <c r="D513" s="13">
        <v>50000</v>
      </c>
      <c r="E513" s="13">
        <v>42000</v>
      </c>
      <c r="F513" s="13">
        <v>42000</v>
      </c>
      <c r="G513" s="13">
        <v>42000</v>
      </c>
      <c r="H513" s="13">
        <v>0</v>
      </c>
    </row>
    <row r="514" spans="1:8">
      <c r="A514" s="61" t="s">
        <v>59</v>
      </c>
      <c r="B514" s="61"/>
      <c r="C514" s="61"/>
      <c r="D514" s="13">
        <f>SUM(D512:D513)</f>
        <v>450000</v>
      </c>
      <c r="E514" s="13">
        <f>SUM(E512:E513)</f>
        <v>442000</v>
      </c>
      <c r="F514" s="13">
        <f>SUM(F512:F513)</f>
        <v>442000</v>
      </c>
      <c r="G514" s="13">
        <f>SUM(G512:G513)</f>
        <v>42000</v>
      </c>
      <c r="H514" s="13">
        <f>SUM(H512:H513)</f>
        <v>0</v>
      </c>
    </row>
    <row r="515" spans="1:8" ht="47.25">
      <c r="A515" s="11" t="s">
        <v>998</v>
      </c>
      <c r="B515" s="11" t="s">
        <v>60</v>
      </c>
      <c r="C515" s="42" t="s">
        <v>61</v>
      </c>
      <c r="D515" s="13">
        <v>460700</v>
      </c>
      <c r="E515" s="13">
        <v>460700</v>
      </c>
      <c r="F515" s="13">
        <v>460700</v>
      </c>
      <c r="G515" s="16">
        <v>0</v>
      </c>
      <c r="H515" s="16">
        <v>15496.1</v>
      </c>
    </row>
    <row r="516" spans="1:8" ht="47.25">
      <c r="A516" s="11" t="s">
        <v>1001</v>
      </c>
      <c r="B516" s="11" t="s">
        <v>60</v>
      </c>
      <c r="C516" s="42" t="s">
        <v>5159</v>
      </c>
      <c r="D516" s="13">
        <v>40000</v>
      </c>
      <c r="E516" s="13">
        <v>40000</v>
      </c>
      <c r="F516" s="13">
        <v>40000</v>
      </c>
      <c r="G516" s="13">
        <v>40000</v>
      </c>
      <c r="H516" s="13">
        <v>0</v>
      </c>
    </row>
    <row r="517" spans="1:8" ht="47.25">
      <c r="A517" s="11" t="s">
        <v>1003</v>
      </c>
      <c r="B517" s="11" t="s">
        <v>60</v>
      </c>
      <c r="C517" s="42" t="s">
        <v>5160</v>
      </c>
      <c r="D517" s="13">
        <v>40000</v>
      </c>
      <c r="E517" s="13">
        <v>28000</v>
      </c>
      <c r="F517" s="13">
        <v>28000</v>
      </c>
      <c r="G517" s="13">
        <v>28000</v>
      </c>
      <c r="H517" s="13">
        <v>0</v>
      </c>
    </row>
    <row r="518" spans="1:8">
      <c r="A518" s="61" t="s">
        <v>62</v>
      </c>
      <c r="B518" s="61"/>
      <c r="C518" s="61"/>
      <c r="D518" s="13">
        <f>SUM(D515:D517)</f>
        <v>540700</v>
      </c>
      <c r="E518" s="13">
        <f>SUM(E515:E517)</f>
        <v>528700</v>
      </c>
      <c r="F518" s="13">
        <f>SUM(F515:F517)</f>
        <v>528700</v>
      </c>
      <c r="G518" s="13">
        <f>SUM(G515:G517)</f>
        <v>68000</v>
      </c>
      <c r="H518" s="13">
        <f>SUM(H515:H517)</f>
        <v>15496.1</v>
      </c>
    </row>
    <row r="519" spans="1:8" ht="47.25">
      <c r="A519" s="11" t="s">
        <v>1005</v>
      </c>
      <c r="B519" s="11" t="s">
        <v>63</v>
      </c>
      <c r="C519" s="42" t="s">
        <v>64</v>
      </c>
      <c r="D519" s="13">
        <v>300000</v>
      </c>
      <c r="E519" s="13">
        <v>300000</v>
      </c>
      <c r="F519" s="13">
        <v>300000</v>
      </c>
      <c r="G519" s="16">
        <v>0</v>
      </c>
      <c r="H519" s="16">
        <v>7240</v>
      </c>
    </row>
    <row r="520" spans="1:8" ht="47.25">
      <c r="A520" s="11" t="s">
        <v>1007</v>
      </c>
      <c r="B520" s="11" t="s">
        <v>63</v>
      </c>
      <c r="C520" s="42" t="s">
        <v>5161</v>
      </c>
      <c r="D520" s="13">
        <v>25000</v>
      </c>
      <c r="E520" s="13">
        <v>25000</v>
      </c>
      <c r="F520" s="13">
        <v>25000</v>
      </c>
      <c r="G520" s="13">
        <v>25000</v>
      </c>
      <c r="H520" s="13">
        <v>0</v>
      </c>
    </row>
    <row r="521" spans="1:8" ht="47.25">
      <c r="A521" s="11" t="s">
        <v>1009</v>
      </c>
      <c r="B521" s="11" t="s">
        <v>63</v>
      </c>
      <c r="C521" s="42" t="s">
        <v>5162</v>
      </c>
      <c r="D521" s="13">
        <v>40000</v>
      </c>
      <c r="E521" s="13">
        <v>40000</v>
      </c>
      <c r="F521" s="13">
        <v>40000</v>
      </c>
      <c r="G521" s="13">
        <v>40000</v>
      </c>
      <c r="H521" s="13">
        <v>0</v>
      </c>
    </row>
    <row r="522" spans="1:8" ht="47.25">
      <c r="A522" s="11" t="s">
        <v>1011</v>
      </c>
      <c r="B522" s="11" t="s">
        <v>63</v>
      </c>
      <c r="C522" s="42" t="s">
        <v>5163</v>
      </c>
      <c r="D522" s="13">
        <v>500000</v>
      </c>
      <c r="E522" s="13">
        <v>374000</v>
      </c>
      <c r="F522" s="13">
        <v>374000</v>
      </c>
      <c r="G522" s="13">
        <v>374000</v>
      </c>
      <c r="H522" s="13">
        <v>0</v>
      </c>
    </row>
    <row r="523" spans="1:8" ht="47.25">
      <c r="A523" s="11" t="s">
        <v>1013</v>
      </c>
      <c r="B523" s="11" t="s">
        <v>63</v>
      </c>
      <c r="C523" s="42" t="s">
        <v>5164</v>
      </c>
      <c r="D523" s="13">
        <v>200000</v>
      </c>
      <c r="E523" s="13">
        <v>200000</v>
      </c>
      <c r="F523" s="13">
        <v>200000</v>
      </c>
      <c r="G523" s="13">
        <v>200000</v>
      </c>
      <c r="H523" s="13">
        <v>0</v>
      </c>
    </row>
    <row r="524" spans="1:8" ht="47.25">
      <c r="A524" s="11" t="s">
        <v>1015</v>
      </c>
      <c r="B524" s="11" t="s">
        <v>63</v>
      </c>
      <c r="C524" s="42" t="s">
        <v>5165</v>
      </c>
      <c r="D524" s="13">
        <v>70000</v>
      </c>
      <c r="E524" s="13">
        <v>70000</v>
      </c>
      <c r="F524" s="13">
        <v>70000</v>
      </c>
      <c r="G524" s="13">
        <v>70000</v>
      </c>
      <c r="H524" s="13">
        <v>0</v>
      </c>
    </row>
    <row r="525" spans="1:8">
      <c r="A525" s="61" t="s">
        <v>65</v>
      </c>
      <c r="B525" s="61"/>
      <c r="C525" s="61"/>
      <c r="D525" s="13">
        <f>SUM(D519:D524)</f>
        <v>1135000</v>
      </c>
      <c r="E525" s="13">
        <f>SUM(E519:E524)</f>
        <v>1009000</v>
      </c>
      <c r="F525" s="13">
        <f>SUM(F519:F524)</f>
        <v>1009000</v>
      </c>
      <c r="G525" s="13">
        <f>SUM(G519:G524)</f>
        <v>709000</v>
      </c>
      <c r="H525" s="13">
        <f>SUM(H519:H524)</f>
        <v>7240</v>
      </c>
    </row>
    <row r="526" spans="1:8" ht="47.25">
      <c r="A526" s="11" t="s">
        <v>1017</v>
      </c>
      <c r="B526" s="11" t="s">
        <v>66</v>
      </c>
      <c r="C526" s="42" t="s">
        <v>67</v>
      </c>
      <c r="D526" s="13">
        <v>212000</v>
      </c>
      <c r="E526" s="13">
        <v>212000</v>
      </c>
      <c r="F526" s="13">
        <v>212000</v>
      </c>
      <c r="G526" s="16">
        <v>0</v>
      </c>
      <c r="H526" s="16">
        <v>210492.08</v>
      </c>
    </row>
    <row r="527" spans="1:8" ht="47.25">
      <c r="A527" s="11" t="s">
        <v>1019</v>
      </c>
      <c r="B527" s="11" t="s">
        <v>66</v>
      </c>
      <c r="C527" s="42" t="s">
        <v>68</v>
      </c>
      <c r="D527" s="13">
        <v>750000</v>
      </c>
      <c r="E527" s="13">
        <v>750000</v>
      </c>
      <c r="F527" s="13">
        <v>750000</v>
      </c>
      <c r="G527" s="16">
        <v>0</v>
      </c>
      <c r="H527" s="16">
        <v>734444.17</v>
      </c>
    </row>
    <row r="528" spans="1:8" ht="47.25">
      <c r="A528" s="11" t="s">
        <v>1021</v>
      </c>
      <c r="B528" s="11" t="s">
        <v>66</v>
      </c>
      <c r="C528" s="42" t="s">
        <v>69</v>
      </c>
      <c r="D528" s="13">
        <v>500000</v>
      </c>
      <c r="E528" s="13">
        <v>500000</v>
      </c>
      <c r="F528" s="13">
        <v>500000</v>
      </c>
      <c r="G528" s="16">
        <v>0</v>
      </c>
      <c r="H528" s="16">
        <v>0</v>
      </c>
    </row>
    <row r="529" spans="1:8" ht="47.25">
      <c r="A529" s="11" t="s">
        <v>1023</v>
      </c>
      <c r="B529" s="11" t="s">
        <v>66</v>
      </c>
      <c r="C529" s="42" t="s">
        <v>5166</v>
      </c>
      <c r="D529" s="13">
        <v>153000</v>
      </c>
      <c r="E529" s="13">
        <v>117000</v>
      </c>
      <c r="F529" s="13">
        <v>117000</v>
      </c>
      <c r="G529" s="13">
        <v>117000</v>
      </c>
      <c r="H529" s="13">
        <v>0</v>
      </c>
    </row>
    <row r="530" spans="1:8" ht="47.25">
      <c r="A530" s="11" t="s">
        <v>1025</v>
      </c>
      <c r="B530" s="11" t="s">
        <v>66</v>
      </c>
      <c r="C530" s="42" t="s">
        <v>5167</v>
      </c>
      <c r="D530" s="13">
        <v>65000</v>
      </c>
      <c r="E530" s="13">
        <v>65000</v>
      </c>
      <c r="F530" s="13">
        <v>65000</v>
      </c>
      <c r="G530" s="13">
        <v>65000</v>
      </c>
      <c r="H530" s="13">
        <v>0</v>
      </c>
    </row>
    <row r="531" spans="1:8" ht="47.25">
      <c r="A531" s="11" t="s">
        <v>1027</v>
      </c>
      <c r="B531" s="11" t="s">
        <v>66</v>
      </c>
      <c r="C531" s="42" t="s">
        <v>5168</v>
      </c>
      <c r="D531" s="13">
        <v>22000</v>
      </c>
      <c r="E531" s="13">
        <v>22000</v>
      </c>
      <c r="F531" s="13">
        <v>22000</v>
      </c>
      <c r="G531" s="13">
        <v>22000</v>
      </c>
      <c r="H531" s="13">
        <v>0</v>
      </c>
    </row>
    <row r="532" spans="1:8">
      <c r="A532" s="61" t="s">
        <v>70</v>
      </c>
      <c r="B532" s="61"/>
      <c r="C532" s="61"/>
      <c r="D532" s="13">
        <f>SUM(D526:D531)</f>
        <v>1702000</v>
      </c>
      <c r="E532" s="13">
        <f>SUM(E526:E531)</f>
        <v>1666000</v>
      </c>
      <c r="F532" s="13">
        <f>SUM(F526:F531)</f>
        <v>1666000</v>
      </c>
      <c r="G532" s="13">
        <f>SUM(G526:G531)</f>
        <v>204000</v>
      </c>
      <c r="H532" s="13">
        <f>SUM(H526:H531)</f>
        <v>944936.25</v>
      </c>
    </row>
    <row r="533" spans="1:8" ht="47.25">
      <c r="A533" s="11" t="s">
        <v>1029</v>
      </c>
      <c r="B533" s="11" t="s">
        <v>71</v>
      </c>
      <c r="C533" s="42" t="s">
        <v>72</v>
      </c>
      <c r="D533" s="13">
        <v>500000</v>
      </c>
      <c r="E533" s="13">
        <v>500000</v>
      </c>
      <c r="F533" s="13">
        <v>500000</v>
      </c>
      <c r="G533" s="16">
        <v>0</v>
      </c>
      <c r="H533" s="17">
        <v>0</v>
      </c>
    </row>
    <row r="534" spans="1:8">
      <c r="A534" s="61" t="s">
        <v>73</v>
      </c>
      <c r="B534" s="61"/>
      <c r="C534" s="61"/>
      <c r="D534" s="13">
        <f>SUM(D533:D533)</f>
        <v>500000</v>
      </c>
      <c r="E534" s="13">
        <f>SUM(E533:E533)</f>
        <v>500000</v>
      </c>
      <c r="F534" s="13">
        <f>SUM(F533:F533)</f>
        <v>500000</v>
      </c>
      <c r="G534" s="13">
        <f>SUM(G533:G533)</f>
        <v>0</v>
      </c>
      <c r="H534" s="13">
        <f>SUM(H533:H533)</f>
        <v>0</v>
      </c>
    </row>
    <row r="535" spans="1:8" ht="47.25">
      <c r="A535" s="11" t="s">
        <v>1031</v>
      </c>
      <c r="B535" s="11" t="s">
        <v>5169</v>
      </c>
      <c r="C535" s="42" t="s">
        <v>5170</v>
      </c>
      <c r="D535" s="13">
        <v>110000</v>
      </c>
      <c r="E535" s="13">
        <v>110000</v>
      </c>
      <c r="F535" s="13">
        <v>110000</v>
      </c>
      <c r="G535" s="13">
        <v>110000</v>
      </c>
      <c r="H535" s="13">
        <v>0</v>
      </c>
    </row>
    <row r="536" spans="1:8" ht="47.25">
      <c r="A536" s="11" t="s">
        <v>1033</v>
      </c>
      <c r="B536" s="11" t="s">
        <v>5169</v>
      </c>
      <c r="C536" s="42" t="s">
        <v>5171</v>
      </c>
      <c r="D536" s="13">
        <v>110000</v>
      </c>
      <c r="E536" s="16">
        <v>77000</v>
      </c>
      <c r="F536" s="16">
        <v>77000</v>
      </c>
      <c r="G536" s="16">
        <v>77000</v>
      </c>
      <c r="H536" s="16">
        <v>0</v>
      </c>
    </row>
    <row r="537" spans="1:8">
      <c r="A537" s="61" t="s">
        <v>5172</v>
      </c>
      <c r="B537" s="61"/>
      <c r="C537" s="61"/>
      <c r="D537" s="13">
        <f>SUM(D535:D536)</f>
        <v>220000</v>
      </c>
      <c r="E537" s="13">
        <f>SUM(E535:E536)</f>
        <v>187000</v>
      </c>
      <c r="F537" s="13">
        <f>SUM(F535:F536)</f>
        <v>187000</v>
      </c>
      <c r="G537" s="13">
        <f>SUM(G535:G536)</f>
        <v>187000</v>
      </c>
      <c r="H537" s="13">
        <f>SUM(H535:H536)</f>
        <v>0</v>
      </c>
    </row>
    <row r="538" spans="1:8" ht="47.25">
      <c r="A538" s="11" t="s">
        <v>1034</v>
      </c>
      <c r="B538" s="11" t="s">
        <v>5173</v>
      </c>
      <c r="C538" s="42" t="s">
        <v>5174</v>
      </c>
      <c r="D538" s="13">
        <v>150000</v>
      </c>
      <c r="E538" s="13">
        <v>120000</v>
      </c>
      <c r="F538" s="13">
        <v>120000</v>
      </c>
      <c r="G538" s="13">
        <v>120000</v>
      </c>
      <c r="H538" s="13">
        <v>0</v>
      </c>
    </row>
    <row r="539" spans="1:8" ht="47.25">
      <c r="A539" s="11" t="s">
        <v>1036</v>
      </c>
      <c r="B539" s="11" t="s">
        <v>5173</v>
      </c>
      <c r="C539" s="42" t="s">
        <v>5175</v>
      </c>
      <c r="D539" s="13">
        <v>50000</v>
      </c>
      <c r="E539" s="16">
        <v>50000</v>
      </c>
      <c r="F539" s="16">
        <v>50000</v>
      </c>
      <c r="G539" s="16">
        <v>50000</v>
      </c>
      <c r="H539" s="17">
        <v>0</v>
      </c>
    </row>
    <row r="540" spans="1:8">
      <c r="A540" s="61" t="s">
        <v>5176</v>
      </c>
      <c r="B540" s="61"/>
      <c r="C540" s="61"/>
      <c r="D540" s="13">
        <f>SUM(D538:D539)</f>
        <v>200000</v>
      </c>
      <c r="E540" s="13">
        <f>SUM(E538:E539)</f>
        <v>170000</v>
      </c>
      <c r="F540" s="13">
        <f>SUM(F538:F539)</f>
        <v>170000</v>
      </c>
      <c r="G540" s="13">
        <f>SUM(G538:G539)</f>
        <v>170000</v>
      </c>
      <c r="H540" s="13">
        <f>SUM(H538:H539)</f>
        <v>0</v>
      </c>
    </row>
    <row r="541" spans="1:8" ht="63">
      <c r="A541" s="11" t="s">
        <v>1038</v>
      </c>
      <c r="B541" s="11" t="s">
        <v>5177</v>
      </c>
      <c r="C541" s="42" t="s">
        <v>5178</v>
      </c>
      <c r="D541" s="13">
        <v>220000</v>
      </c>
      <c r="E541" s="13">
        <v>187000</v>
      </c>
      <c r="F541" s="13">
        <v>187000</v>
      </c>
      <c r="G541" s="16">
        <v>187000</v>
      </c>
      <c r="H541" s="17">
        <v>0</v>
      </c>
    </row>
    <row r="542" spans="1:8">
      <c r="A542" s="61" t="s">
        <v>5179</v>
      </c>
      <c r="B542" s="61"/>
      <c r="C542" s="61"/>
      <c r="D542" s="13">
        <f>SUM(D541:D541)</f>
        <v>220000</v>
      </c>
      <c r="E542" s="13">
        <f>SUM(E541:E541)</f>
        <v>187000</v>
      </c>
      <c r="F542" s="13">
        <f>SUM(F541:F541)</f>
        <v>187000</v>
      </c>
      <c r="G542" s="13">
        <f>SUM(G541:G541)</f>
        <v>187000</v>
      </c>
      <c r="H542" s="13">
        <f>SUM(H541:H541)</f>
        <v>0</v>
      </c>
    </row>
    <row r="543" spans="1:8" ht="47.25">
      <c r="A543" s="11" t="s">
        <v>1040</v>
      </c>
      <c r="B543" s="11" t="s">
        <v>5180</v>
      </c>
      <c r="C543" s="42" t="s">
        <v>5181</v>
      </c>
      <c r="D543" s="13">
        <v>110000</v>
      </c>
      <c r="E543" s="13">
        <v>110000</v>
      </c>
      <c r="F543" s="13">
        <v>110000</v>
      </c>
      <c r="G543" s="13">
        <v>110000</v>
      </c>
      <c r="H543" s="13">
        <v>0</v>
      </c>
    </row>
    <row r="544" spans="1:8" ht="47.25">
      <c r="A544" s="11" t="s">
        <v>1042</v>
      </c>
      <c r="B544" s="11" t="s">
        <v>5180</v>
      </c>
      <c r="C544" s="42" t="s">
        <v>5182</v>
      </c>
      <c r="D544" s="13">
        <v>110000</v>
      </c>
      <c r="E544" s="13">
        <v>110000</v>
      </c>
      <c r="F544" s="13">
        <v>110000</v>
      </c>
      <c r="G544" s="13">
        <v>110000</v>
      </c>
      <c r="H544" s="13">
        <v>0</v>
      </c>
    </row>
    <row r="545" spans="1:8" ht="47.25">
      <c r="A545" s="11" t="s">
        <v>1044</v>
      </c>
      <c r="B545" s="11" t="s">
        <v>5180</v>
      </c>
      <c r="C545" s="42" t="s">
        <v>5183</v>
      </c>
      <c r="D545" s="13">
        <v>110000</v>
      </c>
      <c r="E545" s="13">
        <v>110000</v>
      </c>
      <c r="F545" s="13">
        <v>110000</v>
      </c>
      <c r="G545" s="13">
        <v>110000</v>
      </c>
      <c r="H545" s="13">
        <v>0</v>
      </c>
    </row>
    <row r="546" spans="1:8" ht="47.25">
      <c r="A546" s="11" t="s">
        <v>1046</v>
      </c>
      <c r="B546" s="11" t="s">
        <v>5180</v>
      </c>
      <c r="C546" s="42" t="s">
        <v>5184</v>
      </c>
      <c r="D546" s="13">
        <v>110000</v>
      </c>
      <c r="E546" s="13">
        <v>110000</v>
      </c>
      <c r="F546" s="13">
        <v>110000</v>
      </c>
      <c r="G546" s="13">
        <v>110000</v>
      </c>
      <c r="H546" s="13">
        <v>0</v>
      </c>
    </row>
    <row r="547" spans="1:8" ht="47.25">
      <c r="A547" s="11" t="s">
        <v>1048</v>
      </c>
      <c r="B547" s="11" t="s">
        <v>5180</v>
      </c>
      <c r="C547" s="42" t="s">
        <v>5185</v>
      </c>
      <c r="D547" s="13">
        <v>110000</v>
      </c>
      <c r="E547" s="16">
        <v>27000</v>
      </c>
      <c r="F547" s="16">
        <v>27000</v>
      </c>
      <c r="G547" s="16">
        <v>27000</v>
      </c>
      <c r="H547" s="17">
        <v>0</v>
      </c>
    </row>
    <row r="548" spans="1:8">
      <c r="A548" s="61" t="s">
        <v>5186</v>
      </c>
      <c r="B548" s="61"/>
      <c r="C548" s="61"/>
      <c r="D548" s="13">
        <f>SUM(D543:D547)</f>
        <v>550000</v>
      </c>
      <c r="E548" s="13">
        <f>SUM(E543:E547)</f>
        <v>467000</v>
      </c>
      <c r="F548" s="13">
        <f>SUM(F543:F547)</f>
        <v>467000</v>
      </c>
      <c r="G548" s="13">
        <f>SUM(G543:G547)</f>
        <v>467000</v>
      </c>
      <c r="H548" s="13">
        <f>SUM(H543:H547)</f>
        <v>0</v>
      </c>
    </row>
    <row r="549" spans="1:8">
      <c r="A549" s="84" t="s">
        <v>171</v>
      </c>
      <c r="B549" s="84"/>
      <c r="C549" s="84"/>
      <c r="D549" s="85">
        <f>D548+D542+D540+D537+D534+D532+D525+D518+D514+D511+D508+D505+D503+D501+D499+D493+D484+D482+D478+D471+D467+D462+D460+D456+D452+D447+D443+D424++D412+D407</f>
        <v>35561000</v>
      </c>
      <c r="E549" s="85">
        <f t="shared" ref="E549:H549" si="0">E548+E542+E540+E537+E534+E532+E525+E518+E514+E511+E508+E505+E503+E501+E499+E493+E484+E482+E478+E471+E467+E462+E460+E456+E452+E447+E443+E424++E412+E407</f>
        <v>33436000</v>
      </c>
      <c r="F549" s="85">
        <f t="shared" si="0"/>
        <v>33436000</v>
      </c>
      <c r="G549" s="85">
        <f t="shared" si="0"/>
        <v>11951000</v>
      </c>
      <c r="H549" s="85">
        <f t="shared" si="0"/>
        <v>8452185.5300000012</v>
      </c>
    </row>
    <row r="550" spans="1:8">
      <c r="A550" s="86" t="s">
        <v>15</v>
      </c>
      <c r="B550" s="86"/>
      <c r="C550" s="86"/>
      <c r="D550" s="86"/>
      <c r="E550" s="86"/>
      <c r="F550" s="86"/>
      <c r="G550" s="86"/>
      <c r="H550" s="86"/>
    </row>
    <row r="551" spans="1:8" ht="47.25">
      <c r="A551" s="15">
        <v>1</v>
      </c>
      <c r="B551" s="28" t="s">
        <v>266</v>
      </c>
      <c r="C551" s="87" t="s">
        <v>267</v>
      </c>
      <c r="D551" s="14">
        <f>D552+D553+D554+D555</f>
        <v>12604000</v>
      </c>
      <c r="E551" s="14">
        <f t="shared" ref="E551:G551" si="1">E552+E553+E554+E555</f>
        <v>12101000</v>
      </c>
      <c r="F551" s="14">
        <f t="shared" si="1"/>
        <v>12101000</v>
      </c>
      <c r="G551" s="14">
        <f t="shared" si="1"/>
        <v>2833000</v>
      </c>
      <c r="H551" s="14">
        <f>H552+H553+H554+H555</f>
        <v>4265000</v>
      </c>
    </row>
    <row r="552" spans="1:8" ht="47.25">
      <c r="A552" s="11" t="s">
        <v>179</v>
      </c>
      <c r="B552" s="28" t="s">
        <v>266</v>
      </c>
      <c r="C552" s="12" t="s">
        <v>268</v>
      </c>
      <c r="D552" s="14">
        <f>3840000+1382000</f>
        <v>5222000</v>
      </c>
      <c r="E552" s="14">
        <f>3840000+1382000</f>
        <v>5222000</v>
      </c>
      <c r="F552" s="14">
        <f>3840000+1382000</f>
        <v>5222000</v>
      </c>
      <c r="G552" s="14">
        <v>1382000</v>
      </c>
      <c r="H552" s="14">
        <v>3840000</v>
      </c>
    </row>
    <row r="553" spans="1:8" ht="47.25">
      <c r="A553" s="11" t="s">
        <v>181</v>
      </c>
      <c r="B553" s="28" t="s">
        <v>269</v>
      </c>
      <c r="C553" s="12" t="s">
        <v>270</v>
      </c>
      <c r="D553" s="14">
        <f>425000+152000</f>
        <v>577000</v>
      </c>
      <c r="E553" s="14">
        <f>425000</f>
        <v>425000</v>
      </c>
      <c r="F553" s="14">
        <v>425000</v>
      </c>
      <c r="G553" s="14">
        <v>0</v>
      </c>
      <c r="H553" s="14">
        <v>425000</v>
      </c>
    </row>
    <row r="554" spans="1:8">
      <c r="A554" s="11" t="s">
        <v>183</v>
      </c>
      <c r="B554" s="28" t="s">
        <v>269</v>
      </c>
      <c r="C554" s="12" t="s">
        <v>591</v>
      </c>
      <c r="D554" s="14">
        <v>0</v>
      </c>
      <c r="E554" s="14">
        <v>152000</v>
      </c>
      <c r="F554" s="14">
        <v>0</v>
      </c>
      <c r="G554" s="14">
        <v>0</v>
      </c>
      <c r="H554" s="14">
        <v>0</v>
      </c>
    </row>
    <row r="555" spans="1:8" ht="47.25">
      <c r="A555" s="11" t="s">
        <v>185</v>
      </c>
      <c r="B555" s="28" t="s">
        <v>266</v>
      </c>
      <c r="C555" s="12" t="s">
        <v>271</v>
      </c>
      <c r="D555" s="14">
        <f>5003000+1802000</f>
        <v>6805000</v>
      </c>
      <c r="E555" s="14">
        <f>5003000+1299000</f>
        <v>6302000</v>
      </c>
      <c r="F555" s="14">
        <f>5003000+1299000+152000</f>
        <v>6454000</v>
      </c>
      <c r="G555" s="14">
        <f>1299000+152000</f>
        <v>1451000</v>
      </c>
      <c r="H555" s="14">
        <v>0</v>
      </c>
    </row>
    <row r="556" spans="1:8">
      <c r="A556" s="15">
        <v>2</v>
      </c>
      <c r="B556" s="28" t="s">
        <v>272</v>
      </c>
      <c r="C556" s="12" t="s">
        <v>267</v>
      </c>
      <c r="D556" s="14">
        <f>SUM(D557:D605)</f>
        <v>85073000</v>
      </c>
      <c r="E556" s="14">
        <f t="shared" ref="E556:H556" si="2">SUM(E557:E605)</f>
        <v>75603000</v>
      </c>
      <c r="F556" s="14">
        <f t="shared" si="2"/>
        <v>75603000</v>
      </c>
      <c r="G556" s="14">
        <f t="shared" si="2"/>
        <v>53312000</v>
      </c>
      <c r="H556" s="14">
        <f t="shared" si="2"/>
        <v>2951992.3099999996</v>
      </c>
    </row>
    <row r="557" spans="1:8" ht="31.5">
      <c r="A557" s="11" t="s">
        <v>243</v>
      </c>
      <c r="B557" s="11" t="s">
        <v>273</v>
      </c>
      <c r="C557" s="12" t="s">
        <v>274</v>
      </c>
      <c r="D557" s="14">
        <v>800000</v>
      </c>
      <c r="E557" s="14">
        <v>800000</v>
      </c>
      <c r="F557" s="14">
        <v>800000</v>
      </c>
      <c r="G557" s="14">
        <v>0</v>
      </c>
      <c r="H557" s="14">
        <v>0</v>
      </c>
    </row>
    <row r="558" spans="1:8" ht="31.5">
      <c r="A558" s="11" t="s">
        <v>245</v>
      </c>
      <c r="B558" s="11" t="s">
        <v>273</v>
      </c>
      <c r="C558" s="12" t="s">
        <v>275</v>
      </c>
      <c r="D558" s="14">
        <v>800000</v>
      </c>
      <c r="E558" s="14">
        <v>800000</v>
      </c>
      <c r="F558" s="14">
        <v>800000</v>
      </c>
      <c r="G558" s="14">
        <v>0</v>
      </c>
      <c r="H558" s="14">
        <v>0</v>
      </c>
    </row>
    <row r="559" spans="1:8" ht="31.5">
      <c r="A559" s="11" t="s">
        <v>250</v>
      </c>
      <c r="B559" s="11" t="s">
        <v>273</v>
      </c>
      <c r="C559" s="12" t="s">
        <v>276</v>
      </c>
      <c r="D559" s="14">
        <v>800000</v>
      </c>
      <c r="E559" s="14">
        <v>800000</v>
      </c>
      <c r="F559" s="14">
        <v>800000</v>
      </c>
      <c r="G559" s="14">
        <v>0</v>
      </c>
      <c r="H559" s="14">
        <v>783907.3</v>
      </c>
    </row>
    <row r="560" spans="1:8" ht="31.5">
      <c r="A560" s="11" t="s">
        <v>252</v>
      </c>
      <c r="B560" s="11" t="s">
        <v>273</v>
      </c>
      <c r="C560" s="12" t="s">
        <v>277</v>
      </c>
      <c r="D560" s="14">
        <v>800000</v>
      </c>
      <c r="E560" s="14">
        <v>800000</v>
      </c>
      <c r="F560" s="14">
        <v>800000</v>
      </c>
      <c r="G560" s="14">
        <v>0</v>
      </c>
      <c r="H560" s="14">
        <v>0</v>
      </c>
    </row>
    <row r="561" spans="1:8" ht="31.5">
      <c r="A561" s="11" t="s">
        <v>278</v>
      </c>
      <c r="B561" s="11" t="s">
        <v>273</v>
      </c>
      <c r="C561" s="12" t="s">
        <v>279</v>
      </c>
      <c r="D561" s="14">
        <v>800000</v>
      </c>
      <c r="E561" s="14">
        <v>800000</v>
      </c>
      <c r="F561" s="14">
        <v>800000</v>
      </c>
      <c r="G561" s="14">
        <v>0</v>
      </c>
      <c r="H561" s="14">
        <v>783907.3</v>
      </c>
    </row>
    <row r="562" spans="1:8" ht="31.5">
      <c r="A562" s="11" t="s">
        <v>280</v>
      </c>
      <c r="B562" s="11" t="s">
        <v>273</v>
      </c>
      <c r="C562" s="12" t="s">
        <v>281</v>
      </c>
      <c r="D562" s="14">
        <v>50000</v>
      </c>
      <c r="E562" s="14">
        <v>50000</v>
      </c>
      <c r="F562" s="14">
        <v>50000</v>
      </c>
      <c r="G562" s="14">
        <v>0</v>
      </c>
      <c r="H562" s="14">
        <v>49998.42</v>
      </c>
    </row>
    <row r="563" spans="1:8" ht="47.25">
      <c r="A563" s="11" t="s">
        <v>282</v>
      </c>
      <c r="B563" s="11" t="s">
        <v>273</v>
      </c>
      <c r="C563" s="12" t="s">
        <v>283</v>
      </c>
      <c r="D563" s="14">
        <v>200000</v>
      </c>
      <c r="E563" s="14">
        <v>200000</v>
      </c>
      <c r="F563" s="14">
        <v>200000</v>
      </c>
      <c r="G563" s="14">
        <v>0</v>
      </c>
      <c r="H563" s="14">
        <v>21780</v>
      </c>
    </row>
    <row r="564" spans="1:8" ht="31.5">
      <c r="A564" s="11" t="s">
        <v>284</v>
      </c>
      <c r="B564" s="11" t="s">
        <v>273</v>
      </c>
      <c r="C564" s="12" t="s">
        <v>285</v>
      </c>
      <c r="D564" s="14">
        <v>1500000</v>
      </c>
      <c r="E564" s="14">
        <v>1500000</v>
      </c>
      <c r="F564" s="14">
        <v>1500000</v>
      </c>
      <c r="G564" s="14">
        <v>0</v>
      </c>
      <c r="H564" s="14">
        <v>0</v>
      </c>
    </row>
    <row r="565" spans="1:8">
      <c r="A565" s="11" t="s">
        <v>286</v>
      </c>
      <c r="B565" s="11" t="s">
        <v>273</v>
      </c>
      <c r="C565" s="12" t="s">
        <v>287</v>
      </c>
      <c r="D565" s="14">
        <v>792686</v>
      </c>
      <c r="E565" s="14">
        <v>792686</v>
      </c>
      <c r="F565" s="14">
        <v>792686</v>
      </c>
      <c r="G565" s="14">
        <v>184686</v>
      </c>
      <c r="H565" s="14">
        <v>436108.83999999997</v>
      </c>
    </row>
    <row r="566" spans="1:8" ht="31.5">
      <c r="A566" s="11" t="s">
        <v>288</v>
      </c>
      <c r="B566" s="11" t="s">
        <v>273</v>
      </c>
      <c r="C566" s="12" t="s">
        <v>289</v>
      </c>
      <c r="D566" s="14">
        <v>315314</v>
      </c>
      <c r="E566" s="14">
        <v>315314</v>
      </c>
      <c r="F566" s="14">
        <v>315314</v>
      </c>
      <c r="G566" s="14">
        <v>-184686</v>
      </c>
      <c r="H566" s="14">
        <v>304195.44000000006</v>
      </c>
    </row>
    <row r="567" spans="1:8" ht="31.5">
      <c r="A567" s="11" t="s">
        <v>290</v>
      </c>
      <c r="B567" s="11" t="s">
        <v>273</v>
      </c>
      <c r="C567" s="12" t="s">
        <v>291</v>
      </c>
      <c r="D567" s="14">
        <v>160000</v>
      </c>
      <c r="E567" s="14">
        <v>160000</v>
      </c>
      <c r="F567" s="14">
        <v>160000</v>
      </c>
      <c r="G567" s="14">
        <v>0</v>
      </c>
      <c r="H567" s="14">
        <v>0</v>
      </c>
    </row>
    <row r="568" spans="1:8" ht="31.5">
      <c r="A568" s="11" t="s">
        <v>292</v>
      </c>
      <c r="B568" s="11" t="s">
        <v>273</v>
      </c>
      <c r="C568" s="12" t="s">
        <v>5187</v>
      </c>
      <c r="D568" s="14">
        <v>85000</v>
      </c>
      <c r="E568" s="14">
        <v>85000</v>
      </c>
      <c r="F568" s="14">
        <v>85000</v>
      </c>
      <c r="G568" s="14">
        <v>85000</v>
      </c>
      <c r="H568" s="14">
        <v>0</v>
      </c>
    </row>
    <row r="569" spans="1:8">
      <c r="A569" s="11" t="s">
        <v>293</v>
      </c>
      <c r="B569" s="11" t="s">
        <v>273</v>
      </c>
      <c r="C569" s="12" t="s">
        <v>5188</v>
      </c>
      <c r="D569" s="14">
        <v>150000</v>
      </c>
      <c r="E569" s="14">
        <v>150000</v>
      </c>
      <c r="F569" s="14">
        <v>150000</v>
      </c>
      <c r="G569" s="14">
        <v>150000</v>
      </c>
      <c r="H569" s="14">
        <v>0</v>
      </c>
    </row>
    <row r="570" spans="1:8" ht="31.5">
      <c r="A570" s="11" t="s">
        <v>295</v>
      </c>
      <c r="B570" s="11" t="s">
        <v>273</v>
      </c>
      <c r="C570" s="12" t="s">
        <v>5189</v>
      </c>
      <c r="D570" s="14">
        <v>150000</v>
      </c>
      <c r="E570" s="14">
        <v>150000</v>
      </c>
      <c r="F570" s="14">
        <v>150000</v>
      </c>
      <c r="G570" s="14">
        <v>150000</v>
      </c>
      <c r="H570" s="14">
        <v>0</v>
      </c>
    </row>
    <row r="571" spans="1:8" ht="31.5">
      <c r="A571" s="11" t="s">
        <v>297</v>
      </c>
      <c r="B571" s="11" t="s">
        <v>273</v>
      </c>
      <c r="C571" s="12" t="s">
        <v>5190</v>
      </c>
      <c r="D571" s="14">
        <v>150000</v>
      </c>
      <c r="E571" s="14">
        <v>150000</v>
      </c>
      <c r="F571" s="14">
        <v>150000</v>
      </c>
      <c r="G571" s="14">
        <v>150000</v>
      </c>
      <c r="H571" s="14">
        <v>0</v>
      </c>
    </row>
    <row r="572" spans="1:8" ht="31.5">
      <c r="A572" s="11" t="s">
        <v>299</v>
      </c>
      <c r="B572" s="11" t="s">
        <v>273</v>
      </c>
      <c r="C572" s="12" t="s">
        <v>5191</v>
      </c>
      <c r="D572" s="14">
        <v>150000</v>
      </c>
      <c r="E572" s="14">
        <v>150000</v>
      </c>
      <c r="F572" s="14">
        <v>150000</v>
      </c>
      <c r="G572" s="14">
        <v>150000</v>
      </c>
      <c r="H572" s="14">
        <v>0</v>
      </c>
    </row>
    <row r="573" spans="1:8" ht="31.5">
      <c r="A573" s="11" t="s">
        <v>301</v>
      </c>
      <c r="B573" s="11" t="s">
        <v>273</v>
      </c>
      <c r="C573" s="12" t="s">
        <v>5192</v>
      </c>
      <c r="D573" s="14">
        <v>150000</v>
      </c>
      <c r="E573" s="14">
        <v>150000</v>
      </c>
      <c r="F573" s="14">
        <v>150000</v>
      </c>
      <c r="G573" s="14">
        <v>150000</v>
      </c>
      <c r="H573" s="14">
        <v>0</v>
      </c>
    </row>
    <row r="574" spans="1:8" ht="31.5">
      <c r="A574" s="11" t="s">
        <v>302</v>
      </c>
      <c r="B574" s="11" t="s">
        <v>273</v>
      </c>
      <c r="C574" s="12" t="s">
        <v>5193</v>
      </c>
      <c r="D574" s="14">
        <v>150000</v>
      </c>
      <c r="E574" s="14">
        <v>150000</v>
      </c>
      <c r="F574" s="14">
        <v>150000</v>
      </c>
      <c r="G574" s="14">
        <v>150000</v>
      </c>
      <c r="H574" s="14">
        <v>0</v>
      </c>
    </row>
    <row r="575" spans="1:8" ht="31.5">
      <c r="A575" s="11" t="s">
        <v>481</v>
      </c>
      <c r="B575" s="11" t="s">
        <v>273</v>
      </c>
      <c r="C575" s="12" t="s">
        <v>5194</v>
      </c>
      <c r="D575" s="14">
        <v>1800000</v>
      </c>
      <c r="E575" s="14">
        <v>1800000</v>
      </c>
      <c r="F575" s="14">
        <v>1800000</v>
      </c>
      <c r="G575" s="14">
        <v>1800000</v>
      </c>
      <c r="H575" s="14">
        <v>0</v>
      </c>
    </row>
    <row r="576" spans="1:8" ht="31.5">
      <c r="A576" s="11" t="s">
        <v>483</v>
      </c>
      <c r="B576" s="11" t="s">
        <v>273</v>
      </c>
      <c r="C576" s="12" t="s">
        <v>5195</v>
      </c>
      <c r="D576" s="14">
        <v>550000</v>
      </c>
      <c r="E576" s="14">
        <v>550000</v>
      </c>
      <c r="F576" s="14">
        <v>550000</v>
      </c>
      <c r="G576" s="14">
        <v>550000</v>
      </c>
      <c r="H576" s="14">
        <v>0</v>
      </c>
    </row>
    <row r="577" spans="1:8" ht="47.25">
      <c r="A577" s="11" t="s">
        <v>485</v>
      </c>
      <c r="B577" s="11" t="s">
        <v>273</v>
      </c>
      <c r="C577" s="12" t="s">
        <v>5196</v>
      </c>
      <c r="D577" s="14">
        <v>180000</v>
      </c>
      <c r="E577" s="14">
        <v>180000</v>
      </c>
      <c r="F577" s="14">
        <v>180000</v>
      </c>
      <c r="G577" s="14">
        <v>180000</v>
      </c>
      <c r="H577" s="14">
        <v>0</v>
      </c>
    </row>
    <row r="578" spans="1:8" ht="47.25">
      <c r="A578" s="11" t="s">
        <v>487</v>
      </c>
      <c r="B578" s="11" t="s">
        <v>273</v>
      </c>
      <c r="C578" s="12" t="s">
        <v>5197</v>
      </c>
      <c r="D578" s="14">
        <v>200000</v>
      </c>
      <c r="E578" s="14">
        <v>200000</v>
      </c>
      <c r="F578" s="14">
        <v>200000</v>
      </c>
      <c r="G578" s="14">
        <v>200000</v>
      </c>
      <c r="H578" s="14">
        <v>0</v>
      </c>
    </row>
    <row r="579" spans="1:8" ht="31.5">
      <c r="A579" s="11" t="s">
        <v>489</v>
      </c>
      <c r="B579" s="11" t="s">
        <v>273</v>
      </c>
      <c r="C579" s="12" t="s">
        <v>5198</v>
      </c>
      <c r="D579" s="14">
        <v>800000</v>
      </c>
      <c r="E579" s="14">
        <v>800000</v>
      </c>
      <c r="F579" s="14">
        <v>800000</v>
      </c>
      <c r="G579" s="14">
        <v>800000</v>
      </c>
      <c r="H579" s="14">
        <v>0</v>
      </c>
    </row>
    <row r="580" spans="1:8" ht="31.5">
      <c r="A580" s="11" t="s">
        <v>2109</v>
      </c>
      <c r="B580" s="11" t="s">
        <v>273</v>
      </c>
      <c r="C580" s="12" t="s">
        <v>5199</v>
      </c>
      <c r="D580" s="14">
        <v>300000</v>
      </c>
      <c r="E580" s="14">
        <v>300000</v>
      </c>
      <c r="F580" s="14">
        <v>300000</v>
      </c>
      <c r="G580" s="14">
        <v>300000</v>
      </c>
      <c r="H580" s="14">
        <v>0</v>
      </c>
    </row>
    <row r="581" spans="1:8" ht="31.5">
      <c r="A581" s="11" t="s">
        <v>2111</v>
      </c>
      <c r="B581" s="11" t="s">
        <v>273</v>
      </c>
      <c r="C581" s="12" t="s">
        <v>5200</v>
      </c>
      <c r="D581" s="14">
        <v>400000</v>
      </c>
      <c r="E581" s="14">
        <v>400000</v>
      </c>
      <c r="F581" s="14">
        <v>400000</v>
      </c>
      <c r="G581" s="14">
        <v>400000</v>
      </c>
      <c r="H581" s="14">
        <v>0</v>
      </c>
    </row>
    <row r="582" spans="1:8" ht="31.5">
      <c r="A582" s="11" t="s">
        <v>2113</v>
      </c>
      <c r="B582" s="11" t="s">
        <v>273</v>
      </c>
      <c r="C582" s="12" t="s">
        <v>5201</v>
      </c>
      <c r="D582" s="14">
        <v>400000</v>
      </c>
      <c r="E582" s="14">
        <v>400000</v>
      </c>
      <c r="F582" s="14">
        <v>400000</v>
      </c>
      <c r="G582" s="14">
        <v>400000</v>
      </c>
      <c r="H582" s="14">
        <v>0</v>
      </c>
    </row>
    <row r="583" spans="1:8" ht="31.5">
      <c r="A583" s="11" t="s">
        <v>2115</v>
      </c>
      <c r="B583" s="11" t="s">
        <v>273</v>
      </c>
      <c r="C583" s="12" t="s">
        <v>5202</v>
      </c>
      <c r="D583" s="14">
        <v>1054000</v>
      </c>
      <c r="E583" s="14">
        <v>1054000</v>
      </c>
      <c r="F583" s="14">
        <v>1054000</v>
      </c>
      <c r="G583" s="14">
        <v>1054000</v>
      </c>
      <c r="H583" s="14">
        <v>0</v>
      </c>
    </row>
    <row r="584" spans="1:8" ht="31.5">
      <c r="A584" s="11" t="s">
        <v>2117</v>
      </c>
      <c r="B584" s="11" t="s">
        <v>273</v>
      </c>
      <c r="C584" s="12" t="s">
        <v>5203</v>
      </c>
      <c r="D584" s="14">
        <v>50000</v>
      </c>
      <c r="E584" s="14">
        <v>50000</v>
      </c>
      <c r="F584" s="14">
        <v>50000</v>
      </c>
      <c r="G584" s="14">
        <v>50000</v>
      </c>
      <c r="H584" s="14">
        <v>0</v>
      </c>
    </row>
    <row r="585" spans="1:8" ht="31.5">
      <c r="A585" s="11" t="s">
        <v>2119</v>
      </c>
      <c r="B585" s="11" t="s">
        <v>273</v>
      </c>
      <c r="C585" s="12" t="s">
        <v>5204</v>
      </c>
      <c r="D585" s="14">
        <v>50000</v>
      </c>
      <c r="E585" s="14">
        <v>50000</v>
      </c>
      <c r="F585" s="14">
        <v>50000</v>
      </c>
      <c r="G585" s="14">
        <v>50000</v>
      </c>
      <c r="H585" s="14">
        <v>0</v>
      </c>
    </row>
    <row r="586" spans="1:8" ht="31.5">
      <c r="A586" s="11" t="s">
        <v>2121</v>
      </c>
      <c r="B586" s="11" t="s">
        <v>273</v>
      </c>
      <c r="C586" s="12" t="s">
        <v>5205</v>
      </c>
      <c r="D586" s="14">
        <v>50000</v>
      </c>
      <c r="E586" s="14">
        <v>50000</v>
      </c>
      <c r="F586" s="14">
        <v>50000</v>
      </c>
      <c r="G586" s="14">
        <v>50000</v>
      </c>
      <c r="H586" s="14">
        <v>0</v>
      </c>
    </row>
    <row r="587" spans="1:8" ht="31.5">
      <c r="A587" s="11" t="s">
        <v>2123</v>
      </c>
      <c r="B587" s="11" t="s">
        <v>273</v>
      </c>
      <c r="C587" s="12" t="s">
        <v>5206</v>
      </c>
      <c r="D587" s="14">
        <v>50000</v>
      </c>
      <c r="E587" s="14">
        <v>50000</v>
      </c>
      <c r="F587" s="14">
        <v>50000</v>
      </c>
      <c r="G587" s="14">
        <v>50000</v>
      </c>
      <c r="H587" s="14">
        <v>0</v>
      </c>
    </row>
    <row r="588" spans="1:8" ht="47.25">
      <c r="A588" s="11" t="s">
        <v>2125</v>
      </c>
      <c r="B588" s="11" t="s">
        <v>273</v>
      </c>
      <c r="C588" s="12" t="s">
        <v>5207</v>
      </c>
      <c r="D588" s="14">
        <v>1500000</v>
      </c>
      <c r="E588" s="14">
        <v>1500000</v>
      </c>
      <c r="F588" s="14">
        <v>1500000</v>
      </c>
      <c r="G588" s="14">
        <v>1500000</v>
      </c>
      <c r="H588" s="14">
        <v>0</v>
      </c>
    </row>
    <row r="589" spans="1:8" ht="47.25">
      <c r="A589" s="11" t="s">
        <v>2127</v>
      </c>
      <c r="B589" s="11" t="s">
        <v>273</v>
      </c>
      <c r="C589" s="12" t="s">
        <v>5208</v>
      </c>
      <c r="D589" s="14">
        <v>125000</v>
      </c>
      <c r="E589" s="14">
        <v>125000</v>
      </c>
      <c r="F589" s="14">
        <v>125000</v>
      </c>
      <c r="G589" s="14">
        <v>125000</v>
      </c>
      <c r="H589" s="14">
        <v>0</v>
      </c>
    </row>
    <row r="590" spans="1:8" ht="31.5">
      <c r="A590" s="11" t="s">
        <v>2129</v>
      </c>
      <c r="B590" s="11" t="s">
        <v>273</v>
      </c>
      <c r="C590" s="12" t="s">
        <v>294</v>
      </c>
      <c r="D590" s="14">
        <v>849500</v>
      </c>
      <c r="E590" s="14">
        <v>849500</v>
      </c>
      <c r="F590" s="14">
        <v>849500</v>
      </c>
      <c r="G590" s="14">
        <v>-500</v>
      </c>
      <c r="H590" s="14">
        <v>0</v>
      </c>
    </row>
    <row r="591" spans="1:8" ht="31.5">
      <c r="A591" s="11" t="s">
        <v>2131</v>
      </c>
      <c r="B591" s="11" t="s">
        <v>273</v>
      </c>
      <c r="C591" s="12" t="s">
        <v>296</v>
      </c>
      <c r="D591" s="14">
        <v>4155000</v>
      </c>
      <c r="E591" s="14">
        <v>4155000</v>
      </c>
      <c r="F591" s="14">
        <v>4155000</v>
      </c>
      <c r="G591" s="14">
        <v>0</v>
      </c>
      <c r="H591" s="14">
        <v>0</v>
      </c>
    </row>
    <row r="592" spans="1:8" ht="31.5">
      <c r="A592" s="11" t="s">
        <v>2133</v>
      </c>
      <c r="B592" s="11" t="s">
        <v>273</v>
      </c>
      <c r="C592" s="12" t="s">
        <v>298</v>
      </c>
      <c r="D592" s="14">
        <v>650000</v>
      </c>
      <c r="E592" s="14">
        <v>650000</v>
      </c>
      <c r="F592" s="14">
        <v>650000</v>
      </c>
      <c r="G592" s="14">
        <v>0</v>
      </c>
      <c r="H592" s="14">
        <v>572095.01</v>
      </c>
    </row>
    <row r="593" spans="1:8" ht="31.5">
      <c r="A593" s="11" t="s">
        <v>2135</v>
      </c>
      <c r="B593" s="11" t="s">
        <v>273</v>
      </c>
      <c r="C593" s="12" t="s">
        <v>300</v>
      </c>
      <c r="D593" s="14">
        <v>300000</v>
      </c>
      <c r="E593" s="14">
        <v>300000</v>
      </c>
      <c r="F593" s="14">
        <v>300000</v>
      </c>
      <c r="G593" s="14">
        <v>0</v>
      </c>
      <c r="H593" s="14">
        <v>0</v>
      </c>
    </row>
    <row r="594" spans="1:8" ht="47.25">
      <c r="A594" s="11" t="s">
        <v>2137</v>
      </c>
      <c r="B594" s="11" t="s">
        <v>273</v>
      </c>
      <c r="C594" s="12" t="s">
        <v>5209</v>
      </c>
      <c r="D594" s="14">
        <v>1294000</v>
      </c>
      <c r="E594" s="14">
        <v>1294</v>
      </c>
      <c r="F594" s="14">
        <v>1294</v>
      </c>
      <c r="G594" s="14">
        <v>1294</v>
      </c>
      <c r="H594" s="14">
        <v>0</v>
      </c>
    </row>
    <row r="595" spans="1:8">
      <c r="A595" s="11" t="s">
        <v>2139</v>
      </c>
      <c r="B595" s="11" t="s">
        <v>273</v>
      </c>
      <c r="C595" s="12" t="s">
        <v>5210</v>
      </c>
      <c r="D595" s="14">
        <v>51000000</v>
      </c>
      <c r="E595" s="14">
        <v>51000000</v>
      </c>
      <c r="F595" s="14">
        <v>51000000</v>
      </c>
      <c r="G595" s="14">
        <f>51000000-8082794</f>
        <v>42917206</v>
      </c>
      <c r="H595" s="14">
        <v>0</v>
      </c>
    </row>
    <row r="596" spans="1:8" ht="31.5">
      <c r="A596" s="11" t="s">
        <v>2141</v>
      </c>
      <c r="B596" s="11" t="s">
        <v>273</v>
      </c>
      <c r="C596" s="12" t="s">
        <v>5211</v>
      </c>
      <c r="D596" s="14">
        <v>41429</v>
      </c>
      <c r="E596" s="14">
        <v>41429</v>
      </c>
      <c r="F596" s="14">
        <v>41429</v>
      </c>
      <c r="G596" s="14">
        <v>41429</v>
      </c>
      <c r="H596" s="14">
        <v>0</v>
      </c>
    </row>
    <row r="597" spans="1:8" ht="31.5">
      <c r="A597" s="11" t="s">
        <v>2143</v>
      </c>
      <c r="B597" s="11" t="s">
        <v>273</v>
      </c>
      <c r="C597" s="12" t="s">
        <v>5212</v>
      </c>
      <c r="D597" s="14">
        <v>149513</v>
      </c>
      <c r="E597" s="14">
        <v>149513</v>
      </c>
      <c r="F597" s="14">
        <v>149513</v>
      </c>
      <c r="G597" s="14">
        <v>149513</v>
      </c>
      <c r="H597" s="14">
        <v>0</v>
      </c>
    </row>
    <row r="598" spans="1:8" ht="31.5">
      <c r="A598" s="11" t="s">
        <v>2145</v>
      </c>
      <c r="B598" s="11" t="s">
        <v>273</v>
      </c>
      <c r="C598" s="12" t="s">
        <v>5213</v>
      </c>
      <c r="D598" s="14">
        <v>109058</v>
      </c>
      <c r="E598" s="14">
        <v>109058</v>
      </c>
      <c r="F598" s="14">
        <v>109058</v>
      </c>
      <c r="G598" s="14">
        <v>109058</v>
      </c>
      <c r="H598" s="14">
        <v>0</v>
      </c>
    </row>
    <row r="599" spans="1:8" ht="31.5">
      <c r="A599" s="11" t="s">
        <v>2147</v>
      </c>
      <c r="B599" s="11" t="s">
        <v>273</v>
      </c>
      <c r="C599" s="12" t="s">
        <v>5214</v>
      </c>
      <c r="D599" s="14">
        <v>600000</v>
      </c>
      <c r="E599" s="14">
        <v>600000</v>
      </c>
      <c r="F599" s="14">
        <v>600000</v>
      </c>
      <c r="G599" s="14">
        <v>600000</v>
      </c>
      <c r="H599" s="14">
        <v>0</v>
      </c>
    </row>
    <row r="600" spans="1:8" ht="31.5">
      <c r="A600" s="11" t="s">
        <v>5215</v>
      </c>
      <c r="B600" s="11" t="s">
        <v>273</v>
      </c>
      <c r="C600" s="12" t="s">
        <v>5216</v>
      </c>
      <c r="D600" s="14">
        <v>1000000</v>
      </c>
      <c r="E600" s="14">
        <v>1000000</v>
      </c>
      <c r="F600" s="14">
        <v>1000000</v>
      </c>
      <c r="G600" s="14">
        <v>1000000</v>
      </c>
      <c r="H600" s="14">
        <v>0</v>
      </c>
    </row>
    <row r="601" spans="1:8" ht="31.5">
      <c r="A601" s="11" t="s">
        <v>5217</v>
      </c>
      <c r="B601" s="11" t="s">
        <v>273</v>
      </c>
      <c r="C601" s="12" t="s">
        <v>5218</v>
      </c>
      <c r="D601" s="14">
        <v>5818000</v>
      </c>
      <c r="E601" s="14">
        <v>0</v>
      </c>
      <c r="F601" s="14">
        <v>0</v>
      </c>
      <c r="G601" s="14">
        <v>0</v>
      </c>
      <c r="H601" s="14">
        <v>0</v>
      </c>
    </row>
    <row r="602" spans="1:8">
      <c r="A602" s="11" t="s">
        <v>5219</v>
      </c>
      <c r="B602" s="11" t="s">
        <v>273</v>
      </c>
      <c r="C602" s="12" t="s">
        <v>5220</v>
      </c>
      <c r="D602" s="14">
        <v>600000</v>
      </c>
      <c r="E602" s="14">
        <v>0</v>
      </c>
      <c r="F602" s="14">
        <v>0</v>
      </c>
      <c r="G602" s="14">
        <v>0</v>
      </c>
      <c r="H602" s="14">
        <v>0</v>
      </c>
    </row>
    <row r="603" spans="1:8" ht="31.5">
      <c r="A603" s="11" t="s">
        <v>5221</v>
      </c>
      <c r="B603" s="11" t="s">
        <v>273</v>
      </c>
      <c r="C603" s="12" t="s">
        <v>5222</v>
      </c>
      <c r="D603" s="14">
        <v>1494000</v>
      </c>
      <c r="E603" s="14">
        <v>0</v>
      </c>
      <c r="F603" s="14">
        <v>0</v>
      </c>
      <c r="G603" s="14">
        <v>0</v>
      </c>
      <c r="H603" s="14">
        <v>0</v>
      </c>
    </row>
    <row r="604" spans="1:8" ht="31.5">
      <c r="A604" s="11" t="s">
        <v>5223</v>
      </c>
      <c r="B604" s="11" t="s">
        <v>273</v>
      </c>
      <c r="C604" s="12" t="s">
        <v>5224</v>
      </c>
      <c r="D604" s="14">
        <v>1500000</v>
      </c>
      <c r="E604" s="14">
        <v>1235206</v>
      </c>
      <c r="F604" s="14">
        <v>1235206</v>
      </c>
      <c r="G604" s="14">
        <v>0</v>
      </c>
      <c r="H604" s="14">
        <v>0</v>
      </c>
    </row>
    <row r="605" spans="1:8" ht="31.5">
      <c r="A605" s="11" t="s">
        <v>5225</v>
      </c>
      <c r="B605" s="11" t="s">
        <v>273</v>
      </c>
      <c r="C605" s="12" t="s">
        <v>5226</v>
      </c>
      <c r="D605" s="14">
        <v>500</v>
      </c>
      <c r="E605" s="14">
        <v>0</v>
      </c>
      <c r="F605" s="14">
        <v>0</v>
      </c>
      <c r="G605" s="14">
        <v>0</v>
      </c>
      <c r="H605" s="14">
        <v>0</v>
      </c>
    </row>
    <row r="606" spans="1:8">
      <c r="A606" s="11" t="s">
        <v>139</v>
      </c>
      <c r="B606" s="11" t="s">
        <v>5227</v>
      </c>
      <c r="C606" s="12" t="s">
        <v>267</v>
      </c>
      <c r="D606" s="14">
        <f>D607</f>
        <v>1800000</v>
      </c>
      <c r="E606" s="14">
        <f t="shared" ref="E606:H606" si="3">E607</f>
        <v>1528000</v>
      </c>
      <c r="F606" s="14">
        <f t="shared" si="3"/>
        <v>1528000</v>
      </c>
      <c r="G606" s="14">
        <f t="shared" si="3"/>
        <v>1528000</v>
      </c>
      <c r="H606" s="14">
        <f t="shared" si="3"/>
        <v>0</v>
      </c>
    </row>
    <row r="607" spans="1:8">
      <c r="A607" s="11" t="s">
        <v>258</v>
      </c>
      <c r="B607" s="11" t="s">
        <v>5227</v>
      </c>
      <c r="C607" s="12" t="s">
        <v>5228</v>
      </c>
      <c r="D607" s="14">
        <v>1800000</v>
      </c>
      <c r="E607" s="14">
        <v>1528000</v>
      </c>
      <c r="F607" s="14">
        <v>1528000</v>
      </c>
      <c r="G607" s="14">
        <v>1528000</v>
      </c>
      <c r="H607" s="14">
        <v>0</v>
      </c>
    </row>
    <row r="608" spans="1:8">
      <c r="A608" s="11" t="s">
        <v>140</v>
      </c>
      <c r="B608" s="11" t="s">
        <v>303</v>
      </c>
      <c r="C608" s="12" t="s">
        <v>267</v>
      </c>
      <c r="D608" s="14">
        <f>SUM(D609:D610)</f>
        <v>200000</v>
      </c>
      <c r="E608" s="14">
        <f>SUM(E609:E610)</f>
        <v>200000</v>
      </c>
      <c r="F608" s="14">
        <f>SUM(F609:F610)</f>
        <v>200000</v>
      </c>
      <c r="G608" s="14">
        <f>SUM(G609:G610)</f>
        <v>0</v>
      </c>
      <c r="H608" s="14">
        <f>SUM(H609:H610)</f>
        <v>100000</v>
      </c>
    </row>
    <row r="609" spans="1:8" ht="31.5">
      <c r="A609" s="11" t="s">
        <v>261</v>
      </c>
      <c r="B609" s="11" t="s">
        <v>304</v>
      </c>
      <c r="C609" s="12" t="s">
        <v>305</v>
      </c>
      <c r="D609" s="17">
        <v>100000</v>
      </c>
      <c r="E609" s="17">
        <v>100000</v>
      </c>
      <c r="F609" s="17">
        <v>100000</v>
      </c>
      <c r="G609" s="17">
        <v>0</v>
      </c>
      <c r="H609" s="13">
        <v>0</v>
      </c>
    </row>
    <row r="610" spans="1:8" ht="31.5">
      <c r="A610" s="11" t="s">
        <v>263</v>
      </c>
      <c r="B610" s="11" t="s">
        <v>303</v>
      </c>
      <c r="C610" s="12" t="s">
        <v>307</v>
      </c>
      <c r="D610" s="17">
        <v>100000</v>
      </c>
      <c r="E610" s="17">
        <v>100000</v>
      </c>
      <c r="F610" s="17">
        <v>100000</v>
      </c>
      <c r="G610" s="17">
        <v>0</v>
      </c>
      <c r="H610" s="13">
        <v>100000</v>
      </c>
    </row>
    <row r="611" spans="1:8">
      <c r="A611" s="11" t="s">
        <v>141</v>
      </c>
      <c r="B611" s="11" t="s">
        <v>5229</v>
      </c>
      <c r="C611" s="12" t="s">
        <v>267</v>
      </c>
      <c r="D611" s="17">
        <f>D612</f>
        <v>700000</v>
      </c>
      <c r="E611" s="17">
        <f t="shared" ref="E611:H611" si="4">E612</f>
        <v>594000</v>
      </c>
      <c r="F611" s="17">
        <f t="shared" si="4"/>
        <v>594000</v>
      </c>
      <c r="G611" s="17">
        <f t="shared" si="4"/>
        <v>594000</v>
      </c>
      <c r="H611" s="17">
        <f t="shared" si="4"/>
        <v>0</v>
      </c>
    </row>
    <row r="612" spans="1:8">
      <c r="A612" s="11" t="s">
        <v>324</v>
      </c>
      <c r="B612" s="11" t="s">
        <v>5229</v>
      </c>
      <c r="C612" s="12" t="s">
        <v>5230</v>
      </c>
      <c r="D612" s="41">
        <v>700000</v>
      </c>
      <c r="E612" s="41">
        <v>594000</v>
      </c>
      <c r="F612" s="14">
        <v>594000</v>
      </c>
      <c r="G612" s="14">
        <v>594000</v>
      </c>
      <c r="H612" s="14">
        <v>0</v>
      </c>
    </row>
    <row r="613" spans="1:8">
      <c r="A613" s="11" t="s">
        <v>142</v>
      </c>
      <c r="B613" s="11" t="s">
        <v>308</v>
      </c>
      <c r="C613" s="12" t="s">
        <v>267</v>
      </c>
      <c r="D613" s="14">
        <f>SUM(D614:D621)</f>
        <v>2530000</v>
      </c>
      <c r="E613" s="14">
        <f>SUM(E614:E621)</f>
        <v>2509000</v>
      </c>
      <c r="F613" s="14">
        <f>SUM(F614:F621)</f>
        <v>2509000</v>
      </c>
      <c r="G613" s="14">
        <f>SUM(G614:G621)</f>
        <v>119000</v>
      </c>
      <c r="H613" s="14">
        <f>SUM(H614:H621)</f>
        <v>157600</v>
      </c>
    </row>
    <row r="614" spans="1:8" ht="31.5">
      <c r="A614" s="11" t="s">
        <v>327</v>
      </c>
      <c r="B614" s="11" t="s">
        <v>309</v>
      </c>
      <c r="C614" s="12" t="s">
        <v>5231</v>
      </c>
      <c r="D614" s="14">
        <v>530000</v>
      </c>
      <c r="E614" s="14">
        <v>509000</v>
      </c>
      <c r="F614" s="14">
        <v>509000</v>
      </c>
      <c r="G614" s="14">
        <v>119000</v>
      </c>
      <c r="H614" s="13">
        <v>157600</v>
      </c>
    </row>
    <row r="615" spans="1:8" ht="47.25">
      <c r="A615" s="11" t="s">
        <v>1204</v>
      </c>
      <c r="B615" s="11" t="s">
        <v>269</v>
      </c>
      <c r="C615" s="12" t="s">
        <v>310</v>
      </c>
      <c r="D615" s="14">
        <v>291262</v>
      </c>
      <c r="E615" s="14">
        <v>291262</v>
      </c>
      <c r="F615" s="14">
        <v>291262</v>
      </c>
      <c r="G615" s="14">
        <v>0</v>
      </c>
      <c r="H615" s="13">
        <v>0</v>
      </c>
    </row>
    <row r="616" spans="1:8" ht="47.25">
      <c r="A616" s="11" t="s">
        <v>1281</v>
      </c>
      <c r="B616" s="11" t="s">
        <v>269</v>
      </c>
      <c r="C616" s="12" t="s">
        <v>312</v>
      </c>
      <c r="D616" s="14">
        <v>291262</v>
      </c>
      <c r="E616" s="14">
        <v>291262</v>
      </c>
      <c r="F616" s="14">
        <v>291262</v>
      </c>
      <c r="G616" s="14">
        <v>0</v>
      </c>
      <c r="H616" s="13">
        <v>0</v>
      </c>
    </row>
    <row r="617" spans="1:8" ht="47.25">
      <c r="A617" s="11" t="s">
        <v>2384</v>
      </c>
      <c r="B617" s="11" t="s">
        <v>269</v>
      </c>
      <c r="C617" s="12" t="s">
        <v>314</v>
      </c>
      <c r="D617" s="14">
        <v>283462</v>
      </c>
      <c r="E617" s="14">
        <v>283462</v>
      </c>
      <c r="F617" s="14">
        <v>283462</v>
      </c>
      <c r="G617" s="14">
        <v>0</v>
      </c>
      <c r="H617" s="13">
        <v>0</v>
      </c>
    </row>
    <row r="618" spans="1:8" ht="47.25">
      <c r="A618" s="11" t="s">
        <v>2386</v>
      </c>
      <c r="B618" s="11" t="s">
        <v>269</v>
      </c>
      <c r="C618" s="12" t="s">
        <v>316</v>
      </c>
      <c r="D618" s="14">
        <v>291262</v>
      </c>
      <c r="E618" s="14">
        <v>291262</v>
      </c>
      <c r="F618" s="14">
        <v>291262</v>
      </c>
      <c r="G618" s="14">
        <v>0</v>
      </c>
      <c r="H618" s="13">
        <v>0</v>
      </c>
    </row>
    <row r="619" spans="1:8" ht="47.25">
      <c r="A619" s="11" t="s">
        <v>2388</v>
      </c>
      <c r="B619" s="11" t="s">
        <v>269</v>
      </c>
      <c r="C619" s="12" t="s">
        <v>318</v>
      </c>
      <c r="D619" s="14">
        <v>291262</v>
      </c>
      <c r="E619" s="14">
        <v>291262</v>
      </c>
      <c r="F619" s="14">
        <v>291262</v>
      </c>
      <c r="G619" s="14">
        <v>0</v>
      </c>
      <c r="H619" s="13">
        <v>0</v>
      </c>
    </row>
    <row r="620" spans="1:8" ht="47.25">
      <c r="A620" s="11" t="s">
        <v>2390</v>
      </c>
      <c r="B620" s="11" t="s">
        <v>269</v>
      </c>
      <c r="C620" s="12" t="s">
        <v>320</v>
      </c>
      <c r="D620" s="14">
        <v>291262</v>
      </c>
      <c r="E620" s="14">
        <v>291262</v>
      </c>
      <c r="F620" s="14">
        <v>291262</v>
      </c>
      <c r="G620" s="14">
        <v>0</v>
      </c>
      <c r="H620" s="13">
        <v>0</v>
      </c>
    </row>
    <row r="621" spans="1:8" ht="47.25">
      <c r="A621" s="11" t="s">
        <v>5232</v>
      </c>
      <c r="B621" s="11" t="s">
        <v>269</v>
      </c>
      <c r="C621" s="12" t="s">
        <v>322</v>
      </c>
      <c r="D621" s="14">
        <v>260228</v>
      </c>
      <c r="E621" s="14">
        <v>260228</v>
      </c>
      <c r="F621" s="14">
        <v>260228</v>
      </c>
      <c r="G621" s="14">
        <v>0</v>
      </c>
      <c r="H621" s="13">
        <v>0</v>
      </c>
    </row>
    <row r="622" spans="1:8">
      <c r="A622" s="11" t="s">
        <v>143</v>
      </c>
      <c r="B622" s="11" t="s">
        <v>5233</v>
      </c>
      <c r="C622" s="12" t="s">
        <v>267</v>
      </c>
      <c r="D622" s="14">
        <f>D623</f>
        <v>1440000</v>
      </c>
      <c r="E622" s="14">
        <f t="shared" ref="E622:H622" si="5">E623</f>
        <v>1223000</v>
      </c>
      <c r="F622" s="14">
        <f t="shared" si="5"/>
        <v>1223000</v>
      </c>
      <c r="G622" s="14">
        <f t="shared" si="5"/>
        <v>1223000</v>
      </c>
      <c r="H622" s="14">
        <f t="shared" si="5"/>
        <v>0</v>
      </c>
    </row>
    <row r="623" spans="1:8">
      <c r="A623" s="11" t="s">
        <v>330</v>
      </c>
      <c r="B623" s="11" t="s">
        <v>5233</v>
      </c>
      <c r="C623" s="12" t="s">
        <v>5234</v>
      </c>
      <c r="D623" s="14">
        <v>1440000</v>
      </c>
      <c r="E623" s="14">
        <v>1223000</v>
      </c>
      <c r="F623" s="14">
        <v>1223000</v>
      </c>
      <c r="G623" s="14">
        <v>1223000</v>
      </c>
      <c r="H623" s="13">
        <v>0</v>
      </c>
    </row>
    <row r="624" spans="1:8">
      <c r="A624" s="11" t="s">
        <v>144</v>
      </c>
      <c r="B624" s="11" t="s">
        <v>323</v>
      </c>
      <c r="C624" s="12" t="s">
        <v>267</v>
      </c>
      <c r="D624" s="14">
        <f>D625</f>
        <v>2690000</v>
      </c>
      <c r="E624" s="14">
        <f t="shared" ref="E624:G624" si="6">E625</f>
        <v>2583000</v>
      </c>
      <c r="F624" s="14">
        <f t="shared" si="6"/>
        <v>2583000</v>
      </c>
      <c r="G624" s="14">
        <f t="shared" si="6"/>
        <v>605000</v>
      </c>
      <c r="H624" s="14">
        <f>H625</f>
        <v>1978000</v>
      </c>
    </row>
    <row r="625" spans="1:8" ht="47.25">
      <c r="A625" s="11" t="s">
        <v>339</v>
      </c>
      <c r="B625" s="11" t="s">
        <v>323</v>
      </c>
      <c r="C625" s="12" t="s">
        <v>325</v>
      </c>
      <c r="D625" s="13">
        <v>2690000</v>
      </c>
      <c r="E625" s="13">
        <v>2583000</v>
      </c>
      <c r="F625" s="13">
        <v>2583000</v>
      </c>
      <c r="G625" s="13">
        <v>605000</v>
      </c>
      <c r="H625" s="13">
        <v>1978000</v>
      </c>
    </row>
    <row r="626" spans="1:8" ht="31.5">
      <c r="A626" s="11" t="s">
        <v>145</v>
      </c>
      <c r="B626" s="11" t="s">
        <v>326</v>
      </c>
      <c r="C626" s="12" t="s">
        <v>267</v>
      </c>
      <c r="D626" s="14">
        <f>SUM(D627)</f>
        <v>503000</v>
      </c>
      <c r="E626" s="14">
        <f t="shared" ref="E626:H626" si="7">SUM(E627)</f>
        <v>503000</v>
      </c>
      <c r="F626" s="14">
        <f t="shared" si="7"/>
        <v>503000</v>
      </c>
      <c r="G626" s="14">
        <f t="shared" si="7"/>
        <v>0</v>
      </c>
      <c r="H626" s="14">
        <f t="shared" si="7"/>
        <v>0</v>
      </c>
    </row>
    <row r="627" spans="1:8" ht="31.5">
      <c r="A627" s="11" t="s">
        <v>346</v>
      </c>
      <c r="B627" s="11" t="s">
        <v>326</v>
      </c>
      <c r="C627" s="12" t="s">
        <v>328</v>
      </c>
      <c r="D627" s="13">
        <v>503000</v>
      </c>
      <c r="E627" s="13">
        <v>503000</v>
      </c>
      <c r="F627" s="13">
        <v>503000</v>
      </c>
      <c r="G627" s="13">
        <v>0</v>
      </c>
      <c r="H627" s="13">
        <v>0</v>
      </c>
    </row>
    <row r="628" spans="1:8">
      <c r="A628" s="11" t="s">
        <v>146</v>
      </c>
      <c r="B628" s="11" t="s">
        <v>329</v>
      </c>
      <c r="C628" s="12" t="s">
        <v>267</v>
      </c>
      <c r="D628" s="14">
        <f t="shared" ref="D628:E628" si="8">SUM(D629:D633)</f>
        <v>7500000</v>
      </c>
      <c r="E628" s="14">
        <f t="shared" si="8"/>
        <v>7274000</v>
      </c>
      <c r="F628" s="14">
        <f>SUM(F629:F633)</f>
        <v>7274000</v>
      </c>
      <c r="G628" s="14">
        <f t="shared" ref="G628" si="9">SUM(G629:G633)</f>
        <v>1274000</v>
      </c>
      <c r="H628" s="14">
        <f>SUM(H629:H633)</f>
        <v>0</v>
      </c>
    </row>
    <row r="629" spans="1:8" ht="47.25">
      <c r="A629" s="11" t="s">
        <v>359</v>
      </c>
      <c r="B629" s="11" t="s">
        <v>329</v>
      </c>
      <c r="C629" s="12" t="s">
        <v>331</v>
      </c>
      <c r="D629" s="14">
        <v>1500000</v>
      </c>
      <c r="E629" s="14">
        <v>1500000</v>
      </c>
      <c r="F629" s="14">
        <v>1500000</v>
      </c>
      <c r="G629" s="14">
        <v>0</v>
      </c>
      <c r="H629" s="14">
        <v>0</v>
      </c>
    </row>
    <row r="630" spans="1:8" ht="31.5">
      <c r="A630" s="11" t="s">
        <v>554</v>
      </c>
      <c r="B630" s="11" t="s">
        <v>329</v>
      </c>
      <c r="C630" s="12" t="s">
        <v>333</v>
      </c>
      <c r="D630" s="14">
        <v>1500000</v>
      </c>
      <c r="E630" s="14">
        <v>1500000</v>
      </c>
      <c r="F630" s="14">
        <v>1500000</v>
      </c>
      <c r="G630" s="14">
        <v>0</v>
      </c>
      <c r="H630" s="14">
        <v>0</v>
      </c>
    </row>
    <row r="631" spans="1:8" ht="31.5">
      <c r="A631" s="11" t="s">
        <v>1306</v>
      </c>
      <c r="B631" s="11" t="s">
        <v>329</v>
      </c>
      <c r="C631" s="12" t="s">
        <v>335</v>
      </c>
      <c r="D631" s="14">
        <v>1500000</v>
      </c>
      <c r="E631" s="14">
        <v>1500000</v>
      </c>
      <c r="F631" s="14">
        <v>1500000</v>
      </c>
      <c r="G631" s="14">
        <v>0</v>
      </c>
      <c r="H631" s="14">
        <v>0</v>
      </c>
    </row>
    <row r="632" spans="1:8" ht="31.5">
      <c r="A632" s="11" t="s">
        <v>1308</v>
      </c>
      <c r="B632" s="11" t="s">
        <v>329</v>
      </c>
      <c r="C632" s="12" t="s">
        <v>337</v>
      </c>
      <c r="D632" s="14">
        <v>1500000</v>
      </c>
      <c r="E632" s="14">
        <v>1500000</v>
      </c>
      <c r="F632" s="14">
        <v>1500000</v>
      </c>
      <c r="G632" s="14">
        <v>0</v>
      </c>
      <c r="H632" s="14">
        <v>0</v>
      </c>
    </row>
    <row r="633" spans="1:8">
      <c r="A633" s="11" t="s">
        <v>1310</v>
      </c>
      <c r="B633" s="11" t="s">
        <v>329</v>
      </c>
      <c r="C633" s="12" t="s">
        <v>5235</v>
      </c>
      <c r="D633" s="14">
        <v>1500000</v>
      </c>
      <c r="E633" s="14">
        <v>1274000</v>
      </c>
      <c r="F633" s="14">
        <v>1274000</v>
      </c>
      <c r="G633" s="14">
        <v>1274000</v>
      </c>
      <c r="H633" s="14">
        <v>0</v>
      </c>
    </row>
    <row r="634" spans="1:8">
      <c r="A634" s="11" t="s">
        <v>147</v>
      </c>
      <c r="B634" s="11" t="s">
        <v>338</v>
      </c>
      <c r="C634" s="12" t="s">
        <v>267</v>
      </c>
      <c r="D634" s="14">
        <f>SUM(D635:D637)</f>
        <v>3100000</v>
      </c>
      <c r="E634" s="14">
        <f t="shared" ref="E634:G634" si="10">SUM(E635:E637)</f>
        <v>2874000</v>
      </c>
      <c r="F634" s="14">
        <f t="shared" si="10"/>
        <v>2874000</v>
      </c>
      <c r="G634" s="14">
        <f t="shared" si="10"/>
        <v>1274000</v>
      </c>
      <c r="H634" s="14">
        <f>SUM(H635:H638)</f>
        <v>1109103</v>
      </c>
    </row>
    <row r="635" spans="1:8">
      <c r="A635" s="11" t="s">
        <v>362</v>
      </c>
      <c r="B635" s="11" t="s">
        <v>338</v>
      </c>
      <c r="C635" s="12" t="s">
        <v>5236</v>
      </c>
      <c r="D635" s="14">
        <v>3000000</v>
      </c>
      <c r="E635" s="14">
        <v>2774000</v>
      </c>
      <c r="F635" s="14">
        <v>2774000</v>
      </c>
      <c r="G635" s="14">
        <v>1274000</v>
      </c>
      <c r="H635" s="14">
        <v>1050000</v>
      </c>
    </row>
    <row r="636" spans="1:8" ht="63">
      <c r="A636" s="11" t="s">
        <v>558</v>
      </c>
      <c r="B636" s="11" t="s">
        <v>341</v>
      </c>
      <c r="C636" s="12" t="s">
        <v>342</v>
      </c>
      <c r="D636" s="14">
        <v>59103</v>
      </c>
      <c r="E636" s="14">
        <v>59103</v>
      </c>
      <c r="F636" s="14">
        <v>59103</v>
      </c>
      <c r="G636" s="14">
        <v>0</v>
      </c>
      <c r="H636" s="14">
        <v>59103</v>
      </c>
    </row>
    <row r="637" spans="1:8" ht="63">
      <c r="A637" s="11" t="s">
        <v>560</v>
      </c>
      <c r="B637" s="11" t="s">
        <v>341</v>
      </c>
      <c r="C637" s="12" t="s">
        <v>344</v>
      </c>
      <c r="D637" s="14">
        <v>40897</v>
      </c>
      <c r="E637" s="14">
        <v>40897</v>
      </c>
      <c r="F637" s="14">
        <v>40897</v>
      </c>
      <c r="G637" s="14">
        <v>0</v>
      </c>
      <c r="H637" s="14">
        <v>0</v>
      </c>
    </row>
    <row r="638" spans="1:8">
      <c r="A638" s="11" t="s">
        <v>562</v>
      </c>
      <c r="B638" s="11" t="s">
        <v>338</v>
      </c>
      <c r="C638" s="40" t="s">
        <v>591</v>
      </c>
      <c r="D638" s="14">
        <v>1500000</v>
      </c>
      <c r="E638" s="14">
        <v>1274000</v>
      </c>
      <c r="F638" s="14">
        <v>1274000</v>
      </c>
      <c r="G638" s="14">
        <v>1274000</v>
      </c>
      <c r="H638" s="14">
        <v>0</v>
      </c>
    </row>
    <row r="639" spans="1:8">
      <c r="A639" s="11" t="s">
        <v>148</v>
      </c>
      <c r="B639" s="11" t="s">
        <v>345</v>
      </c>
      <c r="C639" s="12" t="s">
        <v>267</v>
      </c>
      <c r="D639" s="14">
        <f>SUM(D640:D645)</f>
        <v>4536785</v>
      </c>
      <c r="E639" s="14">
        <f t="shared" ref="E639:G639" si="11">SUM(E640:E645)</f>
        <v>4536785</v>
      </c>
      <c r="F639" s="14">
        <f>SUM(F640:F645)</f>
        <v>4536785</v>
      </c>
      <c r="G639" s="14">
        <f t="shared" si="11"/>
        <v>0</v>
      </c>
      <c r="H639" s="14">
        <f>SUM(H640:H645)</f>
        <v>983799</v>
      </c>
    </row>
    <row r="640" spans="1:8" ht="31.5">
      <c r="A640" s="11" t="s">
        <v>365</v>
      </c>
      <c r="B640" s="11" t="s">
        <v>345</v>
      </c>
      <c r="C640" s="12" t="s">
        <v>347</v>
      </c>
      <c r="D640" s="14">
        <v>550000</v>
      </c>
      <c r="E640" s="14">
        <v>550000</v>
      </c>
      <c r="F640" s="14">
        <v>550000</v>
      </c>
      <c r="G640" s="14">
        <v>0</v>
      </c>
      <c r="H640" s="14">
        <v>162664</v>
      </c>
    </row>
    <row r="641" spans="1:8" ht="31.5">
      <c r="A641" s="11" t="s">
        <v>566</v>
      </c>
      <c r="B641" s="11" t="s">
        <v>345</v>
      </c>
      <c r="C641" s="12" t="s">
        <v>349</v>
      </c>
      <c r="D641" s="14">
        <v>500000</v>
      </c>
      <c r="E641" s="14">
        <v>500000</v>
      </c>
      <c r="F641" s="14">
        <v>500000</v>
      </c>
      <c r="G641" s="14">
        <v>0</v>
      </c>
      <c r="H641" s="14">
        <v>150212</v>
      </c>
    </row>
    <row r="642" spans="1:8" ht="31.5">
      <c r="A642" s="11" t="s">
        <v>568</v>
      </c>
      <c r="B642" s="11" t="s">
        <v>345</v>
      </c>
      <c r="C642" s="12" t="s">
        <v>351</v>
      </c>
      <c r="D642" s="14">
        <v>370000</v>
      </c>
      <c r="E642" s="14">
        <v>370000</v>
      </c>
      <c r="F642" s="14">
        <v>370000</v>
      </c>
      <c r="G642" s="14">
        <v>0</v>
      </c>
      <c r="H642" s="14">
        <v>102899</v>
      </c>
    </row>
    <row r="643" spans="1:8" ht="31.5">
      <c r="A643" s="11" t="s">
        <v>570</v>
      </c>
      <c r="B643" s="11" t="s">
        <v>345</v>
      </c>
      <c r="C643" s="12" t="s">
        <v>353</v>
      </c>
      <c r="D643" s="14">
        <v>404803</v>
      </c>
      <c r="E643" s="14">
        <v>404803</v>
      </c>
      <c r="F643" s="14">
        <v>404803</v>
      </c>
      <c r="G643" s="14">
        <v>0</v>
      </c>
      <c r="H643" s="14">
        <v>205561</v>
      </c>
    </row>
    <row r="644" spans="1:8" ht="31.5">
      <c r="A644" s="11" t="s">
        <v>5237</v>
      </c>
      <c r="B644" s="11" t="s">
        <v>345</v>
      </c>
      <c r="C644" s="12" t="s">
        <v>355</v>
      </c>
      <c r="D644" s="14">
        <v>411982</v>
      </c>
      <c r="E644" s="14">
        <v>411982</v>
      </c>
      <c r="F644" s="14">
        <v>411982</v>
      </c>
      <c r="G644" s="14">
        <v>0</v>
      </c>
      <c r="H644" s="14">
        <v>362463</v>
      </c>
    </row>
    <row r="645" spans="1:8" ht="31.5">
      <c r="A645" s="11" t="s">
        <v>5238</v>
      </c>
      <c r="B645" s="11" t="s">
        <v>345</v>
      </c>
      <c r="C645" s="12" t="s">
        <v>357</v>
      </c>
      <c r="D645" s="14">
        <v>2300000</v>
      </c>
      <c r="E645" s="14">
        <v>2300000</v>
      </c>
      <c r="F645" s="14">
        <v>2300000</v>
      </c>
      <c r="G645" s="14">
        <v>0</v>
      </c>
      <c r="H645" s="14">
        <v>0</v>
      </c>
    </row>
    <row r="646" spans="1:8">
      <c r="A646" s="11" t="s">
        <v>149</v>
      </c>
      <c r="B646" s="11" t="s">
        <v>358</v>
      </c>
      <c r="C646" s="12" t="s">
        <v>267</v>
      </c>
      <c r="D646" s="14">
        <f>SUM(D647)</f>
        <v>660000</v>
      </c>
      <c r="E646" s="14">
        <f t="shared" ref="E646:G646" si="12">SUM(E647)</f>
        <v>660000</v>
      </c>
      <c r="F646" s="14">
        <f t="shared" si="12"/>
        <v>660000</v>
      </c>
      <c r="G646" s="14">
        <f t="shared" si="12"/>
        <v>0</v>
      </c>
      <c r="H646" s="14">
        <f>SUM(H647)</f>
        <v>575790.9</v>
      </c>
    </row>
    <row r="647" spans="1:8" ht="31.5">
      <c r="A647" s="11" t="s">
        <v>368</v>
      </c>
      <c r="B647" s="11" t="s">
        <v>358</v>
      </c>
      <c r="C647" s="12" t="s">
        <v>360</v>
      </c>
      <c r="D647" s="14">
        <v>660000</v>
      </c>
      <c r="E647" s="14">
        <v>660000</v>
      </c>
      <c r="F647" s="14">
        <v>660000</v>
      </c>
      <c r="G647" s="14">
        <v>0</v>
      </c>
      <c r="H647" s="14">
        <v>575790.9</v>
      </c>
    </row>
    <row r="648" spans="1:8">
      <c r="A648" s="11" t="s">
        <v>150</v>
      </c>
      <c r="B648" s="11" t="s">
        <v>361</v>
      </c>
      <c r="C648" s="12" t="s">
        <v>267</v>
      </c>
      <c r="D648" s="14">
        <f>SUM(D649)</f>
        <v>1160000</v>
      </c>
      <c r="E648" s="14">
        <f t="shared" ref="E648:G648" si="13">SUM(E649)</f>
        <v>1160000</v>
      </c>
      <c r="F648" s="14">
        <f t="shared" si="13"/>
        <v>1160000</v>
      </c>
      <c r="G648" s="14">
        <f t="shared" si="13"/>
        <v>0</v>
      </c>
      <c r="H648" s="14">
        <f>SUM(H649)</f>
        <v>1158454.3</v>
      </c>
    </row>
    <row r="649" spans="1:8" ht="31.5">
      <c r="A649" s="11" t="s">
        <v>371</v>
      </c>
      <c r="B649" s="11" t="s">
        <v>361</v>
      </c>
      <c r="C649" s="12" t="s">
        <v>363</v>
      </c>
      <c r="D649" s="14">
        <v>1160000</v>
      </c>
      <c r="E649" s="14">
        <v>1160000</v>
      </c>
      <c r="F649" s="14">
        <v>1160000</v>
      </c>
      <c r="G649" s="14">
        <v>0</v>
      </c>
      <c r="H649" s="14">
        <v>1158454.3</v>
      </c>
    </row>
    <row r="650" spans="1:8">
      <c r="A650" s="11" t="s">
        <v>151</v>
      </c>
      <c r="B650" s="11" t="s">
        <v>364</v>
      </c>
      <c r="C650" s="12" t="s">
        <v>267</v>
      </c>
      <c r="D650" s="14">
        <f>SUM(D651)</f>
        <v>1124100</v>
      </c>
      <c r="E650" s="14">
        <f t="shared" ref="E650:G650" si="14">SUM(E651)</f>
        <v>1124100</v>
      </c>
      <c r="F650" s="14">
        <f t="shared" si="14"/>
        <v>1124100</v>
      </c>
      <c r="G650" s="14">
        <f t="shared" si="14"/>
        <v>0</v>
      </c>
      <c r="H650" s="14">
        <f>SUM(H651)</f>
        <v>748440.99</v>
      </c>
    </row>
    <row r="651" spans="1:8" ht="31.5">
      <c r="A651" s="11" t="s">
        <v>380</v>
      </c>
      <c r="B651" s="11" t="s">
        <v>364</v>
      </c>
      <c r="C651" s="12" t="s">
        <v>366</v>
      </c>
      <c r="D651" s="14">
        <v>1124100</v>
      </c>
      <c r="E651" s="14">
        <v>1124100</v>
      </c>
      <c r="F651" s="14">
        <v>1124100</v>
      </c>
      <c r="G651" s="14">
        <v>0</v>
      </c>
      <c r="H651" s="14">
        <v>748440.99</v>
      </c>
    </row>
    <row r="652" spans="1:8">
      <c r="A652" s="11" t="s">
        <v>152</v>
      </c>
      <c r="B652" s="11" t="s">
        <v>367</v>
      </c>
      <c r="C652" s="12" t="s">
        <v>267</v>
      </c>
      <c r="D652" s="14">
        <f>SUM(D653)</f>
        <v>1073210</v>
      </c>
      <c r="E652" s="14">
        <f t="shared" ref="E652:G652" si="15">SUM(E653)</f>
        <v>1073210</v>
      </c>
      <c r="F652" s="14">
        <f t="shared" si="15"/>
        <v>1073210</v>
      </c>
      <c r="G652" s="14">
        <f t="shared" si="15"/>
        <v>0</v>
      </c>
      <c r="H652" s="14">
        <f>SUM(H653)</f>
        <v>18579.36</v>
      </c>
    </row>
    <row r="653" spans="1:8" ht="31.5">
      <c r="A653" s="11" t="s">
        <v>383</v>
      </c>
      <c r="B653" s="11" t="s">
        <v>367</v>
      </c>
      <c r="C653" s="12" t="s">
        <v>369</v>
      </c>
      <c r="D653" s="14">
        <v>1073210</v>
      </c>
      <c r="E653" s="14">
        <v>1073210</v>
      </c>
      <c r="F653" s="14">
        <v>1073210</v>
      </c>
      <c r="G653" s="14">
        <v>0</v>
      </c>
      <c r="H653" s="14">
        <v>18579.36</v>
      </c>
    </row>
    <row r="654" spans="1:8">
      <c r="A654" s="11" t="s">
        <v>153</v>
      </c>
      <c r="B654" s="11" t="s">
        <v>5239</v>
      </c>
      <c r="C654" s="12" t="s">
        <v>267</v>
      </c>
      <c r="D654" s="14">
        <f>D655</f>
        <v>560000</v>
      </c>
      <c r="E654" s="14">
        <f t="shared" ref="E654:G654" si="16">E655</f>
        <v>476000</v>
      </c>
      <c r="F654" s="14">
        <f t="shared" si="16"/>
        <v>476000</v>
      </c>
      <c r="G654" s="14">
        <f t="shared" si="16"/>
        <v>476000</v>
      </c>
      <c r="H654" s="14">
        <f>H655</f>
        <v>0</v>
      </c>
    </row>
    <row r="655" spans="1:8" ht="47.25">
      <c r="A655" s="11" t="s">
        <v>386</v>
      </c>
      <c r="B655" s="11" t="s">
        <v>5239</v>
      </c>
      <c r="C655" s="88" t="s">
        <v>5240</v>
      </c>
      <c r="D655" s="89">
        <v>560000</v>
      </c>
      <c r="E655" s="89">
        <v>476000</v>
      </c>
      <c r="F655" s="89">
        <v>476000</v>
      </c>
      <c r="G655" s="89">
        <v>476000</v>
      </c>
      <c r="H655" s="89">
        <v>0</v>
      </c>
    </row>
    <row r="656" spans="1:8" ht="31.5">
      <c r="A656" s="11" t="s">
        <v>154</v>
      </c>
      <c r="B656" s="11" t="s">
        <v>370</v>
      </c>
      <c r="C656" s="12" t="s">
        <v>267</v>
      </c>
      <c r="D656" s="14">
        <f>SUM(D657:D660)</f>
        <v>667000</v>
      </c>
      <c r="E656" s="14">
        <f t="shared" ref="E656:G656" si="17">SUM(E657:E660)</f>
        <v>667000</v>
      </c>
      <c r="F656" s="14">
        <f t="shared" si="17"/>
        <v>667000</v>
      </c>
      <c r="G656" s="14">
        <f t="shared" si="17"/>
        <v>0</v>
      </c>
      <c r="H656" s="14">
        <f>SUM(H657:H660)</f>
        <v>644215.6</v>
      </c>
    </row>
    <row r="657" spans="1:8" ht="31.5">
      <c r="A657" s="11" t="s">
        <v>625</v>
      </c>
      <c r="B657" s="11" t="s">
        <v>370</v>
      </c>
      <c r="C657" s="12" t="s">
        <v>372</v>
      </c>
      <c r="D657" s="14">
        <v>235000</v>
      </c>
      <c r="E657" s="14">
        <v>235000</v>
      </c>
      <c r="F657" s="14">
        <v>235000</v>
      </c>
      <c r="G657" s="14">
        <v>0</v>
      </c>
      <c r="H657" s="14">
        <v>234367</v>
      </c>
    </row>
    <row r="658" spans="1:8" ht="31.5">
      <c r="A658" s="11" t="s">
        <v>1345</v>
      </c>
      <c r="B658" s="11" t="s">
        <v>370</v>
      </c>
      <c r="C658" s="12" t="s">
        <v>374</v>
      </c>
      <c r="D658" s="14">
        <v>52000</v>
      </c>
      <c r="E658" s="14">
        <v>52000</v>
      </c>
      <c r="F658" s="14">
        <v>52000</v>
      </c>
      <c r="G658" s="14">
        <v>0</v>
      </c>
      <c r="H658" s="14">
        <v>35824.6</v>
      </c>
    </row>
    <row r="659" spans="1:8" ht="31.5">
      <c r="A659" s="11" t="s">
        <v>1347</v>
      </c>
      <c r="B659" s="11" t="s">
        <v>370</v>
      </c>
      <c r="C659" s="12" t="s">
        <v>376</v>
      </c>
      <c r="D659" s="14">
        <v>245000</v>
      </c>
      <c r="E659" s="14">
        <v>245000</v>
      </c>
      <c r="F659" s="14">
        <v>245000</v>
      </c>
      <c r="G659" s="14">
        <v>0</v>
      </c>
      <c r="H659" s="14">
        <v>245000</v>
      </c>
    </row>
    <row r="660" spans="1:8" ht="31.5">
      <c r="A660" s="11" t="s">
        <v>3368</v>
      </c>
      <c r="B660" s="11" t="s">
        <v>370</v>
      </c>
      <c r="C660" s="12" t="s">
        <v>378</v>
      </c>
      <c r="D660" s="14">
        <v>135000</v>
      </c>
      <c r="E660" s="14">
        <v>135000</v>
      </c>
      <c r="F660" s="14">
        <v>135000</v>
      </c>
      <c r="G660" s="14">
        <v>0</v>
      </c>
      <c r="H660" s="14">
        <v>129024</v>
      </c>
    </row>
    <row r="661" spans="1:8">
      <c r="A661" s="11" t="s">
        <v>155</v>
      </c>
      <c r="B661" s="11" t="s">
        <v>379</v>
      </c>
      <c r="C661" s="12" t="s">
        <v>267</v>
      </c>
      <c r="D661" s="13">
        <f>SUM(D662)</f>
        <v>100000</v>
      </c>
      <c r="E661" s="13">
        <f t="shared" ref="E661:G661" si="18">SUM(E662)</f>
        <v>100000</v>
      </c>
      <c r="F661" s="13">
        <f t="shared" si="18"/>
        <v>100000</v>
      </c>
      <c r="G661" s="13">
        <f t="shared" si="18"/>
        <v>0</v>
      </c>
      <c r="H661" s="13">
        <f>SUM(H662)</f>
        <v>0</v>
      </c>
    </row>
    <row r="662" spans="1:8">
      <c r="A662" s="11" t="s">
        <v>628</v>
      </c>
      <c r="B662" s="11" t="s">
        <v>379</v>
      </c>
      <c r="C662" s="12" t="s">
        <v>381</v>
      </c>
      <c r="D662" s="14">
        <v>100000</v>
      </c>
      <c r="E662" s="14">
        <v>100000</v>
      </c>
      <c r="F662" s="14">
        <v>100000</v>
      </c>
      <c r="G662" s="14">
        <v>0</v>
      </c>
      <c r="H662" s="14">
        <v>0</v>
      </c>
    </row>
    <row r="663" spans="1:8">
      <c r="A663" s="11" t="s">
        <v>156</v>
      </c>
      <c r="B663" s="11" t="s">
        <v>382</v>
      </c>
      <c r="C663" s="12" t="s">
        <v>267</v>
      </c>
      <c r="D663" s="14">
        <f>SUM(D664:D664)</f>
        <v>2000000</v>
      </c>
      <c r="E663" s="14">
        <f>SUM(E664:E664)</f>
        <v>2000000</v>
      </c>
      <c r="F663" s="14">
        <f>SUM(F664:F664)</f>
        <v>2000000</v>
      </c>
      <c r="G663" s="14">
        <f>SUM(G664:G664)</f>
        <v>0</v>
      </c>
      <c r="H663" s="14">
        <f>SUM(H664:H664)</f>
        <v>0</v>
      </c>
    </row>
    <row r="664" spans="1:8" ht="31.5">
      <c r="A664" s="11" t="s">
        <v>633</v>
      </c>
      <c r="B664" s="11" t="s">
        <v>382</v>
      </c>
      <c r="C664" s="12" t="s">
        <v>384</v>
      </c>
      <c r="D664" s="14">
        <v>2000000</v>
      </c>
      <c r="E664" s="14">
        <v>2000000</v>
      </c>
      <c r="F664" s="14">
        <v>2000000</v>
      </c>
      <c r="G664" s="14">
        <v>0</v>
      </c>
      <c r="H664" s="14">
        <v>0</v>
      </c>
    </row>
    <row r="665" spans="1:8">
      <c r="A665" s="11" t="s">
        <v>157</v>
      </c>
      <c r="B665" s="11" t="s">
        <v>385</v>
      </c>
      <c r="C665" s="12" t="s">
        <v>267</v>
      </c>
      <c r="D665" s="14">
        <f>SUM(D666)</f>
        <v>4000000</v>
      </c>
      <c r="E665" s="14">
        <f t="shared" ref="E665:G665" si="19">SUM(E666)</f>
        <v>4000000</v>
      </c>
      <c r="F665" s="14">
        <f t="shared" si="19"/>
        <v>4000000</v>
      </c>
      <c r="G665" s="14">
        <f t="shared" si="19"/>
        <v>0</v>
      </c>
      <c r="H665" s="14">
        <f>SUM(H666)</f>
        <v>2873561.18</v>
      </c>
    </row>
    <row r="666" spans="1:8" ht="31.5">
      <c r="A666" s="11" t="s">
        <v>650</v>
      </c>
      <c r="B666" s="11" t="s">
        <v>385</v>
      </c>
      <c r="C666" s="12" t="s">
        <v>387</v>
      </c>
      <c r="D666" s="14">
        <v>4000000</v>
      </c>
      <c r="E666" s="14">
        <v>4000000</v>
      </c>
      <c r="F666" s="14">
        <v>4000000</v>
      </c>
      <c r="G666" s="14">
        <v>0</v>
      </c>
      <c r="H666" s="14">
        <v>2873561.18</v>
      </c>
    </row>
    <row r="667" spans="1:8">
      <c r="A667" s="84" t="s">
        <v>172</v>
      </c>
      <c r="B667" s="84"/>
      <c r="C667" s="84"/>
      <c r="D667" s="85">
        <f>D665+D663+D661+D656+D654+D652+D650+D648+D646+D639+'[2]01.07.2019'!D634+'[2]01.07.2019'!D628+'[2]01.07.2019'!D626+'[2]01.07.2019'!D624+'[2]01.07.2019'!D622+'[2]01.07.2019'!D613+'[2]01.07.2019'!D611+'[2]01.07.2019'!D608+'[2]01.07.2019'!D606+'[2]01.07.2019'!D556+'[2]01.07.2019'!D551</f>
        <v>134021095</v>
      </c>
      <c r="E667" s="85">
        <f>E665+E663+E661+E656+E654+E652+E650+E648+E646+E639+'[2]01.07.2019'!E634+'[2]01.07.2019'!E628+'[2]01.07.2019'!E626+'[2]01.07.2019'!E624+'[2]01.07.2019'!E622+'[2]01.07.2019'!E613+'[2]01.07.2019'!E611+'[2]01.07.2019'!E608+'[2]01.07.2019'!E606+'[2]01.07.2019'!E556+'[2]01.07.2019'!E551</f>
        <v>122789095</v>
      </c>
      <c r="F667" s="85">
        <f>F665+F663+F661+F656+F654+F652+F650+F648+F646+F639+'[2]01.07.2019'!F634+'[2]01.07.2019'!F628+'[2]01.07.2019'!F626+'[2]01.07.2019'!F624+'[2]01.07.2019'!F622+'[2]01.07.2019'!F613+'[2]01.07.2019'!F611+'[2]01.07.2019'!F608+'[2]01.07.2019'!F606+'[2]01.07.2019'!F556+'[2]01.07.2019'!F551</f>
        <v>122789095</v>
      </c>
      <c r="G667" s="85">
        <f>G665+G663+G661+G656+G654+G652+G650+G648+G646+G639+'[2]01.07.2019'!G634+'[2]01.07.2019'!G628+'[2]01.07.2019'!G626+'[2]01.07.2019'!G624+'[2]01.07.2019'!G622+'[2]01.07.2019'!G613+'[2]01.07.2019'!G611+'[2]01.07.2019'!G608+'[2]01.07.2019'!G606+'[2]01.07.2019'!G556+'[2]01.07.2019'!G551</f>
        <v>63238000</v>
      </c>
      <c r="H667" s="85">
        <f>H665+H663+H661+H656+H654+H652+H650+H648+H646+H639+'[2]01.07.2019'!H634+'[2]01.07.2019'!H628+'[2]01.07.2019'!H626+'[2]01.07.2019'!H624+'[2]01.07.2019'!H622+'[2]01.07.2019'!H613+'[2]01.07.2019'!H611+'[2]01.07.2019'!H608+'[2]01.07.2019'!H606+'[2]01.07.2019'!H556+'[2]01.07.2019'!H551</f>
        <v>17564536.640000001</v>
      </c>
    </row>
    <row r="668" spans="1:8">
      <c r="A668" s="86" t="s">
        <v>16</v>
      </c>
      <c r="B668" s="86"/>
      <c r="C668" s="86"/>
      <c r="D668" s="86"/>
      <c r="E668" s="86"/>
      <c r="F668" s="86"/>
      <c r="G668" s="86"/>
      <c r="H668" s="86"/>
    </row>
    <row r="669" spans="1:8">
      <c r="A669" s="56"/>
      <c r="B669" s="56" t="s">
        <v>5241</v>
      </c>
      <c r="C669" s="35" t="s">
        <v>5242</v>
      </c>
      <c r="D669" s="36">
        <v>195000</v>
      </c>
      <c r="E669" s="36">
        <v>166000</v>
      </c>
      <c r="F669" s="36">
        <v>166000</v>
      </c>
      <c r="G669" s="36">
        <v>166000</v>
      </c>
      <c r="H669" s="36">
        <v>0</v>
      </c>
    </row>
    <row r="670" spans="1:8">
      <c r="A670" s="56"/>
      <c r="B670" s="56"/>
      <c r="C670" s="35"/>
      <c r="D670" s="36">
        <f>SUM(D669)</f>
        <v>195000</v>
      </c>
      <c r="E670" s="36">
        <f>SUM(E669)</f>
        <v>166000</v>
      </c>
      <c r="F670" s="36">
        <f>SUM(F669)</f>
        <v>166000</v>
      </c>
      <c r="G670" s="36">
        <f>SUM(G669)</f>
        <v>166000</v>
      </c>
      <c r="H670" s="36">
        <f>SUM(H669)</f>
        <v>0</v>
      </c>
    </row>
    <row r="671" spans="1:8" ht="31.5">
      <c r="A671" s="56" t="s">
        <v>176</v>
      </c>
      <c r="B671" s="56" t="s">
        <v>4903</v>
      </c>
      <c r="C671" s="42" t="s">
        <v>5243</v>
      </c>
      <c r="D671" s="36">
        <v>1200000</v>
      </c>
      <c r="E671" s="36">
        <v>1019000</v>
      </c>
      <c r="F671" s="36">
        <v>1019000</v>
      </c>
      <c r="G671" s="36">
        <v>1019000</v>
      </c>
      <c r="H671" s="36">
        <v>0</v>
      </c>
    </row>
    <row r="672" spans="1:8" ht="31.5">
      <c r="A672" s="56" t="s">
        <v>241</v>
      </c>
      <c r="B672" s="56" t="s">
        <v>4903</v>
      </c>
      <c r="C672" s="42" t="s">
        <v>5244</v>
      </c>
      <c r="D672" s="36">
        <v>606000</v>
      </c>
      <c r="E672" s="36">
        <v>582000</v>
      </c>
      <c r="F672" s="36">
        <v>582000</v>
      </c>
      <c r="G672" s="36">
        <v>582000</v>
      </c>
      <c r="H672" s="36">
        <v>0</v>
      </c>
    </row>
    <row r="673" spans="1:8" ht="31.5">
      <c r="A673" s="56" t="s">
        <v>139</v>
      </c>
      <c r="B673" s="56" t="s">
        <v>4903</v>
      </c>
      <c r="C673" s="35" t="s">
        <v>4904</v>
      </c>
      <c r="D673" s="36">
        <v>7306000</v>
      </c>
      <c r="E673" s="36">
        <v>7014000</v>
      </c>
      <c r="F673" s="36">
        <v>7014000</v>
      </c>
      <c r="G673" s="36">
        <v>1196000</v>
      </c>
      <c r="H673" s="14">
        <v>0</v>
      </c>
    </row>
    <row r="674" spans="1:8">
      <c r="A674" s="56"/>
      <c r="B674" s="56"/>
      <c r="C674" s="35"/>
      <c r="D674" s="36">
        <f>SUM(D671:D673)</f>
        <v>9112000</v>
      </c>
      <c r="E674" s="36">
        <f>SUM(E671:E673)</f>
        <v>8615000</v>
      </c>
      <c r="F674" s="36">
        <f>SUM(F671:F673)</f>
        <v>8615000</v>
      </c>
      <c r="G674" s="36">
        <f>SUM(G671:G673)</f>
        <v>2797000</v>
      </c>
      <c r="H674" s="36">
        <f>SUM(H671:H673)</f>
        <v>0</v>
      </c>
    </row>
    <row r="675" spans="1:8" ht="47.25">
      <c r="A675" s="56"/>
      <c r="B675" s="56" t="s">
        <v>5245</v>
      </c>
      <c r="C675" s="35" t="s">
        <v>5246</v>
      </c>
      <c r="D675" s="36">
        <v>21434700</v>
      </c>
      <c r="E675" s="36">
        <v>21434700</v>
      </c>
      <c r="F675" s="36">
        <v>21434700</v>
      </c>
      <c r="G675" s="36">
        <v>21434700</v>
      </c>
      <c r="H675" s="36">
        <v>0</v>
      </c>
    </row>
    <row r="676" spans="1:8" ht="47.25">
      <c r="A676" s="56"/>
      <c r="B676" s="56" t="s">
        <v>5245</v>
      </c>
      <c r="C676" s="35" t="s">
        <v>5247</v>
      </c>
      <c r="D676" s="36">
        <v>10000000</v>
      </c>
      <c r="E676" s="36">
        <v>5258300</v>
      </c>
      <c r="F676" s="36">
        <v>5258300</v>
      </c>
      <c r="G676" s="36">
        <v>5258300</v>
      </c>
      <c r="H676" s="36">
        <v>0</v>
      </c>
    </row>
    <row r="677" spans="1:8">
      <c r="A677" s="56"/>
      <c r="B677" s="56"/>
      <c r="C677" s="35"/>
      <c r="D677" s="36">
        <f>SUM(D675:D676)</f>
        <v>31434700</v>
      </c>
      <c r="E677" s="36">
        <f>SUM(E675:E676)</f>
        <v>26693000</v>
      </c>
      <c r="F677" s="36">
        <f>SUM(F675:F676)</f>
        <v>26693000</v>
      </c>
      <c r="G677" s="36">
        <f>SUM(G675:G676)</f>
        <v>26693000</v>
      </c>
      <c r="H677" s="36">
        <f>SUM(H675:H676)</f>
        <v>0</v>
      </c>
    </row>
    <row r="678" spans="1:8" ht="31.5">
      <c r="A678" s="56" t="s">
        <v>241</v>
      </c>
      <c r="B678" s="56" t="s">
        <v>4905</v>
      </c>
      <c r="C678" s="35" t="s">
        <v>4906</v>
      </c>
      <c r="D678" s="36">
        <v>950000</v>
      </c>
      <c r="E678" s="36">
        <v>950000</v>
      </c>
      <c r="F678" s="36">
        <v>950000</v>
      </c>
      <c r="G678" s="36">
        <v>0</v>
      </c>
      <c r="H678" s="14">
        <v>0</v>
      </c>
    </row>
    <row r="679" spans="1:8">
      <c r="A679" s="56" t="s">
        <v>139</v>
      </c>
      <c r="B679" s="56" t="s">
        <v>4905</v>
      </c>
      <c r="C679" s="35" t="s">
        <v>4907</v>
      </c>
      <c r="D679" s="36">
        <v>2350000</v>
      </c>
      <c r="E679" s="36">
        <v>2350000</v>
      </c>
      <c r="F679" s="36">
        <v>2350000</v>
      </c>
      <c r="G679" s="36">
        <v>0</v>
      </c>
      <c r="H679" s="14">
        <v>2347000</v>
      </c>
    </row>
    <row r="680" spans="1:8">
      <c r="A680" s="56"/>
      <c r="B680" s="56" t="s">
        <v>4905</v>
      </c>
      <c r="C680" s="35" t="s">
        <v>5248</v>
      </c>
      <c r="D680" s="36">
        <v>973660</v>
      </c>
      <c r="E680" s="36">
        <v>973660</v>
      </c>
      <c r="F680" s="36">
        <v>973660</v>
      </c>
      <c r="G680" s="36">
        <v>973660</v>
      </c>
      <c r="H680" s="14">
        <v>0</v>
      </c>
    </row>
    <row r="681" spans="1:8">
      <c r="A681" s="56"/>
      <c r="B681" s="56" t="s">
        <v>4905</v>
      </c>
      <c r="C681" s="35" t="s">
        <v>5249</v>
      </c>
      <c r="D681" s="36">
        <v>226340</v>
      </c>
      <c r="E681" s="36">
        <v>45340</v>
      </c>
      <c r="F681" s="36">
        <v>45340</v>
      </c>
      <c r="G681" s="36">
        <v>45340</v>
      </c>
      <c r="H681" s="14">
        <v>0</v>
      </c>
    </row>
    <row r="682" spans="1:8" ht="31.5">
      <c r="A682" s="56" t="s">
        <v>140</v>
      </c>
      <c r="B682" s="56" t="s">
        <v>4905</v>
      </c>
      <c r="C682" s="35" t="s">
        <v>5250</v>
      </c>
      <c r="D682" s="36">
        <v>175400</v>
      </c>
      <c r="E682" s="36">
        <v>175400</v>
      </c>
      <c r="F682" s="36">
        <v>175400</v>
      </c>
      <c r="G682" s="36">
        <v>0</v>
      </c>
      <c r="H682" s="14">
        <v>0</v>
      </c>
    </row>
    <row r="683" spans="1:8">
      <c r="A683" s="56"/>
      <c r="B683" s="56"/>
      <c r="C683" s="35"/>
      <c r="D683" s="36">
        <f>SUM(D678:D682)</f>
        <v>4675400</v>
      </c>
      <c r="E683" s="36">
        <f>SUM(E678:E682)</f>
        <v>4494400</v>
      </c>
      <c r="F683" s="36">
        <f>SUM(F678:F682)</f>
        <v>4494400</v>
      </c>
      <c r="G683" s="36">
        <f>SUM(G678:G682)</f>
        <v>1019000</v>
      </c>
      <c r="H683" s="36">
        <f>SUM(H678:H682)</f>
        <v>2347000</v>
      </c>
    </row>
    <row r="684" spans="1:8" ht="31.5">
      <c r="A684" s="56"/>
      <c r="B684" s="56" t="s">
        <v>5251</v>
      </c>
      <c r="C684" s="35" t="s">
        <v>5252</v>
      </c>
      <c r="D684" s="36">
        <v>250000</v>
      </c>
      <c r="E684" s="36">
        <v>250000</v>
      </c>
      <c r="F684" s="36">
        <v>250000</v>
      </c>
      <c r="G684" s="36">
        <v>250000</v>
      </c>
      <c r="H684" s="36"/>
    </row>
    <row r="685" spans="1:8" ht="31.5">
      <c r="A685" s="56"/>
      <c r="B685" s="56" t="s">
        <v>5251</v>
      </c>
      <c r="C685" s="35" t="s">
        <v>5253</v>
      </c>
      <c r="D685" s="36">
        <v>650000</v>
      </c>
      <c r="E685" s="36">
        <v>47000</v>
      </c>
      <c r="F685" s="36">
        <v>47000</v>
      </c>
      <c r="G685" s="36">
        <v>47000</v>
      </c>
      <c r="H685" s="36"/>
    </row>
    <row r="686" spans="1:8" ht="31.5">
      <c r="A686" s="56"/>
      <c r="B686" s="56" t="s">
        <v>5251</v>
      </c>
      <c r="C686" s="35" t="s">
        <v>5254</v>
      </c>
      <c r="D686" s="36">
        <v>1000000</v>
      </c>
      <c r="E686" s="36">
        <v>1000000</v>
      </c>
      <c r="F686" s="36">
        <v>1000000</v>
      </c>
      <c r="G686" s="36">
        <v>1000000</v>
      </c>
      <c r="H686" s="36"/>
    </row>
    <row r="687" spans="1:8" ht="31.5">
      <c r="A687" s="56"/>
      <c r="B687" s="56" t="s">
        <v>5251</v>
      </c>
      <c r="C687" s="35" t="s">
        <v>5255</v>
      </c>
      <c r="D687" s="36">
        <v>1000000</v>
      </c>
      <c r="E687" s="36">
        <v>1000000</v>
      </c>
      <c r="F687" s="36">
        <v>1000000</v>
      </c>
      <c r="G687" s="36">
        <v>1000000</v>
      </c>
      <c r="H687" s="36"/>
    </row>
    <row r="688" spans="1:8" ht="31.5">
      <c r="A688" s="56"/>
      <c r="B688" s="56" t="s">
        <v>5251</v>
      </c>
      <c r="C688" s="35" t="s">
        <v>5256</v>
      </c>
      <c r="D688" s="36">
        <v>600000</v>
      </c>
      <c r="E688" s="36">
        <v>600000</v>
      </c>
      <c r="F688" s="36">
        <v>600000</v>
      </c>
      <c r="G688" s="36">
        <v>600000</v>
      </c>
      <c r="H688" s="36"/>
    </row>
    <row r="689" spans="1:8" ht="31.5">
      <c r="A689" s="56"/>
      <c r="B689" s="56" t="s">
        <v>5251</v>
      </c>
      <c r="C689" s="35" t="s">
        <v>5257</v>
      </c>
      <c r="D689" s="36">
        <v>500000</v>
      </c>
      <c r="E689" s="36">
        <v>500000</v>
      </c>
      <c r="F689" s="36">
        <v>500000</v>
      </c>
      <c r="G689" s="36">
        <v>500000</v>
      </c>
      <c r="H689" s="36"/>
    </row>
    <row r="690" spans="1:8">
      <c r="A690" s="56"/>
      <c r="B690" s="56"/>
      <c r="C690" s="35"/>
      <c r="D690" s="36">
        <f>SUM(D684:D689)</f>
        <v>4000000</v>
      </c>
      <c r="E690" s="36">
        <f>SUM(E684:E689)</f>
        <v>3397000</v>
      </c>
      <c r="F690" s="36">
        <f>SUM(F684:F689)</f>
        <v>3397000</v>
      </c>
      <c r="G690" s="36">
        <f>SUM(G684:G689)</f>
        <v>3397000</v>
      </c>
      <c r="H690" s="36">
        <f>SUM(H684:H689)</f>
        <v>0</v>
      </c>
    </row>
    <row r="691" spans="1:8" ht="47.25">
      <c r="A691" s="56" t="s">
        <v>141</v>
      </c>
      <c r="B691" s="56" t="s">
        <v>4908</v>
      </c>
      <c r="C691" s="35" t="s">
        <v>4909</v>
      </c>
      <c r="D691" s="36">
        <v>188100</v>
      </c>
      <c r="E691" s="36">
        <v>188100</v>
      </c>
      <c r="F691" s="36">
        <v>188100</v>
      </c>
      <c r="G691" s="36">
        <v>50100</v>
      </c>
      <c r="H691" s="14">
        <v>73663.14</v>
      </c>
    </row>
    <row r="692" spans="1:8" ht="31.5">
      <c r="A692" s="56" t="s">
        <v>142</v>
      </c>
      <c r="B692" s="56" t="s">
        <v>4908</v>
      </c>
      <c r="C692" s="35" t="s">
        <v>4910</v>
      </c>
      <c r="D692" s="36">
        <v>244600</v>
      </c>
      <c r="E692" s="36">
        <v>244600</v>
      </c>
      <c r="F692" s="36">
        <v>244600</v>
      </c>
      <c r="G692" s="36">
        <v>64600</v>
      </c>
      <c r="H692" s="14">
        <v>122220</v>
      </c>
    </row>
    <row r="693" spans="1:8" ht="47.25">
      <c r="A693" s="56" t="s">
        <v>143</v>
      </c>
      <c r="B693" s="56" t="s">
        <v>4908</v>
      </c>
      <c r="C693" s="35" t="s">
        <v>4911</v>
      </c>
      <c r="D693" s="36">
        <v>195600</v>
      </c>
      <c r="E693" s="36">
        <v>195600</v>
      </c>
      <c r="F693" s="36">
        <v>195600</v>
      </c>
      <c r="G693" s="36">
        <v>52600</v>
      </c>
      <c r="H693" s="14">
        <v>64101.24</v>
      </c>
    </row>
    <row r="694" spans="1:8" ht="47.25">
      <c r="A694" s="56" t="s">
        <v>144</v>
      </c>
      <c r="B694" s="56" t="s">
        <v>4908</v>
      </c>
      <c r="C694" s="35" t="s">
        <v>4912</v>
      </c>
      <c r="D694" s="36">
        <v>109200</v>
      </c>
      <c r="E694" s="36">
        <v>109200</v>
      </c>
      <c r="F694" s="36">
        <v>109200</v>
      </c>
      <c r="G694" s="36">
        <v>29200</v>
      </c>
      <c r="H694" s="14">
        <v>54007.56</v>
      </c>
    </row>
    <row r="695" spans="1:8" ht="47.25">
      <c r="A695" s="56" t="s">
        <v>145</v>
      </c>
      <c r="B695" s="56" t="s">
        <v>4908</v>
      </c>
      <c r="C695" s="35" t="s">
        <v>4913</v>
      </c>
      <c r="D695" s="36">
        <v>221700</v>
      </c>
      <c r="E695" s="36">
        <v>221700</v>
      </c>
      <c r="F695" s="36">
        <v>221700</v>
      </c>
      <c r="G695" s="36">
        <v>58700</v>
      </c>
      <c r="H695" s="14">
        <v>0</v>
      </c>
    </row>
    <row r="696" spans="1:8" ht="47.25">
      <c r="A696" s="56" t="s">
        <v>146</v>
      </c>
      <c r="B696" s="56" t="s">
        <v>4908</v>
      </c>
      <c r="C696" s="35" t="s">
        <v>4914</v>
      </c>
      <c r="D696" s="36">
        <v>380600</v>
      </c>
      <c r="E696" s="36">
        <v>380600</v>
      </c>
      <c r="F696" s="36">
        <v>380600</v>
      </c>
      <c r="G696" s="36">
        <v>100600</v>
      </c>
      <c r="H696" s="14">
        <v>248508.05</v>
      </c>
    </row>
    <row r="697" spans="1:8" ht="47.25">
      <c r="A697" s="56" t="s">
        <v>147</v>
      </c>
      <c r="B697" s="56" t="s">
        <v>4908</v>
      </c>
      <c r="C697" s="35" t="s">
        <v>4915</v>
      </c>
      <c r="D697" s="36">
        <v>267200</v>
      </c>
      <c r="E697" s="36">
        <v>267200</v>
      </c>
      <c r="F697" s="36">
        <v>267200</v>
      </c>
      <c r="G697" s="36">
        <v>71200</v>
      </c>
      <c r="H697" s="14">
        <v>0</v>
      </c>
    </row>
    <row r="698" spans="1:8">
      <c r="A698" s="56" t="s">
        <v>148</v>
      </c>
      <c r="B698" s="56" t="s">
        <v>4908</v>
      </c>
      <c r="C698" s="35" t="s">
        <v>4916</v>
      </c>
      <c r="D698" s="36">
        <v>1543000</v>
      </c>
      <c r="E698" s="36">
        <v>1417000</v>
      </c>
      <c r="F698" s="36">
        <v>1417000</v>
      </c>
      <c r="G698" s="36">
        <v>282000</v>
      </c>
      <c r="H698" s="14">
        <v>39700</v>
      </c>
    </row>
    <row r="699" spans="1:8">
      <c r="A699" s="56"/>
      <c r="B699" s="56"/>
      <c r="C699" s="35"/>
      <c r="D699" s="36">
        <f>SUM(D691:D698)</f>
        <v>3150000</v>
      </c>
      <c r="E699" s="36">
        <f>SUM(E691:E698)</f>
        <v>3024000</v>
      </c>
      <c r="F699" s="36">
        <f>SUM(F691:F698)</f>
        <v>3024000</v>
      </c>
      <c r="G699" s="36">
        <f>SUM(G691:G698)</f>
        <v>709000</v>
      </c>
      <c r="H699" s="36">
        <f>SUM(H691:H698)</f>
        <v>602199.99</v>
      </c>
    </row>
    <row r="700" spans="1:8" ht="31.5">
      <c r="A700" s="56" t="s">
        <v>149</v>
      </c>
      <c r="B700" s="56" t="s">
        <v>4917</v>
      </c>
      <c r="C700" s="35" t="s">
        <v>4918</v>
      </c>
      <c r="D700" s="36">
        <v>3000000</v>
      </c>
      <c r="E700" s="36">
        <v>3000000</v>
      </c>
      <c r="F700" s="36">
        <v>3000000</v>
      </c>
      <c r="G700" s="36">
        <v>0</v>
      </c>
      <c r="H700" s="14">
        <v>34176.28</v>
      </c>
    </row>
    <row r="701" spans="1:8" ht="47.25">
      <c r="A701" s="56" t="s">
        <v>150</v>
      </c>
      <c r="B701" s="56" t="s">
        <v>4917</v>
      </c>
      <c r="C701" s="35" t="s">
        <v>4919</v>
      </c>
      <c r="D701" s="36">
        <v>87000</v>
      </c>
      <c r="E701" s="36">
        <v>86995</v>
      </c>
      <c r="F701" s="36">
        <v>86995</v>
      </c>
      <c r="G701" s="36">
        <v>0</v>
      </c>
      <c r="H701" s="14">
        <v>0</v>
      </c>
    </row>
    <row r="702" spans="1:8" ht="47.25">
      <c r="A702" s="56"/>
      <c r="B702" s="56" t="s">
        <v>4917</v>
      </c>
      <c r="C702" s="35" t="s">
        <v>4920</v>
      </c>
      <c r="D702" s="36">
        <v>74900</v>
      </c>
      <c r="E702" s="36">
        <v>74900</v>
      </c>
      <c r="F702" s="36">
        <v>74900</v>
      </c>
      <c r="G702" s="36">
        <v>0</v>
      </c>
      <c r="H702" s="14">
        <v>74900</v>
      </c>
    </row>
    <row r="703" spans="1:8" ht="31.5">
      <c r="A703" s="56"/>
      <c r="B703" s="56" t="s">
        <v>4917</v>
      </c>
      <c r="C703" s="35" t="s">
        <v>5258</v>
      </c>
      <c r="D703" s="36">
        <v>1588295</v>
      </c>
      <c r="E703" s="36">
        <v>1122005</v>
      </c>
      <c r="F703" s="36">
        <v>1122005</v>
      </c>
      <c r="G703" s="36">
        <v>1122005</v>
      </c>
      <c r="H703" s="14">
        <v>0</v>
      </c>
    </row>
    <row r="704" spans="1:8">
      <c r="A704" s="56"/>
      <c r="B704" s="56" t="s">
        <v>4917</v>
      </c>
      <c r="C704" s="35" t="s">
        <v>5259</v>
      </c>
      <c r="D704" s="36">
        <v>200000</v>
      </c>
      <c r="E704" s="36">
        <v>200000</v>
      </c>
      <c r="F704" s="36">
        <v>200000</v>
      </c>
      <c r="G704" s="36">
        <v>199995</v>
      </c>
      <c r="H704" s="14">
        <v>0</v>
      </c>
    </row>
    <row r="705" spans="1:8" ht="32.25">
      <c r="A705" s="56" t="s">
        <v>151</v>
      </c>
      <c r="B705" s="56" t="s">
        <v>4917</v>
      </c>
      <c r="C705" s="90" t="s">
        <v>5260</v>
      </c>
      <c r="D705" s="34">
        <v>1300000</v>
      </c>
      <c r="E705" s="34">
        <v>1300000</v>
      </c>
      <c r="F705" s="34">
        <v>1300000</v>
      </c>
      <c r="G705" s="34">
        <v>1300000</v>
      </c>
      <c r="H705" s="34">
        <v>0</v>
      </c>
    </row>
    <row r="706" spans="1:8">
      <c r="A706" s="56"/>
      <c r="B706" s="56"/>
      <c r="C706" s="35"/>
      <c r="D706" s="36">
        <f>SUM(D700:D705)</f>
        <v>6250195</v>
      </c>
      <c r="E706" s="36">
        <f>SUM(E700:E705)</f>
        <v>5783900</v>
      </c>
      <c r="F706" s="36">
        <f>SUM(F700:F705)</f>
        <v>5783900</v>
      </c>
      <c r="G706" s="36">
        <f>SUM(G700:G705)</f>
        <v>2622000</v>
      </c>
      <c r="H706" s="36">
        <f>SUM(H700:H705)</f>
        <v>109076.28</v>
      </c>
    </row>
    <row r="707" spans="1:8" ht="31.5">
      <c r="A707" s="56" t="s">
        <v>152</v>
      </c>
      <c r="B707" s="11" t="s">
        <v>4921</v>
      </c>
      <c r="C707" s="12" t="s">
        <v>4922</v>
      </c>
      <c r="D707" s="14">
        <v>3956000</v>
      </c>
      <c r="E707" s="14">
        <v>3798000</v>
      </c>
      <c r="F707" s="14">
        <v>3798000</v>
      </c>
      <c r="G707" s="14">
        <v>890000</v>
      </c>
      <c r="H707" s="14">
        <v>0</v>
      </c>
    </row>
    <row r="708" spans="1:8">
      <c r="A708" s="56"/>
      <c r="B708" s="11"/>
      <c r="C708" s="12"/>
      <c r="D708" s="14">
        <f>SUM(D707)</f>
        <v>3956000</v>
      </c>
      <c r="E708" s="14">
        <f>SUM(E707)</f>
        <v>3798000</v>
      </c>
      <c r="F708" s="14">
        <f>SUM(F707)</f>
        <v>3798000</v>
      </c>
      <c r="G708" s="14">
        <f>SUM(G707)</f>
        <v>890000</v>
      </c>
      <c r="H708" s="14">
        <f>SUM(H707)</f>
        <v>0</v>
      </c>
    </row>
    <row r="709" spans="1:8" ht="47.25">
      <c r="A709" s="56"/>
      <c r="B709" s="11" t="s">
        <v>4923</v>
      </c>
      <c r="C709" s="12" t="s">
        <v>4924</v>
      </c>
      <c r="D709" s="14">
        <v>1455000</v>
      </c>
      <c r="E709" s="14">
        <v>1455000</v>
      </c>
      <c r="F709" s="14">
        <v>1455000</v>
      </c>
      <c r="G709" s="14">
        <v>0</v>
      </c>
      <c r="H709" s="14">
        <v>0</v>
      </c>
    </row>
    <row r="710" spans="1:8">
      <c r="A710" s="56" t="s">
        <v>153</v>
      </c>
      <c r="B710" s="11" t="s">
        <v>4923</v>
      </c>
      <c r="C710" s="12" t="s">
        <v>5261</v>
      </c>
      <c r="D710" s="14">
        <v>523000</v>
      </c>
      <c r="E710" s="14">
        <v>444000</v>
      </c>
      <c r="F710" s="14">
        <v>444000</v>
      </c>
      <c r="G710" s="14">
        <v>444000</v>
      </c>
      <c r="H710" s="14">
        <v>0</v>
      </c>
    </row>
    <row r="711" spans="1:8">
      <c r="A711" s="56"/>
      <c r="B711" s="11"/>
      <c r="C711" s="12"/>
      <c r="D711" s="14">
        <f>SUM(D709:D710)</f>
        <v>1978000</v>
      </c>
      <c r="E711" s="14">
        <f>SUM(E709:E710)</f>
        <v>1899000</v>
      </c>
      <c r="F711" s="14">
        <f>SUM(F709:F710)</f>
        <v>1899000</v>
      </c>
      <c r="G711" s="14">
        <f>SUM(G709:G710)</f>
        <v>444000</v>
      </c>
      <c r="H711" s="14">
        <f>SUM(H709:H710)</f>
        <v>0</v>
      </c>
    </row>
    <row r="712" spans="1:8" ht="157.5">
      <c r="A712" s="11" t="s">
        <v>154</v>
      </c>
      <c r="B712" s="11" t="s">
        <v>4925</v>
      </c>
      <c r="C712" s="12" t="s">
        <v>4926</v>
      </c>
      <c r="D712" s="14">
        <v>4762000</v>
      </c>
      <c r="E712" s="14">
        <v>4572000</v>
      </c>
      <c r="F712" s="14">
        <v>4572000</v>
      </c>
      <c r="G712" s="14">
        <v>1069000</v>
      </c>
      <c r="H712" s="14">
        <v>908000</v>
      </c>
    </row>
    <row r="713" spans="1:8">
      <c r="A713" s="11"/>
      <c r="B713" s="11"/>
      <c r="C713" s="12"/>
      <c r="D713" s="14">
        <f>SUM(D712)</f>
        <v>4762000</v>
      </c>
      <c r="E713" s="14">
        <f>SUM(E712)</f>
        <v>4572000</v>
      </c>
      <c r="F713" s="14">
        <f>SUM(F712)</f>
        <v>4572000</v>
      </c>
      <c r="G713" s="14">
        <f>SUM(G712)</f>
        <v>1069000</v>
      </c>
      <c r="H713" s="14">
        <f>SUM(H712)</f>
        <v>908000</v>
      </c>
    </row>
    <row r="714" spans="1:8" ht="31.5">
      <c r="A714" s="11" t="s">
        <v>155</v>
      </c>
      <c r="B714" s="27" t="s">
        <v>4927</v>
      </c>
      <c r="C714" s="12" t="s">
        <v>4928</v>
      </c>
      <c r="D714" s="14">
        <v>700000</v>
      </c>
      <c r="E714" s="14">
        <v>700000</v>
      </c>
      <c r="F714" s="14">
        <v>700000</v>
      </c>
      <c r="G714" s="14">
        <v>0</v>
      </c>
      <c r="H714" s="14">
        <v>0</v>
      </c>
    </row>
    <row r="715" spans="1:8" ht="31.5">
      <c r="A715" s="11" t="s">
        <v>156</v>
      </c>
      <c r="B715" s="27" t="s">
        <v>4927</v>
      </c>
      <c r="C715" s="12" t="s">
        <v>4929</v>
      </c>
      <c r="D715" s="14">
        <v>343000</v>
      </c>
      <c r="E715" s="14">
        <v>343000</v>
      </c>
      <c r="F715" s="14">
        <v>343000</v>
      </c>
      <c r="G715" s="14">
        <v>0</v>
      </c>
      <c r="H715" s="14">
        <v>340885.32</v>
      </c>
    </row>
    <row r="716" spans="1:8" ht="31.5">
      <c r="A716" s="11" t="s">
        <v>157</v>
      </c>
      <c r="B716" s="27" t="s">
        <v>4927</v>
      </c>
      <c r="C716" s="12" t="s">
        <v>4930</v>
      </c>
      <c r="D716" s="14">
        <v>402000</v>
      </c>
      <c r="E716" s="14">
        <v>402000</v>
      </c>
      <c r="F716" s="14">
        <v>402000</v>
      </c>
      <c r="G716" s="13">
        <v>0</v>
      </c>
      <c r="H716" s="13">
        <v>399832.49</v>
      </c>
    </row>
    <row r="717" spans="1:8" ht="31.5">
      <c r="A717" s="11" t="s">
        <v>0</v>
      </c>
      <c r="B717" s="27" t="s">
        <v>4927</v>
      </c>
      <c r="C717" s="12" t="s">
        <v>4931</v>
      </c>
      <c r="D717" s="14">
        <v>10000</v>
      </c>
      <c r="E717" s="14">
        <v>10000</v>
      </c>
      <c r="F717" s="14">
        <v>10000</v>
      </c>
      <c r="G717" s="14">
        <v>0</v>
      </c>
      <c r="H717" s="14">
        <v>6919.05</v>
      </c>
    </row>
    <row r="718" spans="1:8">
      <c r="A718" s="11"/>
      <c r="B718" s="27" t="s">
        <v>4927</v>
      </c>
      <c r="C718" s="12" t="s">
        <v>5262</v>
      </c>
      <c r="D718" s="14">
        <v>523000</v>
      </c>
      <c r="E718" s="14">
        <v>444000</v>
      </c>
      <c r="F718" s="14">
        <v>444000</v>
      </c>
      <c r="G718" s="14">
        <v>444000</v>
      </c>
      <c r="H718" s="14">
        <v>0</v>
      </c>
    </row>
    <row r="719" spans="1:8">
      <c r="A719" s="11"/>
      <c r="B719" s="27"/>
      <c r="C719" s="12"/>
      <c r="D719" s="13">
        <f>SUM(D714:D718)</f>
        <v>1978000</v>
      </c>
      <c r="E719" s="13">
        <f>SUM(E714:E718)</f>
        <v>1899000</v>
      </c>
      <c r="F719" s="13">
        <f>SUM(F714:F718)</f>
        <v>1899000</v>
      </c>
      <c r="G719" s="13">
        <f>SUM(G714:G718)</f>
        <v>444000</v>
      </c>
      <c r="H719" s="13">
        <f>SUM(H714:H718)</f>
        <v>747636.8600000001</v>
      </c>
    </row>
    <row r="720" spans="1:8">
      <c r="A720" s="84" t="s">
        <v>173</v>
      </c>
      <c r="B720" s="84"/>
      <c r="C720" s="84"/>
      <c r="D720" s="85">
        <f>D719+D713+D711+D708+D706+D699+D690+D683+D677+D674+D670</f>
        <v>71491295</v>
      </c>
      <c r="E720" s="85">
        <f t="shared" ref="E720:H720" si="20">E719+E713+E711+E708+E706+E699+E690+E683+E677+E674+E670</f>
        <v>64341300</v>
      </c>
      <c r="F720" s="85">
        <f t="shared" si="20"/>
        <v>64341300</v>
      </c>
      <c r="G720" s="85">
        <f t="shared" si="20"/>
        <v>40250000</v>
      </c>
      <c r="H720" s="85">
        <f t="shared" si="20"/>
        <v>4713913.13</v>
      </c>
    </row>
    <row r="721" spans="1:8">
      <c r="A721" s="91" t="s">
        <v>159</v>
      </c>
      <c r="B721" s="91"/>
      <c r="C721" s="91"/>
      <c r="D721" s="91"/>
      <c r="E721" s="91"/>
      <c r="F721" s="91"/>
      <c r="G721" s="91"/>
      <c r="H721" s="91"/>
    </row>
    <row r="722" spans="1:8" ht="31.5">
      <c r="A722" s="11">
        <v>1</v>
      </c>
      <c r="B722" s="11" t="s">
        <v>459</v>
      </c>
      <c r="C722" s="12" t="s">
        <v>460</v>
      </c>
      <c r="D722" s="14">
        <v>600000</v>
      </c>
      <c r="E722" s="14">
        <v>600000</v>
      </c>
      <c r="F722" s="14">
        <v>600000</v>
      </c>
      <c r="G722" s="14">
        <v>0</v>
      </c>
      <c r="H722" s="14">
        <v>0</v>
      </c>
    </row>
    <row r="723" spans="1:8" ht="31.5">
      <c r="A723" s="11" t="s">
        <v>179</v>
      </c>
      <c r="B723" s="11" t="s">
        <v>459</v>
      </c>
      <c r="C723" s="12" t="s">
        <v>461</v>
      </c>
      <c r="D723" s="14">
        <v>600000</v>
      </c>
      <c r="E723" s="14">
        <v>600000</v>
      </c>
      <c r="F723" s="14">
        <v>600000</v>
      </c>
      <c r="G723" s="14"/>
      <c r="H723" s="14"/>
    </row>
    <row r="724" spans="1:8">
      <c r="A724" s="11" t="s">
        <v>241</v>
      </c>
      <c r="B724" s="11" t="s">
        <v>5263</v>
      </c>
      <c r="C724" s="12" t="s">
        <v>460</v>
      </c>
      <c r="D724" s="14">
        <v>22678700</v>
      </c>
      <c r="E724" s="14">
        <v>19258000</v>
      </c>
      <c r="F724" s="14">
        <v>19258000</v>
      </c>
      <c r="G724" s="14">
        <v>19258000</v>
      </c>
      <c r="H724" s="14">
        <v>0</v>
      </c>
    </row>
    <row r="725" spans="1:8">
      <c r="A725" s="11" t="s">
        <v>243</v>
      </c>
      <c r="B725" s="11" t="s">
        <v>5264</v>
      </c>
      <c r="C725" s="12" t="s">
        <v>5265</v>
      </c>
      <c r="D725" s="14">
        <v>10078700</v>
      </c>
      <c r="E725" s="14">
        <v>10078700</v>
      </c>
      <c r="F725" s="14">
        <v>10078700</v>
      </c>
      <c r="G725" s="14">
        <v>10078700</v>
      </c>
      <c r="H725" s="14"/>
    </row>
    <row r="726" spans="1:8" ht="31.5">
      <c r="A726" s="11" t="s">
        <v>245</v>
      </c>
      <c r="B726" s="11" t="s">
        <v>5264</v>
      </c>
      <c r="C726" s="12" t="s">
        <v>5266</v>
      </c>
      <c r="D726" s="14">
        <v>10600000</v>
      </c>
      <c r="E726" s="14">
        <v>9179300</v>
      </c>
      <c r="F726" s="14">
        <v>9179300</v>
      </c>
      <c r="G726" s="14">
        <v>9179300</v>
      </c>
      <c r="H726" s="14"/>
    </row>
    <row r="727" spans="1:8" ht="31.5">
      <c r="A727" s="11" t="s">
        <v>250</v>
      </c>
      <c r="B727" s="11" t="s">
        <v>5264</v>
      </c>
      <c r="C727" s="12" t="s">
        <v>5267</v>
      </c>
      <c r="D727" s="14">
        <v>194376</v>
      </c>
      <c r="E727" s="14"/>
      <c r="F727" s="14"/>
      <c r="G727" s="14"/>
      <c r="H727" s="14"/>
    </row>
    <row r="728" spans="1:8" ht="31.5">
      <c r="A728" s="11" t="s">
        <v>252</v>
      </c>
      <c r="B728" s="11" t="s">
        <v>5264</v>
      </c>
      <c r="C728" s="12" t="s">
        <v>5268</v>
      </c>
      <c r="D728" s="14">
        <v>199589</v>
      </c>
      <c r="E728" s="14"/>
      <c r="F728" s="14"/>
      <c r="G728" s="14"/>
      <c r="H728" s="14"/>
    </row>
    <row r="729" spans="1:8" ht="31.5">
      <c r="A729" s="11" t="s">
        <v>278</v>
      </c>
      <c r="B729" s="11" t="s">
        <v>5264</v>
      </c>
      <c r="C729" s="12" t="s">
        <v>5269</v>
      </c>
      <c r="D729" s="14">
        <v>157275</v>
      </c>
      <c r="E729" s="14"/>
      <c r="F729" s="14"/>
      <c r="G729" s="14"/>
      <c r="H729" s="14"/>
    </row>
    <row r="730" spans="1:8" ht="31.5">
      <c r="A730" s="11" t="s">
        <v>280</v>
      </c>
      <c r="B730" s="11" t="s">
        <v>5264</v>
      </c>
      <c r="C730" s="12" t="s">
        <v>5270</v>
      </c>
      <c r="D730" s="14">
        <v>332558</v>
      </c>
      <c r="E730" s="14"/>
      <c r="F730" s="14"/>
      <c r="G730" s="14"/>
      <c r="H730" s="14"/>
    </row>
    <row r="731" spans="1:8" ht="31.5">
      <c r="A731" s="11" t="s">
        <v>282</v>
      </c>
      <c r="B731" s="11" t="s">
        <v>5264</v>
      </c>
      <c r="C731" s="12" t="s">
        <v>5271</v>
      </c>
      <c r="D731" s="14">
        <v>128280</v>
      </c>
      <c r="E731" s="14"/>
      <c r="F731" s="14"/>
      <c r="G731" s="14"/>
      <c r="H731" s="14"/>
    </row>
    <row r="732" spans="1:8" ht="31.5">
      <c r="A732" s="11" t="s">
        <v>284</v>
      </c>
      <c r="B732" s="11" t="s">
        <v>5264</v>
      </c>
      <c r="C732" s="12" t="s">
        <v>5272</v>
      </c>
      <c r="D732" s="14">
        <v>198127</v>
      </c>
      <c r="E732" s="14"/>
      <c r="F732" s="14"/>
      <c r="G732" s="14"/>
      <c r="H732" s="14"/>
    </row>
    <row r="733" spans="1:8" ht="31.5">
      <c r="A733" s="11" t="s">
        <v>286</v>
      </c>
      <c r="B733" s="11" t="s">
        <v>5264</v>
      </c>
      <c r="C733" s="12" t="s">
        <v>5273</v>
      </c>
      <c r="D733" s="14">
        <v>185067</v>
      </c>
      <c r="E733" s="14"/>
      <c r="F733" s="14"/>
      <c r="G733" s="14"/>
      <c r="H733" s="14"/>
    </row>
    <row r="734" spans="1:8" ht="31.5">
      <c r="A734" s="11" t="s">
        <v>288</v>
      </c>
      <c r="B734" s="11" t="s">
        <v>5264</v>
      </c>
      <c r="C734" s="12" t="s">
        <v>5274</v>
      </c>
      <c r="D734" s="14">
        <v>31373</v>
      </c>
      <c r="E734" s="14"/>
      <c r="F734" s="14"/>
      <c r="G734" s="14"/>
      <c r="H734" s="14"/>
    </row>
    <row r="735" spans="1:8" ht="31.5">
      <c r="A735" s="11" t="s">
        <v>290</v>
      </c>
      <c r="B735" s="11" t="s">
        <v>5264</v>
      </c>
      <c r="C735" s="12" t="s">
        <v>5275</v>
      </c>
      <c r="D735" s="14">
        <v>59800</v>
      </c>
      <c r="E735" s="14"/>
      <c r="F735" s="14"/>
      <c r="G735" s="14"/>
      <c r="H735" s="14"/>
    </row>
    <row r="736" spans="1:8" ht="31.5">
      <c r="A736" s="11" t="s">
        <v>292</v>
      </c>
      <c r="B736" s="11" t="s">
        <v>5264</v>
      </c>
      <c r="C736" s="12" t="s">
        <v>5276</v>
      </c>
      <c r="D736" s="14">
        <v>163285</v>
      </c>
      <c r="E736" s="14"/>
      <c r="F736" s="14"/>
      <c r="G736" s="14"/>
      <c r="H736" s="14"/>
    </row>
    <row r="737" spans="1:9" ht="31.5">
      <c r="A737" s="11" t="s">
        <v>293</v>
      </c>
      <c r="B737" s="11" t="s">
        <v>5264</v>
      </c>
      <c r="C737" s="12" t="s">
        <v>5277</v>
      </c>
      <c r="D737" s="14">
        <v>170365</v>
      </c>
      <c r="E737" s="14"/>
      <c r="F737" s="14"/>
      <c r="G737" s="14"/>
      <c r="H737" s="14"/>
    </row>
    <row r="738" spans="1:9" ht="31.5">
      <c r="A738" s="11" t="s">
        <v>295</v>
      </c>
      <c r="B738" s="11" t="s">
        <v>5264</v>
      </c>
      <c r="C738" s="12" t="s">
        <v>5278</v>
      </c>
      <c r="D738" s="14">
        <v>67636</v>
      </c>
      <c r="E738" s="14"/>
      <c r="F738" s="14"/>
      <c r="G738" s="14"/>
      <c r="H738" s="14"/>
    </row>
    <row r="739" spans="1:9" ht="31.5">
      <c r="A739" s="11" t="s">
        <v>297</v>
      </c>
      <c r="B739" s="11" t="s">
        <v>5264</v>
      </c>
      <c r="C739" s="12" t="s">
        <v>5279</v>
      </c>
      <c r="D739" s="14">
        <v>79399</v>
      </c>
      <c r="E739" s="14"/>
      <c r="F739" s="14"/>
      <c r="G739" s="14"/>
      <c r="H739" s="14"/>
    </row>
    <row r="740" spans="1:9" ht="31.5">
      <c r="A740" s="11" t="s">
        <v>299</v>
      </c>
      <c r="B740" s="11" t="s">
        <v>5264</v>
      </c>
      <c r="C740" s="12" t="s">
        <v>5280</v>
      </c>
      <c r="D740" s="14">
        <v>32870</v>
      </c>
      <c r="E740" s="14"/>
      <c r="F740" s="14"/>
      <c r="G740" s="14"/>
      <c r="H740" s="14"/>
    </row>
    <row r="741" spans="1:9">
      <c r="A741" s="11" t="s">
        <v>139</v>
      </c>
      <c r="B741" s="11" t="s">
        <v>462</v>
      </c>
      <c r="C741" s="12" t="s">
        <v>460</v>
      </c>
      <c r="D741" s="14">
        <v>4304000</v>
      </c>
      <c r="E741" s="14">
        <v>4131000</v>
      </c>
      <c r="F741" s="14">
        <v>4131000</v>
      </c>
      <c r="G741" s="14">
        <v>977000</v>
      </c>
      <c r="H741" s="14">
        <v>1409514.69</v>
      </c>
    </row>
    <row r="742" spans="1:9" ht="31.5">
      <c r="A742" s="11" t="s">
        <v>258</v>
      </c>
      <c r="B742" s="11" t="s">
        <v>462</v>
      </c>
      <c r="C742" s="12" t="s">
        <v>463</v>
      </c>
      <c r="D742" s="14">
        <v>145000</v>
      </c>
      <c r="E742" s="14">
        <v>145000</v>
      </c>
      <c r="F742" s="14">
        <v>145000</v>
      </c>
      <c r="G742" s="14"/>
      <c r="H742" s="14">
        <v>5810</v>
      </c>
    </row>
    <row r="743" spans="1:9" ht="18.75" customHeight="1">
      <c r="A743" s="11" t="s">
        <v>306</v>
      </c>
      <c r="B743" s="11" t="s">
        <v>462</v>
      </c>
      <c r="C743" s="12" t="s">
        <v>464</v>
      </c>
      <c r="D743" s="14">
        <v>145000</v>
      </c>
      <c r="E743" s="14">
        <v>145000</v>
      </c>
      <c r="F743" s="14">
        <v>145000</v>
      </c>
      <c r="G743" s="14"/>
      <c r="H743" s="14">
        <v>5810</v>
      </c>
      <c r="I743" s="1">
        <v>1</v>
      </c>
    </row>
    <row r="744" spans="1:9" ht="20.25" customHeight="1">
      <c r="A744" s="11" t="s">
        <v>494</v>
      </c>
      <c r="B744" s="11" t="s">
        <v>462</v>
      </c>
      <c r="C744" s="12" t="s">
        <v>465</v>
      </c>
      <c r="D744" s="14">
        <v>145000</v>
      </c>
      <c r="E744" s="14">
        <v>145000</v>
      </c>
      <c r="F744" s="14">
        <v>145000</v>
      </c>
      <c r="G744" s="14"/>
      <c r="H744" s="14">
        <v>136950.94</v>
      </c>
    </row>
    <row r="745" spans="1:9" ht="31.5">
      <c r="A745" s="11" t="s">
        <v>496</v>
      </c>
      <c r="B745" s="11" t="s">
        <v>462</v>
      </c>
      <c r="C745" s="12" t="s">
        <v>466</v>
      </c>
      <c r="D745" s="14">
        <v>145000</v>
      </c>
      <c r="E745" s="14">
        <v>145000</v>
      </c>
      <c r="F745" s="14">
        <v>145000</v>
      </c>
      <c r="G745" s="14"/>
      <c r="H745" s="14">
        <v>137703.41</v>
      </c>
    </row>
    <row r="746" spans="1:9" ht="31.5">
      <c r="A746" s="11" t="s">
        <v>1271</v>
      </c>
      <c r="B746" s="11" t="s">
        <v>462</v>
      </c>
      <c r="C746" s="12" t="s">
        <v>467</v>
      </c>
      <c r="D746" s="14">
        <v>145000</v>
      </c>
      <c r="E746" s="14">
        <v>145000</v>
      </c>
      <c r="F746" s="14">
        <v>145000</v>
      </c>
      <c r="G746" s="14"/>
      <c r="H746" s="14">
        <v>137703.64000000001</v>
      </c>
    </row>
    <row r="747" spans="1:9" ht="31.5">
      <c r="A747" s="11" t="s">
        <v>2927</v>
      </c>
      <c r="B747" s="11" t="s">
        <v>462</v>
      </c>
      <c r="C747" s="12" t="s">
        <v>468</v>
      </c>
      <c r="D747" s="14">
        <v>145000</v>
      </c>
      <c r="E747" s="14">
        <v>145000</v>
      </c>
      <c r="F747" s="14">
        <v>145000</v>
      </c>
      <c r="G747" s="14"/>
      <c r="H747" s="14">
        <v>131415.54</v>
      </c>
    </row>
    <row r="748" spans="1:9" ht="31.5">
      <c r="A748" s="11" t="s">
        <v>2929</v>
      </c>
      <c r="B748" s="11" t="s">
        <v>462</v>
      </c>
      <c r="C748" s="12" t="s">
        <v>469</v>
      </c>
      <c r="D748" s="14">
        <v>145000</v>
      </c>
      <c r="E748" s="14">
        <v>145000</v>
      </c>
      <c r="F748" s="14">
        <v>145000</v>
      </c>
      <c r="G748" s="14"/>
      <c r="H748" s="14"/>
    </row>
    <row r="749" spans="1:9" ht="31.5">
      <c r="A749" s="11" t="s">
        <v>2931</v>
      </c>
      <c r="B749" s="11" t="s">
        <v>462</v>
      </c>
      <c r="C749" s="12" t="s">
        <v>470</v>
      </c>
      <c r="D749" s="14">
        <v>145000</v>
      </c>
      <c r="E749" s="14">
        <v>145000</v>
      </c>
      <c r="F749" s="14">
        <v>145000</v>
      </c>
      <c r="G749" s="14"/>
      <c r="H749" s="14"/>
    </row>
    <row r="750" spans="1:9" ht="31.5">
      <c r="A750" s="11" t="s">
        <v>2933</v>
      </c>
      <c r="B750" s="11" t="s">
        <v>462</v>
      </c>
      <c r="C750" s="12" t="s">
        <v>471</v>
      </c>
      <c r="D750" s="14">
        <v>145000</v>
      </c>
      <c r="E750" s="14">
        <v>145000</v>
      </c>
      <c r="F750" s="14">
        <v>145000</v>
      </c>
      <c r="G750" s="14"/>
      <c r="H750" s="14">
        <v>130083.41</v>
      </c>
    </row>
    <row r="751" spans="1:9" ht="31.5">
      <c r="A751" s="11" t="s">
        <v>2935</v>
      </c>
      <c r="B751" s="11" t="s">
        <v>462</v>
      </c>
      <c r="C751" s="12" t="s">
        <v>472</v>
      </c>
      <c r="D751" s="14">
        <v>145000</v>
      </c>
      <c r="E751" s="14">
        <v>145000</v>
      </c>
      <c r="F751" s="14">
        <v>145000</v>
      </c>
      <c r="G751" s="14"/>
      <c r="H751" s="14">
        <v>5810</v>
      </c>
    </row>
    <row r="752" spans="1:9" ht="31.5">
      <c r="A752" s="11" t="s">
        <v>2936</v>
      </c>
      <c r="B752" s="11" t="s">
        <v>462</v>
      </c>
      <c r="C752" s="12" t="s">
        <v>473</v>
      </c>
      <c r="D752" s="14">
        <v>145000</v>
      </c>
      <c r="E752" s="14">
        <v>145000</v>
      </c>
      <c r="F752" s="14">
        <v>145000</v>
      </c>
      <c r="G752" s="14"/>
      <c r="H752" s="14">
        <v>5810</v>
      </c>
    </row>
    <row r="753" spans="1:8" ht="31.5">
      <c r="A753" s="11" t="s">
        <v>2938</v>
      </c>
      <c r="B753" s="11" t="s">
        <v>462</v>
      </c>
      <c r="C753" s="12" t="s">
        <v>474</v>
      </c>
      <c r="D753" s="14">
        <v>145000</v>
      </c>
      <c r="E753" s="14">
        <v>145000</v>
      </c>
      <c r="F753" s="14">
        <v>145000</v>
      </c>
      <c r="G753" s="14"/>
      <c r="H753" s="14">
        <v>5810</v>
      </c>
    </row>
    <row r="754" spans="1:8" ht="31.5">
      <c r="A754" s="11" t="s">
        <v>2940</v>
      </c>
      <c r="B754" s="11" t="s">
        <v>462</v>
      </c>
      <c r="C754" s="12" t="s">
        <v>475</v>
      </c>
      <c r="D754" s="14">
        <v>145000</v>
      </c>
      <c r="E754" s="14">
        <v>145000</v>
      </c>
      <c r="F754" s="14">
        <v>145000</v>
      </c>
      <c r="G754" s="14"/>
      <c r="H754" s="14">
        <v>5810</v>
      </c>
    </row>
    <row r="755" spans="1:8" ht="31.5">
      <c r="A755" s="11" t="s">
        <v>5281</v>
      </c>
      <c r="B755" s="11" t="s">
        <v>462</v>
      </c>
      <c r="C755" s="12" t="s">
        <v>476</v>
      </c>
      <c r="D755" s="14">
        <v>145000</v>
      </c>
      <c r="E755" s="14">
        <v>145000</v>
      </c>
      <c r="F755" s="14">
        <v>145000</v>
      </c>
      <c r="G755" s="14"/>
      <c r="H755" s="14"/>
    </row>
    <row r="756" spans="1:8" ht="31.5">
      <c r="A756" s="11" t="s">
        <v>5282</v>
      </c>
      <c r="B756" s="11" t="s">
        <v>462</v>
      </c>
      <c r="C756" s="12" t="s">
        <v>477</v>
      </c>
      <c r="D756" s="14">
        <v>145000</v>
      </c>
      <c r="E756" s="14">
        <v>145000</v>
      </c>
      <c r="F756" s="14">
        <v>145000</v>
      </c>
      <c r="G756" s="14"/>
      <c r="H756" s="14">
        <v>132016.72</v>
      </c>
    </row>
    <row r="757" spans="1:8" ht="31.5">
      <c r="A757" s="11" t="s">
        <v>5283</v>
      </c>
      <c r="B757" s="11" t="s">
        <v>462</v>
      </c>
      <c r="C757" s="12" t="s">
        <v>478</v>
      </c>
      <c r="D757" s="14">
        <v>145000</v>
      </c>
      <c r="E757" s="14">
        <v>145000</v>
      </c>
      <c r="F757" s="14">
        <v>145000</v>
      </c>
      <c r="G757" s="14"/>
      <c r="H757" s="14">
        <v>129869.31</v>
      </c>
    </row>
    <row r="758" spans="1:8" ht="31.5">
      <c r="A758" s="11" t="s">
        <v>5284</v>
      </c>
      <c r="B758" s="11" t="s">
        <v>462</v>
      </c>
      <c r="C758" s="12" t="s">
        <v>479</v>
      </c>
      <c r="D758" s="14">
        <v>145000</v>
      </c>
      <c r="E758" s="14">
        <v>145000</v>
      </c>
      <c r="F758" s="14">
        <v>145000</v>
      </c>
      <c r="G758" s="14"/>
      <c r="H758" s="14"/>
    </row>
    <row r="759" spans="1:8" ht="31.5">
      <c r="A759" s="11" t="s">
        <v>5285</v>
      </c>
      <c r="B759" s="11" t="s">
        <v>462</v>
      </c>
      <c r="C759" s="12" t="s">
        <v>480</v>
      </c>
      <c r="D759" s="14">
        <v>145000</v>
      </c>
      <c r="E759" s="14">
        <v>145000</v>
      </c>
      <c r="F759" s="14">
        <v>145000</v>
      </c>
      <c r="G759" s="14"/>
      <c r="H759" s="14">
        <v>137676.62</v>
      </c>
    </row>
    <row r="760" spans="1:8" ht="31.5">
      <c r="A760" s="11" t="s">
        <v>5286</v>
      </c>
      <c r="B760" s="11" t="s">
        <v>462</v>
      </c>
      <c r="C760" s="12" t="s">
        <v>482</v>
      </c>
      <c r="D760" s="14">
        <v>145000</v>
      </c>
      <c r="E760" s="14">
        <v>145000</v>
      </c>
      <c r="F760" s="14">
        <v>145000</v>
      </c>
      <c r="G760" s="14"/>
      <c r="H760" s="14">
        <v>137624.46</v>
      </c>
    </row>
    <row r="761" spans="1:8" ht="31.5">
      <c r="A761" s="11" t="s">
        <v>5287</v>
      </c>
      <c r="B761" s="11" t="s">
        <v>462</v>
      </c>
      <c r="C761" s="12" t="s">
        <v>484</v>
      </c>
      <c r="D761" s="14">
        <v>145000</v>
      </c>
      <c r="E761" s="14">
        <v>145000</v>
      </c>
      <c r="F761" s="14">
        <v>145000</v>
      </c>
      <c r="G761" s="14"/>
      <c r="H761" s="14">
        <v>137622.64000000001</v>
      </c>
    </row>
    <row r="762" spans="1:8" ht="31.5">
      <c r="A762" s="11" t="s">
        <v>5288</v>
      </c>
      <c r="B762" s="11" t="s">
        <v>462</v>
      </c>
      <c r="C762" s="12" t="s">
        <v>486</v>
      </c>
      <c r="D762" s="14">
        <v>145000</v>
      </c>
      <c r="E762" s="14">
        <v>145000</v>
      </c>
      <c r="F762" s="14">
        <v>145000</v>
      </c>
      <c r="G762" s="14"/>
      <c r="H762" s="14"/>
    </row>
    <row r="763" spans="1:8">
      <c r="A763" s="11" t="s">
        <v>5289</v>
      </c>
      <c r="B763" s="11" t="s">
        <v>462</v>
      </c>
      <c r="C763" s="12" t="s">
        <v>488</v>
      </c>
      <c r="D763" s="14">
        <v>27000</v>
      </c>
      <c r="E763" s="14">
        <v>27000</v>
      </c>
      <c r="F763" s="14">
        <v>27000</v>
      </c>
      <c r="G763" s="14"/>
      <c r="H763" s="14">
        <v>25988</v>
      </c>
    </row>
    <row r="764" spans="1:8" ht="31.5">
      <c r="A764" s="11" t="s">
        <v>5290</v>
      </c>
      <c r="B764" s="11" t="s">
        <v>462</v>
      </c>
      <c r="C764" s="12" t="s">
        <v>490</v>
      </c>
      <c r="D764" s="14">
        <v>82000</v>
      </c>
      <c r="E764" s="14">
        <v>82000</v>
      </c>
      <c r="F764" s="14">
        <v>82000</v>
      </c>
      <c r="G764" s="14"/>
      <c r="H764" s="14"/>
    </row>
    <row r="765" spans="1:8" ht="31.5">
      <c r="A765" s="11" t="s">
        <v>5291</v>
      </c>
      <c r="B765" s="11" t="s">
        <v>462</v>
      </c>
      <c r="C765" s="12" t="s">
        <v>5292</v>
      </c>
      <c r="D765" s="14">
        <v>53000</v>
      </c>
      <c r="E765" s="14"/>
      <c r="F765" s="14"/>
      <c r="G765" s="14"/>
      <c r="H765" s="14"/>
    </row>
    <row r="766" spans="1:8" ht="31.5">
      <c r="A766" s="11" t="s">
        <v>5293</v>
      </c>
      <c r="B766" s="11" t="s">
        <v>462</v>
      </c>
      <c r="C766" s="12" t="s">
        <v>5294</v>
      </c>
      <c r="D766" s="14">
        <v>53000</v>
      </c>
      <c r="E766" s="14"/>
      <c r="F766" s="14"/>
      <c r="G766" s="14"/>
      <c r="H766" s="14"/>
    </row>
    <row r="767" spans="1:8" ht="31.5">
      <c r="A767" s="11" t="s">
        <v>5295</v>
      </c>
      <c r="B767" s="11" t="s">
        <v>462</v>
      </c>
      <c r="C767" s="12" t="s">
        <v>5296</v>
      </c>
      <c r="D767" s="14">
        <v>53000</v>
      </c>
      <c r="E767" s="14"/>
      <c r="F767" s="14"/>
      <c r="G767" s="14"/>
      <c r="H767" s="14"/>
    </row>
    <row r="768" spans="1:8" ht="31.5">
      <c r="A768" s="11" t="s">
        <v>5297</v>
      </c>
      <c r="B768" s="11" t="s">
        <v>462</v>
      </c>
      <c r="C768" s="12" t="s">
        <v>5298</v>
      </c>
      <c r="D768" s="14">
        <v>53000</v>
      </c>
      <c r="E768" s="14"/>
      <c r="F768" s="14"/>
      <c r="G768" s="14"/>
      <c r="H768" s="14"/>
    </row>
    <row r="769" spans="1:8" ht="31.5">
      <c r="A769" s="11" t="s">
        <v>5299</v>
      </c>
      <c r="B769" s="11" t="s">
        <v>462</v>
      </c>
      <c r="C769" s="12" t="s">
        <v>5300</v>
      </c>
      <c r="D769" s="14">
        <v>53000</v>
      </c>
      <c r="E769" s="14"/>
      <c r="F769" s="14"/>
      <c r="G769" s="14"/>
      <c r="H769" s="14"/>
    </row>
    <row r="770" spans="1:8" ht="31.5">
      <c r="A770" s="11" t="s">
        <v>5301</v>
      </c>
      <c r="B770" s="11" t="s">
        <v>462</v>
      </c>
      <c r="C770" s="12" t="s">
        <v>5302</v>
      </c>
      <c r="D770" s="14">
        <v>53000</v>
      </c>
      <c r="E770" s="14"/>
      <c r="F770" s="14"/>
      <c r="G770" s="14"/>
      <c r="H770" s="14"/>
    </row>
    <row r="771" spans="1:8" ht="31.5">
      <c r="A771" s="11" t="s">
        <v>5303</v>
      </c>
      <c r="B771" s="11" t="s">
        <v>462</v>
      </c>
      <c r="C771" s="12" t="s">
        <v>5304</v>
      </c>
      <c r="D771" s="14">
        <v>53000</v>
      </c>
      <c r="E771" s="14"/>
      <c r="F771" s="14"/>
      <c r="G771" s="14"/>
      <c r="H771" s="14"/>
    </row>
    <row r="772" spans="1:8" ht="31.5">
      <c r="A772" s="11" t="s">
        <v>5305</v>
      </c>
      <c r="B772" s="11" t="s">
        <v>462</v>
      </c>
      <c r="C772" s="12" t="s">
        <v>5306</v>
      </c>
      <c r="D772" s="14">
        <v>53000</v>
      </c>
      <c r="E772" s="14"/>
      <c r="F772" s="14"/>
      <c r="G772" s="14"/>
      <c r="H772" s="14"/>
    </row>
    <row r="773" spans="1:8" ht="31.5">
      <c r="A773" s="11" t="s">
        <v>5307</v>
      </c>
      <c r="B773" s="11" t="s">
        <v>462</v>
      </c>
      <c r="C773" s="12" t="s">
        <v>5308</v>
      </c>
      <c r="D773" s="14">
        <v>53000</v>
      </c>
      <c r="E773" s="14"/>
      <c r="F773" s="14"/>
      <c r="G773" s="14"/>
      <c r="H773" s="14"/>
    </row>
    <row r="774" spans="1:8" ht="31.5">
      <c r="A774" s="11" t="s">
        <v>5309</v>
      </c>
      <c r="B774" s="11" t="s">
        <v>462</v>
      </c>
      <c r="C774" s="12" t="s">
        <v>5310</v>
      </c>
      <c r="D774" s="14">
        <v>53000</v>
      </c>
      <c r="E774" s="14"/>
      <c r="F774" s="14"/>
      <c r="G774" s="14"/>
      <c r="H774" s="14"/>
    </row>
    <row r="775" spans="1:8" ht="31.5">
      <c r="A775" s="11" t="s">
        <v>5311</v>
      </c>
      <c r="B775" s="11" t="s">
        <v>462</v>
      </c>
      <c r="C775" s="12" t="s">
        <v>5312</v>
      </c>
      <c r="D775" s="14">
        <v>53000</v>
      </c>
      <c r="E775" s="14"/>
      <c r="F775" s="14"/>
      <c r="G775" s="14"/>
      <c r="H775" s="14"/>
    </row>
    <row r="776" spans="1:8" ht="31.5">
      <c r="A776" s="11" t="s">
        <v>5313</v>
      </c>
      <c r="B776" s="11" t="s">
        <v>462</v>
      </c>
      <c r="C776" s="12" t="s">
        <v>5314</v>
      </c>
      <c r="D776" s="14">
        <v>53000</v>
      </c>
      <c r="E776" s="14"/>
      <c r="F776" s="14"/>
      <c r="G776" s="14"/>
      <c r="H776" s="14"/>
    </row>
    <row r="777" spans="1:8" ht="31.5">
      <c r="A777" s="11" t="s">
        <v>5315</v>
      </c>
      <c r="B777" s="11" t="s">
        <v>462</v>
      </c>
      <c r="C777" s="12" t="s">
        <v>5316</v>
      </c>
      <c r="D777" s="14">
        <v>53000</v>
      </c>
      <c r="E777" s="14"/>
      <c r="F777" s="14"/>
      <c r="G777" s="14"/>
      <c r="H777" s="14"/>
    </row>
    <row r="778" spans="1:8" ht="31.5">
      <c r="A778" s="11" t="s">
        <v>5317</v>
      </c>
      <c r="B778" s="11" t="s">
        <v>462</v>
      </c>
      <c r="C778" s="12" t="s">
        <v>5318</v>
      </c>
      <c r="D778" s="14">
        <v>53000</v>
      </c>
      <c r="E778" s="14"/>
      <c r="F778" s="14"/>
      <c r="G778" s="14"/>
      <c r="H778" s="14"/>
    </row>
    <row r="779" spans="1:8" ht="31.5">
      <c r="A779" s="11" t="s">
        <v>5319</v>
      </c>
      <c r="B779" s="11" t="s">
        <v>462</v>
      </c>
      <c r="C779" s="12" t="s">
        <v>5320</v>
      </c>
      <c r="D779" s="14">
        <v>53000</v>
      </c>
      <c r="E779" s="14"/>
      <c r="F779" s="14"/>
      <c r="G779" s="14"/>
      <c r="H779" s="14"/>
    </row>
    <row r="780" spans="1:8" ht="31.5">
      <c r="A780" s="11" t="s">
        <v>5321</v>
      </c>
      <c r="B780" s="11" t="s">
        <v>462</v>
      </c>
      <c r="C780" s="12" t="s">
        <v>5322</v>
      </c>
      <c r="D780" s="14">
        <v>53000</v>
      </c>
      <c r="E780" s="14"/>
      <c r="F780" s="14"/>
      <c r="G780" s="14"/>
      <c r="H780" s="14"/>
    </row>
    <row r="781" spans="1:8" ht="31.5">
      <c r="A781" s="11" t="s">
        <v>5323</v>
      </c>
      <c r="B781" s="11" t="s">
        <v>462</v>
      </c>
      <c r="C781" s="12" t="s">
        <v>5324</v>
      </c>
      <c r="D781" s="14">
        <v>53000</v>
      </c>
      <c r="E781" s="14"/>
      <c r="F781" s="14"/>
      <c r="G781" s="14"/>
      <c r="H781" s="14"/>
    </row>
    <row r="782" spans="1:8" ht="31.5">
      <c r="A782" s="11" t="s">
        <v>5325</v>
      </c>
      <c r="B782" s="11" t="s">
        <v>462</v>
      </c>
      <c r="C782" s="12" t="s">
        <v>5326</v>
      </c>
      <c r="D782" s="14">
        <v>53000</v>
      </c>
      <c r="E782" s="14"/>
      <c r="F782" s="14"/>
      <c r="G782" s="14"/>
      <c r="H782" s="14"/>
    </row>
    <row r="783" spans="1:8" ht="31.5">
      <c r="A783" s="11" t="s">
        <v>5327</v>
      </c>
      <c r="B783" s="11" t="s">
        <v>462</v>
      </c>
      <c r="C783" s="12" t="s">
        <v>5328</v>
      </c>
      <c r="D783" s="14">
        <v>53000</v>
      </c>
      <c r="E783" s="14"/>
      <c r="F783" s="14"/>
      <c r="G783" s="14"/>
      <c r="H783" s="14"/>
    </row>
    <row r="784" spans="1:8" ht="31.5">
      <c r="A784" s="11" t="s">
        <v>5329</v>
      </c>
      <c r="B784" s="11" t="s">
        <v>462</v>
      </c>
      <c r="C784" s="12" t="s">
        <v>5330</v>
      </c>
      <c r="D784" s="14">
        <v>53000</v>
      </c>
      <c r="E784" s="14"/>
      <c r="F784" s="14"/>
      <c r="G784" s="14"/>
      <c r="H784" s="14"/>
    </row>
    <row r="785" spans="1:9" ht="31.5">
      <c r="A785" s="11" t="s">
        <v>5331</v>
      </c>
      <c r="B785" s="11" t="s">
        <v>462</v>
      </c>
      <c r="C785" s="12" t="s">
        <v>5332</v>
      </c>
      <c r="D785" s="14">
        <v>53000</v>
      </c>
      <c r="E785" s="14"/>
      <c r="F785" s="14"/>
      <c r="G785" s="14"/>
      <c r="H785" s="14"/>
    </row>
    <row r="786" spans="1:9">
      <c r="A786" s="11" t="s">
        <v>5333</v>
      </c>
      <c r="B786" s="11" t="s">
        <v>462</v>
      </c>
      <c r="C786" s="12" t="s">
        <v>5334</v>
      </c>
      <c r="D786" s="14">
        <v>8000</v>
      </c>
      <c r="E786" s="14"/>
      <c r="F786" s="14"/>
      <c r="G786" s="14"/>
      <c r="H786" s="14"/>
    </row>
    <row r="787" spans="1:9" ht="31.5">
      <c r="A787" s="11" t="s">
        <v>5335</v>
      </c>
      <c r="B787" s="11" t="s">
        <v>462</v>
      </c>
      <c r="C787" s="12" t="s">
        <v>5336</v>
      </c>
      <c r="D787" s="14">
        <v>29000</v>
      </c>
      <c r="E787" s="14"/>
      <c r="F787" s="14"/>
      <c r="G787" s="14"/>
      <c r="H787" s="14"/>
    </row>
    <row r="788" spans="1:9">
      <c r="A788" s="11"/>
      <c r="B788" s="11" t="s">
        <v>462</v>
      </c>
      <c r="C788" s="12" t="s">
        <v>591</v>
      </c>
      <c r="D788" s="14"/>
      <c r="E788" s="14">
        <v>977000</v>
      </c>
      <c r="F788" s="14">
        <v>977000</v>
      </c>
      <c r="G788" s="14">
        <v>977000</v>
      </c>
      <c r="H788" s="14"/>
    </row>
    <row r="789" spans="1:9">
      <c r="A789" s="11" t="s">
        <v>140</v>
      </c>
      <c r="B789" s="11" t="s">
        <v>491</v>
      </c>
      <c r="C789" s="12" t="s">
        <v>460</v>
      </c>
      <c r="D789" s="14">
        <v>1883000</v>
      </c>
      <c r="E789" s="14">
        <v>1775000</v>
      </c>
      <c r="F789" s="14">
        <v>1775000</v>
      </c>
      <c r="G789" s="14">
        <v>611000</v>
      </c>
      <c r="H789" s="14">
        <v>177601.06</v>
      </c>
    </row>
    <row r="790" spans="1:9" ht="31.5">
      <c r="A790" s="11" t="s">
        <v>261</v>
      </c>
      <c r="B790" s="11" t="s">
        <v>491</v>
      </c>
      <c r="C790" s="12" t="s">
        <v>492</v>
      </c>
      <c r="D790" s="14">
        <v>250000</v>
      </c>
      <c r="E790" s="14">
        <v>250000</v>
      </c>
      <c r="F790" s="14">
        <v>250000</v>
      </c>
      <c r="G790" s="14"/>
      <c r="H790" s="14">
        <v>85363.19</v>
      </c>
    </row>
    <row r="791" spans="1:9" ht="31.5">
      <c r="A791" s="11" t="s">
        <v>263</v>
      </c>
      <c r="B791" s="11" t="s">
        <v>491</v>
      </c>
      <c r="C791" s="12" t="s">
        <v>493</v>
      </c>
      <c r="D791" s="14">
        <v>100000</v>
      </c>
      <c r="E791" s="14">
        <v>100000</v>
      </c>
      <c r="F791" s="14">
        <v>100000</v>
      </c>
      <c r="G791" s="14"/>
      <c r="H791" s="14">
        <v>49526.87</v>
      </c>
    </row>
    <row r="792" spans="1:9" ht="31.5">
      <c r="A792" s="11" t="s">
        <v>311</v>
      </c>
      <c r="B792" s="11" t="s">
        <v>491</v>
      </c>
      <c r="C792" s="12" t="s">
        <v>495</v>
      </c>
      <c r="D792" s="14">
        <v>689000</v>
      </c>
      <c r="E792" s="14">
        <v>689000</v>
      </c>
      <c r="F792" s="14">
        <v>689000</v>
      </c>
      <c r="G792" s="14"/>
      <c r="H792" s="14">
        <v>42711</v>
      </c>
    </row>
    <row r="793" spans="1:9" ht="31.5">
      <c r="A793" s="11" t="s">
        <v>313</v>
      </c>
      <c r="B793" s="11" t="s">
        <v>491</v>
      </c>
      <c r="C793" s="12" t="s">
        <v>497</v>
      </c>
      <c r="D793" s="14">
        <v>125000</v>
      </c>
      <c r="E793" s="14">
        <v>125000</v>
      </c>
      <c r="F793" s="14">
        <v>125000</v>
      </c>
      <c r="G793" s="14"/>
      <c r="H793" s="14"/>
    </row>
    <row r="794" spans="1:9">
      <c r="A794" s="11"/>
      <c r="B794" s="11" t="s">
        <v>491</v>
      </c>
      <c r="C794" s="12" t="s">
        <v>271</v>
      </c>
      <c r="D794" s="14">
        <v>719000</v>
      </c>
      <c r="E794" s="14">
        <v>611000</v>
      </c>
      <c r="F794" s="14">
        <v>611000</v>
      </c>
      <c r="G794" s="14">
        <v>611000</v>
      </c>
      <c r="H794" s="14"/>
    </row>
    <row r="795" spans="1:9">
      <c r="A795" s="11" t="s">
        <v>141</v>
      </c>
      <c r="B795" s="11" t="s">
        <v>498</v>
      </c>
      <c r="C795" s="12" t="s">
        <v>460</v>
      </c>
      <c r="D795" s="14">
        <v>1796400</v>
      </c>
      <c r="E795" s="14">
        <v>1796400</v>
      </c>
      <c r="F795" s="14">
        <v>1796400</v>
      </c>
      <c r="G795" s="14">
        <v>0</v>
      </c>
      <c r="H795" s="14">
        <v>179970</v>
      </c>
    </row>
    <row r="796" spans="1:9" ht="31.5">
      <c r="A796" s="11" t="s">
        <v>324</v>
      </c>
      <c r="B796" s="11" t="s">
        <v>498</v>
      </c>
      <c r="C796" s="12" t="s">
        <v>499</v>
      </c>
      <c r="D796" s="14">
        <v>15700</v>
      </c>
      <c r="E796" s="14">
        <v>15700</v>
      </c>
      <c r="F796" s="14">
        <v>15700</v>
      </c>
      <c r="G796" s="14"/>
      <c r="H796" s="14">
        <v>15700</v>
      </c>
    </row>
    <row r="797" spans="1:9" ht="18.75" customHeight="1">
      <c r="A797" s="11" t="s">
        <v>522</v>
      </c>
      <c r="B797" s="11" t="s">
        <v>498</v>
      </c>
      <c r="C797" s="12" t="s">
        <v>500</v>
      </c>
      <c r="D797" s="14">
        <v>4500</v>
      </c>
      <c r="E797" s="14">
        <v>4500</v>
      </c>
      <c r="F797" s="14">
        <v>4500</v>
      </c>
      <c r="G797" s="14"/>
      <c r="H797" s="14">
        <v>4500</v>
      </c>
      <c r="I797" s="1">
        <v>1</v>
      </c>
    </row>
    <row r="798" spans="1:9" ht="20.25" customHeight="1">
      <c r="A798" s="11" t="s">
        <v>524</v>
      </c>
      <c r="B798" s="11" t="s">
        <v>498</v>
      </c>
      <c r="C798" s="12" t="s">
        <v>501</v>
      </c>
      <c r="D798" s="14">
        <v>5600</v>
      </c>
      <c r="E798" s="14">
        <v>5600</v>
      </c>
      <c r="F798" s="14">
        <v>5600</v>
      </c>
      <c r="G798" s="14"/>
      <c r="H798" s="14">
        <v>5600</v>
      </c>
    </row>
    <row r="799" spans="1:9" ht="47.25">
      <c r="A799" s="11" t="s">
        <v>526</v>
      </c>
      <c r="B799" s="11" t="s">
        <v>498</v>
      </c>
      <c r="C799" s="12" t="s">
        <v>502</v>
      </c>
      <c r="D799" s="14">
        <v>5400</v>
      </c>
      <c r="E799" s="14">
        <v>5400</v>
      </c>
      <c r="F799" s="14">
        <v>5400</v>
      </c>
      <c r="G799" s="14"/>
      <c r="H799" s="14">
        <v>5400</v>
      </c>
    </row>
    <row r="800" spans="1:9" ht="31.5">
      <c r="A800" s="11" t="s">
        <v>528</v>
      </c>
      <c r="B800" s="11" t="s">
        <v>498</v>
      </c>
      <c r="C800" s="12" t="s">
        <v>503</v>
      </c>
      <c r="D800" s="14">
        <v>4500</v>
      </c>
      <c r="E800" s="14">
        <v>4500</v>
      </c>
      <c r="F800" s="14">
        <v>4500</v>
      </c>
      <c r="G800" s="14"/>
      <c r="H800" s="14">
        <v>3900</v>
      </c>
    </row>
    <row r="801" spans="1:8" ht="31.5">
      <c r="A801" s="11" t="s">
        <v>2951</v>
      </c>
      <c r="B801" s="11" t="s">
        <v>498</v>
      </c>
      <c r="C801" s="12" t="s">
        <v>504</v>
      </c>
      <c r="D801" s="14">
        <v>2700</v>
      </c>
      <c r="E801" s="14">
        <v>2700</v>
      </c>
      <c r="F801" s="14">
        <v>2700</v>
      </c>
      <c r="G801" s="14"/>
      <c r="H801" s="14">
        <v>2700</v>
      </c>
    </row>
    <row r="802" spans="1:8" ht="31.5">
      <c r="A802" s="11" t="s">
        <v>2953</v>
      </c>
      <c r="B802" s="11" t="s">
        <v>498</v>
      </c>
      <c r="C802" s="12" t="s">
        <v>505</v>
      </c>
      <c r="D802" s="14">
        <v>2700</v>
      </c>
      <c r="E802" s="14">
        <v>2700</v>
      </c>
      <c r="F802" s="14">
        <v>2700</v>
      </c>
      <c r="G802" s="14"/>
      <c r="H802" s="14">
        <v>2700</v>
      </c>
    </row>
    <row r="803" spans="1:8" ht="31.5">
      <c r="A803" s="11" t="s">
        <v>2955</v>
      </c>
      <c r="B803" s="11" t="s">
        <v>498</v>
      </c>
      <c r="C803" s="12" t="s">
        <v>506</v>
      </c>
      <c r="D803" s="14">
        <v>6700</v>
      </c>
      <c r="E803" s="14">
        <v>6700</v>
      </c>
      <c r="F803" s="14">
        <v>6700</v>
      </c>
      <c r="G803" s="14"/>
      <c r="H803" s="14">
        <v>6700</v>
      </c>
    </row>
    <row r="804" spans="1:8" ht="31.5">
      <c r="A804" s="11" t="s">
        <v>2957</v>
      </c>
      <c r="B804" s="11" t="s">
        <v>498</v>
      </c>
      <c r="C804" s="12" t="s">
        <v>507</v>
      </c>
      <c r="D804" s="14">
        <v>5600</v>
      </c>
      <c r="E804" s="14">
        <v>5600</v>
      </c>
      <c r="F804" s="14">
        <v>5600</v>
      </c>
      <c r="G804" s="14"/>
      <c r="H804" s="14">
        <v>5600</v>
      </c>
    </row>
    <row r="805" spans="1:8" ht="31.5">
      <c r="A805" s="11" t="s">
        <v>2959</v>
      </c>
      <c r="B805" s="11" t="s">
        <v>498</v>
      </c>
      <c r="C805" s="12" t="s">
        <v>508</v>
      </c>
      <c r="D805" s="14">
        <v>7600</v>
      </c>
      <c r="E805" s="14">
        <v>7600</v>
      </c>
      <c r="F805" s="14">
        <v>7600</v>
      </c>
      <c r="G805" s="14"/>
      <c r="H805" s="14">
        <v>7600</v>
      </c>
    </row>
    <row r="806" spans="1:8" ht="31.5">
      <c r="A806" s="11" t="s">
        <v>2961</v>
      </c>
      <c r="B806" s="11" t="s">
        <v>498</v>
      </c>
      <c r="C806" s="12" t="s">
        <v>509</v>
      </c>
      <c r="D806" s="14">
        <v>101200</v>
      </c>
      <c r="E806" s="14">
        <v>101200</v>
      </c>
      <c r="F806" s="14">
        <v>101200</v>
      </c>
      <c r="G806" s="14"/>
      <c r="H806" s="14">
        <v>65982</v>
      </c>
    </row>
    <row r="807" spans="1:8" ht="31.5">
      <c r="A807" s="11" t="s">
        <v>2963</v>
      </c>
      <c r="B807" s="11" t="s">
        <v>498</v>
      </c>
      <c r="C807" s="12" t="s">
        <v>510</v>
      </c>
      <c r="D807" s="14">
        <v>101200</v>
      </c>
      <c r="E807" s="14">
        <v>101200</v>
      </c>
      <c r="F807" s="14">
        <v>101200</v>
      </c>
      <c r="G807" s="14"/>
      <c r="H807" s="14">
        <v>53588</v>
      </c>
    </row>
    <row r="808" spans="1:8">
      <c r="A808" s="11" t="s">
        <v>2965</v>
      </c>
      <c r="B808" s="11" t="s">
        <v>498</v>
      </c>
      <c r="C808" s="12" t="s">
        <v>511</v>
      </c>
      <c r="D808" s="14">
        <v>340000</v>
      </c>
      <c r="E808" s="14">
        <v>340000</v>
      </c>
      <c r="F808" s="14">
        <v>340000</v>
      </c>
      <c r="G808" s="14"/>
      <c r="H808" s="14"/>
    </row>
    <row r="809" spans="1:8">
      <c r="A809" s="11" t="s">
        <v>5337</v>
      </c>
      <c r="B809" s="11" t="s">
        <v>498</v>
      </c>
      <c r="C809" s="12" t="s">
        <v>512</v>
      </c>
      <c r="D809" s="14">
        <v>95000</v>
      </c>
      <c r="E809" s="14">
        <v>95000</v>
      </c>
      <c r="F809" s="14">
        <v>95000</v>
      </c>
      <c r="G809" s="14"/>
      <c r="H809" s="14"/>
    </row>
    <row r="810" spans="1:8">
      <c r="A810" s="11" t="s">
        <v>5338</v>
      </c>
      <c r="B810" s="11" t="s">
        <v>498</v>
      </c>
      <c r="C810" s="12" t="s">
        <v>513</v>
      </c>
      <c r="D810" s="14">
        <v>325000</v>
      </c>
      <c r="E810" s="14">
        <v>325000</v>
      </c>
      <c r="F810" s="14">
        <v>325000</v>
      </c>
      <c r="G810" s="14"/>
      <c r="H810" s="14"/>
    </row>
    <row r="811" spans="1:8">
      <c r="A811" s="11" t="s">
        <v>5339</v>
      </c>
      <c r="B811" s="11" t="s">
        <v>498</v>
      </c>
      <c r="C811" s="12" t="s">
        <v>514</v>
      </c>
      <c r="D811" s="14">
        <v>95000</v>
      </c>
      <c r="E811" s="14">
        <v>95000</v>
      </c>
      <c r="F811" s="14">
        <v>95000</v>
      </c>
      <c r="G811" s="14"/>
      <c r="H811" s="14"/>
    </row>
    <row r="812" spans="1:8">
      <c r="A812" s="11" t="s">
        <v>5340</v>
      </c>
      <c r="B812" s="11" t="s">
        <v>498</v>
      </c>
      <c r="C812" s="12" t="s">
        <v>515</v>
      </c>
      <c r="D812" s="14">
        <v>51000</v>
      </c>
      <c r="E812" s="14">
        <v>51000</v>
      </c>
      <c r="F812" s="14">
        <v>51000</v>
      </c>
      <c r="G812" s="14"/>
      <c r="H812" s="14"/>
    </row>
    <row r="813" spans="1:8">
      <c r="A813" s="11" t="s">
        <v>5341</v>
      </c>
      <c r="B813" s="11" t="s">
        <v>498</v>
      </c>
      <c r="C813" s="12" t="s">
        <v>516</v>
      </c>
      <c r="D813" s="14">
        <v>30000</v>
      </c>
      <c r="E813" s="14">
        <v>30000</v>
      </c>
      <c r="F813" s="14">
        <v>30000</v>
      </c>
      <c r="G813" s="14"/>
      <c r="H813" s="14"/>
    </row>
    <row r="814" spans="1:8">
      <c r="A814" s="11" t="s">
        <v>5342</v>
      </c>
      <c r="B814" s="11" t="s">
        <v>498</v>
      </c>
      <c r="C814" s="12" t="s">
        <v>517</v>
      </c>
      <c r="D814" s="14">
        <v>342000</v>
      </c>
      <c r="E814" s="14">
        <v>342000</v>
      </c>
      <c r="F814" s="14">
        <v>342000</v>
      </c>
      <c r="G814" s="14"/>
      <c r="H814" s="14"/>
    </row>
    <row r="815" spans="1:8">
      <c r="A815" s="11" t="s">
        <v>5343</v>
      </c>
      <c r="B815" s="11" t="s">
        <v>498</v>
      </c>
      <c r="C815" s="12" t="s">
        <v>518</v>
      </c>
      <c r="D815" s="14">
        <v>210000</v>
      </c>
      <c r="E815" s="14">
        <v>210000</v>
      </c>
      <c r="F815" s="14">
        <v>210000</v>
      </c>
      <c r="G815" s="14"/>
      <c r="H815" s="14"/>
    </row>
    <row r="816" spans="1:8">
      <c r="A816" s="11" t="s">
        <v>5344</v>
      </c>
      <c r="B816" s="11" t="s">
        <v>498</v>
      </c>
      <c r="C816" s="12" t="s">
        <v>519</v>
      </c>
      <c r="D816" s="14">
        <v>45000</v>
      </c>
      <c r="E816" s="14">
        <v>45000</v>
      </c>
      <c r="F816" s="14">
        <v>45000</v>
      </c>
      <c r="G816" s="14"/>
      <c r="H816" s="14"/>
    </row>
    <row r="817" spans="1:8" ht="47.25">
      <c r="A817" s="11" t="s">
        <v>142</v>
      </c>
      <c r="B817" s="11" t="s">
        <v>520</v>
      </c>
      <c r="C817" s="12" t="s">
        <v>460</v>
      </c>
      <c r="D817" s="14">
        <v>584000</v>
      </c>
      <c r="E817" s="14">
        <v>561000</v>
      </c>
      <c r="F817" s="14">
        <v>561000</v>
      </c>
      <c r="G817" s="14">
        <v>129000</v>
      </c>
      <c r="H817" s="14">
        <v>46000</v>
      </c>
    </row>
    <row r="818" spans="1:8" ht="47.25">
      <c r="A818" s="11" t="s">
        <v>327</v>
      </c>
      <c r="B818" s="11" t="s">
        <v>520</v>
      </c>
      <c r="C818" s="12" t="s">
        <v>521</v>
      </c>
      <c r="D818" s="14">
        <v>166000</v>
      </c>
      <c r="E818" s="14">
        <v>166000</v>
      </c>
      <c r="F818" s="14">
        <v>166000</v>
      </c>
      <c r="G818" s="14"/>
      <c r="H818" s="14"/>
    </row>
    <row r="819" spans="1:8" ht="47.25">
      <c r="A819" s="11" t="s">
        <v>1204</v>
      </c>
      <c r="B819" s="11" t="s">
        <v>520</v>
      </c>
      <c r="C819" s="12" t="s">
        <v>523</v>
      </c>
      <c r="D819" s="14">
        <v>172000</v>
      </c>
      <c r="E819" s="14">
        <v>172000</v>
      </c>
      <c r="F819" s="14">
        <v>172000</v>
      </c>
      <c r="G819" s="14"/>
      <c r="H819" s="14"/>
    </row>
    <row r="820" spans="1:8" ht="47.25">
      <c r="A820" s="11" t="s">
        <v>1281</v>
      </c>
      <c r="B820" s="11" t="s">
        <v>520</v>
      </c>
      <c r="C820" s="12" t="s">
        <v>525</v>
      </c>
      <c r="D820" s="14">
        <v>24000</v>
      </c>
      <c r="E820" s="14">
        <v>24000</v>
      </c>
      <c r="F820" s="14">
        <v>24000</v>
      </c>
      <c r="G820" s="14"/>
      <c r="H820" s="14"/>
    </row>
    <row r="821" spans="1:8" ht="47.25">
      <c r="A821" s="11" t="s">
        <v>2384</v>
      </c>
      <c r="B821" s="11" t="s">
        <v>520</v>
      </c>
      <c r="C821" s="12" t="s">
        <v>527</v>
      </c>
      <c r="D821" s="14">
        <v>24000</v>
      </c>
      <c r="E821" s="14">
        <v>24000</v>
      </c>
      <c r="F821" s="14">
        <v>24000</v>
      </c>
      <c r="G821" s="14"/>
      <c r="H821" s="14"/>
    </row>
    <row r="822" spans="1:8" ht="47.25">
      <c r="A822" s="11" t="s">
        <v>2386</v>
      </c>
      <c r="B822" s="11" t="s">
        <v>520</v>
      </c>
      <c r="C822" s="12" t="s">
        <v>529</v>
      </c>
      <c r="D822" s="14">
        <v>46000</v>
      </c>
      <c r="E822" s="14">
        <v>46000</v>
      </c>
      <c r="F822" s="14">
        <v>46000</v>
      </c>
      <c r="G822" s="14"/>
      <c r="H822" s="14">
        <v>46000</v>
      </c>
    </row>
    <row r="823" spans="1:8" ht="47.25">
      <c r="A823" s="11" t="s">
        <v>2388</v>
      </c>
      <c r="B823" s="11" t="s">
        <v>520</v>
      </c>
      <c r="C823" s="12" t="s">
        <v>521</v>
      </c>
      <c r="D823" s="14">
        <v>60000</v>
      </c>
      <c r="E823" s="14"/>
      <c r="F823" s="14"/>
      <c r="G823" s="14"/>
      <c r="H823" s="14"/>
    </row>
    <row r="824" spans="1:8" ht="47.25">
      <c r="A824" s="11" t="s">
        <v>2390</v>
      </c>
      <c r="B824" s="11" t="s">
        <v>520</v>
      </c>
      <c r="C824" s="12" t="s">
        <v>5345</v>
      </c>
      <c r="D824" s="14">
        <v>61000</v>
      </c>
      <c r="E824" s="14"/>
      <c r="F824" s="14"/>
      <c r="G824" s="14"/>
      <c r="H824" s="14"/>
    </row>
    <row r="825" spans="1:8" ht="47.25">
      <c r="A825" s="11" t="s">
        <v>5232</v>
      </c>
      <c r="B825" s="11" t="s">
        <v>520</v>
      </c>
      <c r="C825" s="12" t="s">
        <v>525</v>
      </c>
      <c r="D825" s="14">
        <v>7000</v>
      </c>
      <c r="E825" s="14"/>
      <c r="F825" s="14"/>
      <c r="G825" s="14"/>
      <c r="H825" s="14"/>
    </row>
    <row r="826" spans="1:8" ht="47.25">
      <c r="A826" s="11" t="s">
        <v>5346</v>
      </c>
      <c r="B826" s="11" t="s">
        <v>520</v>
      </c>
      <c r="C826" s="12" t="s">
        <v>527</v>
      </c>
      <c r="D826" s="14">
        <v>7000</v>
      </c>
      <c r="E826" s="14"/>
      <c r="F826" s="14"/>
      <c r="G826" s="14"/>
      <c r="H826" s="14"/>
    </row>
    <row r="827" spans="1:8" ht="47.25">
      <c r="A827" s="11" t="s">
        <v>5347</v>
      </c>
      <c r="B827" s="11" t="s">
        <v>520</v>
      </c>
      <c r="C827" s="12" t="s">
        <v>5348</v>
      </c>
      <c r="D827" s="14">
        <v>17000</v>
      </c>
      <c r="E827" s="14"/>
      <c r="F827" s="14"/>
      <c r="G827" s="14"/>
      <c r="H827" s="14"/>
    </row>
    <row r="828" spans="1:8" ht="47.25">
      <c r="A828" s="11"/>
      <c r="B828" s="11" t="s">
        <v>520</v>
      </c>
      <c r="C828" s="12" t="s">
        <v>591</v>
      </c>
      <c r="D828" s="14"/>
      <c r="E828" s="14">
        <v>129000</v>
      </c>
      <c r="F828" s="14">
        <v>129000</v>
      </c>
      <c r="G828" s="14">
        <v>129000</v>
      </c>
      <c r="H828" s="14"/>
    </row>
    <row r="829" spans="1:8" ht="78.75">
      <c r="A829" s="11" t="s">
        <v>143</v>
      </c>
      <c r="B829" s="11" t="s">
        <v>530</v>
      </c>
      <c r="C829" s="12" t="s">
        <v>460</v>
      </c>
      <c r="D829" s="14">
        <v>180000</v>
      </c>
      <c r="E829" s="14">
        <v>168000</v>
      </c>
      <c r="F829" s="14">
        <v>168000</v>
      </c>
      <c r="G829" s="14">
        <v>68000</v>
      </c>
      <c r="H829" s="14">
        <v>100000</v>
      </c>
    </row>
    <row r="830" spans="1:8" ht="78.75">
      <c r="A830" s="11" t="s">
        <v>330</v>
      </c>
      <c r="B830" s="11" t="s">
        <v>530</v>
      </c>
      <c r="C830" s="12" t="s">
        <v>531</v>
      </c>
      <c r="D830" s="14">
        <v>100000</v>
      </c>
      <c r="E830" s="14">
        <v>100000</v>
      </c>
      <c r="F830" s="14">
        <v>100000</v>
      </c>
      <c r="G830" s="14"/>
      <c r="H830" s="14">
        <v>100000</v>
      </c>
    </row>
    <row r="831" spans="1:8" ht="31.5">
      <c r="A831" s="11" t="s">
        <v>332</v>
      </c>
      <c r="B831" s="11" t="s">
        <v>5349</v>
      </c>
      <c r="C831" s="12" t="s">
        <v>5350</v>
      </c>
      <c r="D831" s="14">
        <v>40000</v>
      </c>
      <c r="E831" s="14">
        <v>40000</v>
      </c>
      <c r="F831" s="14">
        <v>40000</v>
      </c>
      <c r="G831" s="14">
        <v>40000</v>
      </c>
      <c r="H831" s="14"/>
    </row>
    <row r="832" spans="1:8" ht="31.5">
      <c r="A832" s="11" t="s">
        <v>334</v>
      </c>
      <c r="B832" s="11" t="s">
        <v>5349</v>
      </c>
      <c r="C832" s="12" t="s">
        <v>5351</v>
      </c>
      <c r="D832" s="14">
        <v>40000</v>
      </c>
      <c r="E832" s="14">
        <v>28000</v>
      </c>
      <c r="F832" s="14">
        <v>28000</v>
      </c>
      <c r="G832" s="14">
        <v>28000</v>
      </c>
      <c r="H832" s="14"/>
    </row>
    <row r="833" spans="1:8" ht="31.5">
      <c r="A833" s="11" t="s">
        <v>144</v>
      </c>
      <c r="B833" s="11" t="s">
        <v>532</v>
      </c>
      <c r="C833" s="12" t="s">
        <v>460</v>
      </c>
      <c r="D833" s="14">
        <v>1723000</v>
      </c>
      <c r="E833" s="14">
        <v>1542000</v>
      </c>
      <c r="F833" s="14">
        <v>1542000</v>
      </c>
      <c r="G833" s="14">
        <v>1020000</v>
      </c>
      <c r="H833" s="14">
        <v>0</v>
      </c>
    </row>
    <row r="834" spans="1:8" ht="31.5">
      <c r="A834" s="11" t="s">
        <v>339</v>
      </c>
      <c r="B834" s="11" t="s">
        <v>532</v>
      </c>
      <c r="C834" s="12" t="s">
        <v>533</v>
      </c>
      <c r="D834" s="14">
        <v>85000</v>
      </c>
      <c r="E834" s="14">
        <v>85000</v>
      </c>
      <c r="F834" s="14">
        <v>85000</v>
      </c>
      <c r="G834" s="14"/>
      <c r="H834" s="14"/>
    </row>
    <row r="835" spans="1:8" ht="31.5">
      <c r="A835" s="11" t="s">
        <v>340</v>
      </c>
      <c r="B835" s="11" t="s">
        <v>532</v>
      </c>
      <c r="C835" s="12" t="s">
        <v>534</v>
      </c>
      <c r="D835" s="14">
        <v>52000</v>
      </c>
      <c r="E835" s="14">
        <v>52000</v>
      </c>
      <c r="F835" s="14">
        <v>52000</v>
      </c>
      <c r="G835" s="14"/>
      <c r="H835" s="14"/>
    </row>
    <row r="836" spans="1:8" ht="31.5">
      <c r="A836" s="11" t="s">
        <v>343</v>
      </c>
      <c r="B836" s="11" t="s">
        <v>532</v>
      </c>
      <c r="C836" s="12" t="s">
        <v>535</v>
      </c>
      <c r="D836" s="14">
        <v>35000</v>
      </c>
      <c r="E836" s="14">
        <v>35000</v>
      </c>
      <c r="F836" s="14">
        <v>35000</v>
      </c>
      <c r="G836" s="14"/>
      <c r="H836" s="14"/>
    </row>
    <row r="837" spans="1:8" ht="31.5">
      <c r="A837" s="11" t="s">
        <v>1213</v>
      </c>
      <c r="B837" s="11" t="s">
        <v>532</v>
      </c>
      <c r="C837" s="12" t="s">
        <v>536</v>
      </c>
      <c r="D837" s="14">
        <v>117000</v>
      </c>
      <c r="E837" s="14">
        <v>117000</v>
      </c>
      <c r="F837" s="14">
        <v>117000</v>
      </c>
      <c r="G837" s="14"/>
      <c r="H837" s="14"/>
    </row>
    <row r="838" spans="1:8" ht="31.5">
      <c r="A838" s="11" t="s">
        <v>1215</v>
      </c>
      <c r="B838" s="11" t="s">
        <v>532</v>
      </c>
      <c r="C838" s="12" t="s">
        <v>538</v>
      </c>
      <c r="D838" s="14">
        <v>58000</v>
      </c>
      <c r="E838" s="14">
        <v>58000</v>
      </c>
      <c r="F838" s="14">
        <v>58000</v>
      </c>
      <c r="G838" s="14"/>
      <c r="H838" s="14"/>
    </row>
    <row r="839" spans="1:8" ht="31.5">
      <c r="A839" s="11" t="s">
        <v>1217</v>
      </c>
      <c r="B839" s="11" t="s">
        <v>532</v>
      </c>
      <c r="C839" s="12" t="s">
        <v>540</v>
      </c>
      <c r="D839" s="14">
        <v>117000</v>
      </c>
      <c r="E839" s="14">
        <v>117000</v>
      </c>
      <c r="F839" s="14">
        <v>117000</v>
      </c>
      <c r="G839" s="14"/>
      <c r="H839" s="14"/>
    </row>
    <row r="840" spans="1:8" ht="31.5">
      <c r="A840" s="11" t="s">
        <v>1219</v>
      </c>
      <c r="B840" s="11" t="s">
        <v>532</v>
      </c>
      <c r="C840" s="12" t="s">
        <v>542</v>
      </c>
      <c r="D840" s="14">
        <v>41000</v>
      </c>
      <c r="E840" s="14">
        <v>41000</v>
      </c>
      <c r="F840" s="14">
        <v>41000</v>
      </c>
      <c r="G840" s="14"/>
      <c r="H840" s="14"/>
    </row>
    <row r="841" spans="1:8" ht="47.25">
      <c r="A841" s="11" t="s">
        <v>3287</v>
      </c>
      <c r="B841" s="11" t="s">
        <v>532</v>
      </c>
      <c r="C841" s="12" t="s">
        <v>544</v>
      </c>
      <c r="D841" s="14">
        <v>17000</v>
      </c>
      <c r="E841" s="14">
        <v>17000</v>
      </c>
      <c r="F841" s="14">
        <v>17000</v>
      </c>
      <c r="G841" s="14"/>
      <c r="H841" s="14"/>
    </row>
    <row r="842" spans="1:8" ht="31.5">
      <c r="A842" s="11" t="s">
        <v>3289</v>
      </c>
      <c r="B842" s="11" t="s">
        <v>532</v>
      </c>
      <c r="C842" s="12" t="s">
        <v>533</v>
      </c>
      <c r="D842" s="14">
        <v>30000</v>
      </c>
      <c r="E842" s="14"/>
      <c r="F842" s="14"/>
      <c r="G842" s="14"/>
      <c r="H842" s="14"/>
    </row>
    <row r="843" spans="1:8" ht="31.5">
      <c r="A843" s="11" t="s">
        <v>5352</v>
      </c>
      <c r="B843" s="11" t="s">
        <v>532</v>
      </c>
      <c r="C843" s="12" t="s">
        <v>534</v>
      </c>
      <c r="D843" s="14">
        <v>19000</v>
      </c>
      <c r="E843" s="14"/>
      <c r="F843" s="14"/>
      <c r="G843" s="14"/>
      <c r="H843" s="14"/>
    </row>
    <row r="844" spans="1:8" ht="31.5">
      <c r="A844" s="11" t="s">
        <v>5353</v>
      </c>
      <c r="B844" s="11" t="s">
        <v>532</v>
      </c>
      <c r="C844" s="12" t="s">
        <v>535</v>
      </c>
      <c r="D844" s="14">
        <v>12000</v>
      </c>
      <c r="E844" s="14"/>
      <c r="F844" s="14"/>
      <c r="G844" s="14"/>
      <c r="H844" s="14"/>
    </row>
    <row r="845" spans="1:8" ht="31.5">
      <c r="A845" s="11" t="s">
        <v>5354</v>
      </c>
      <c r="B845" s="11" t="s">
        <v>532</v>
      </c>
      <c r="C845" s="12" t="s">
        <v>536</v>
      </c>
      <c r="D845" s="14">
        <v>41000</v>
      </c>
      <c r="E845" s="14"/>
      <c r="F845" s="14"/>
      <c r="G845" s="14"/>
      <c r="H845" s="14"/>
    </row>
    <row r="846" spans="1:8" ht="31.5">
      <c r="A846" s="11" t="s">
        <v>5355</v>
      </c>
      <c r="B846" s="11" t="s">
        <v>532</v>
      </c>
      <c r="C846" s="12" t="s">
        <v>538</v>
      </c>
      <c r="D846" s="14">
        <v>21000</v>
      </c>
      <c r="E846" s="14"/>
      <c r="F846" s="14"/>
      <c r="G846" s="14"/>
      <c r="H846" s="14"/>
    </row>
    <row r="847" spans="1:8" ht="31.5">
      <c r="A847" s="11" t="s">
        <v>5356</v>
      </c>
      <c r="B847" s="11" t="s">
        <v>532</v>
      </c>
      <c r="C847" s="12" t="s">
        <v>540</v>
      </c>
      <c r="D847" s="14">
        <v>41000</v>
      </c>
      <c r="E847" s="14"/>
      <c r="F847" s="14"/>
      <c r="G847" s="14"/>
      <c r="H847" s="14"/>
    </row>
    <row r="848" spans="1:8" ht="31.5">
      <c r="A848" s="11" t="s">
        <v>5357</v>
      </c>
      <c r="B848" s="11" t="s">
        <v>532</v>
      </c>
      <c r="C848" s="12" t="s">
        <v>542</v>
      </c>
      <c r="D848" s="14">
        <v>14000</v>
      </c>
      <c r="E848" s="14"/>
      <c r="F848" s="14"/>
      <c r="G848" s="14"/>
      <c r="H848" s="14"/>
    </row>
    <row r="849" spans="1:8" ht="47.25">
      <c r="A849" s="11" t="s">
        <v>5358</v>
      </c>
      <c r="B849" s="11" t="s">
        <v>532</v>
      </c>
      <c r="C849" s="12" t="s">
        <v>544</v>
      </c>
      <c r="D849" s="14">
        <v>6000</v>
      </c>
      <c r="E849" s="14"/>
      <c r="F849" s="14"/>
      <c r="G849" s="14"/>
      <c r="H849" s="14"/>
    </row>
    <row r="850" spans="1:8" ht="31.5">
      <c r="A850" s="11" t="s">
        <v>5359</v>
      </c>
      <c r="B850" s="11" t="s">
        <v>532</v>
      </c>
      <c r="C850" s="12" t="s">
        <v>5360</v>
      </c>
      <c r="D850" s="14">
        <v>512000</v>
      </c>
      <c r="E850" s="14"/>
      <c r="F850" s="14"/>
      <c r="G850" s="14"/>
      <c r="H850" s="14"/>
    </row>
    <row r="851" spans="1:8" ht="31.5">
      <c r="A851" s="11" t="s">
        <v>5361</v>
      </c>
      <c r="B851" s="11" t="s">
        <v>532</v>
      </c>
      <c r="C851" s="12" t="s">
        <v>5362</v>
      </c>
      <c r="D851" s="14">
        <v>505000</v>
      </c>
      <c r="E851" s="14"/>
      <c r="F851" s="14"/>
      <c r="G851" s="14"/>
      <c r="H851" s="14"/>
    </row>
    <row r="852" spans="1:8" ht="31.5">
      <c r="A852" s="11"/>
      <c r="B852" s="11" t="s">
        <v>532</v>
      </c>
      <c r="C852" s="12" t="s">
        <v>591</v>
      </c>
      <c r="D852" s="14"/>
      <c r="E852" s="14">
        <v>1020000</v>
      </c>
      <c r="F852" s="14">
        <v>1020000</v>
      </c>
      <c r="G852" s="14">
        <v>1020000</v>
      </c>
      <c r="H852" s="14"/>
    </row>
    <row r="853" spans="1:8" ht="31.5">
      <c r="A853" s="11" t="s">
        <v>145</v>
      </c>
      <c r="B853" s="11" t="s">
        <v>545</v>
      </c>
      <c r="C853" s="12" t="s">
        <v>460</v>
      </c>
      <c r="D853" s="14">
        <v>1400000</v>
      </c>
      <c r="E853" s="14">
        <v>1400000</v>
      </c>
      <c r="F853" s="14">
        <v>1400000</v>
      </c>
      <c r="G853" s="14">
        <v>0</v>
      </c>
      <c r="H853" s="14">
        <v>1400000</v>
      </c>
    </row>
    <row r="854" spans="1:8" ht="31.5">
      <c r="A854" s="11" t="s">
        <v>346</v>
      </c>
      <c r="B854" s="11" t="s">
        <v>545</v>
      </c>
      <c r="C854" s="12" t="s">
        <v>546</v>
      </c>
      <c r="D854" s="14">
        <v>1400000</v>
      </c>
      <c r="E854" s="14">
        <v>1400000</v>
      </c>
      <c r="F854" s="14">
        <v>1400000</v>
      </c>
      <c r="G854" s="14"/>
      <c r="H854" s="14">
        <v>1400000</v>
      </c>
    </row>
    <row r="855" spans="1:8" ht="31.5">
      <c r="A855" s="11" t="s">
        <v>146</v>
      </c>
      <c r="B855" s="11" t="s">
        <v>5363</v>
      </c>
      <c r="C855" s="12" t="s">
        <v>460</v>
      </c>
      <c r="D855" s="14">
        <v>1000000</v>
      </c>
      <c r="E855" s="14">
        <v>849000</v>
      </c>
      <c r="F855" s="14">
        <v>849000</v>
      </c>
      <c r="G855" s="14">
        <v>849000</v>
      </c>
      <c r="H855" s="14">
        <v>0</v>
      </c>
    </row>
    <row r="856" spans="1:8" ht="31.5">
      <c r="A856" s="11" t="s">
        <v>359</v>
      </c>
      <c r="B856" s="11" t="s">
        <v>5363</v>
      </c>
      <c r="C856" s="12" t="s">
        <v>5364</v>
      </c>
      <c r="D856" s="14">
        <v>1000000</v>
      </c>
      <c r="E856" s="14">
        <v>849000</v>
      </c>
      <c r="F856" s="14">
        <v>849000</v>
      </c>
      <c r="G856" s="14">
        <v>849000</v>
      </c>
      <c r="H856" s="14"/>
    </row>
    <row r="857" spans="1:8" ht="47.25">
      <c r="A857" s="11" t="s">
        <v>147</v>
      </c>
      <c r="B857" s="11" t="s">
        <v>5365</v>
      </c>
      <c r="C857" s="12" t="s">
        <v>460</v>
      </c>
      <c r="D857" s="14">
        <v>250000</v>
      </c>
      <c r="E857" s="14">
        <v>212000</v>
      </c>
      <c r="F857" s="14">
        <v>212000</v>
      </c>
      <c r="G857" s="14">
        <v>212000</v>
      </c>
      <c r="H857" s="14">
        <v>0</v>
      </c>
    </row>
    <row r="858" spans="1:8" ht="47.25">
      <c r="A858" s="11" t="s">
        <v>362</v>
      </c>
      <c r="B858" s="11" t="s">
        <v>5365</v>
      </c>
      <c r="C858" s="12" t="s">
        <v>5366</v>
      </c>
      <c r="D858" s="14">
        <v>250000</v>
      </c>
      <c r="E858" s="14">
        <v>212000</v>
      </c>
      <c r="F858" s="14">
        <v>212000</v>
      </c>
      <c r="G858" s="14">
        <v>212000</v>
      </c>
      <c r="H858" s="14"/>
    </row>
    <row r="859" spans="1:8" ht="47.25">
      <c r="A859" s="11" t="s">
        <v>148</v>
      </c>
      <c r="B859" s="11" t="s">
        <v>547</v>
      </c>
      <c r="C859" s="12" t="s">
        <v>460</v>
      </c>
      <c r="D859" s="14">
        <v>791000</v>
      </c>
      <c r="E859" s="14">
        <v>759000</v>
      </c>
      <c r="F859" s="14">
        <v>759000</v>
      </c>
      <c r="G859" s="14">
        <v>177000</v>
      </c>
      <c r="H859" s="14">
        <v>507967.93</v>
      </c>
    </row>
    <row r="860" spans="1:8" ht="47.25">
      <c r="A860" s="11" t="s">
        <v>365</v>
      </c>
      <c r="B860" s="11" t="s">
        <v>547</v>
      </c>
      <c r="C860" s="12" t="s">
        <v>548</v>
      </c>
      <c r="D860" s="14">
        <v>190779</v>
      </c>
      <c r="E860" s="14">
        <v>190779</v>
      </c>
      <c r="F860" s="14">
        <v>190779</v>
      </c>
      <c r="G860" s="14"/>
      <c r="H860" s="14">
        <v>143427.54</v>
      </c>
    </row>
    <row r="861" spans="1:8" ht="47.25">
      <c r="A861" s="11" t="s">
        <v>566</v>
      </c>
      <c r="B861" s="11" t="s">
        <v>547</v>
      </c>
      <c r="C861" s="12" t="s">
        <v>549</v>
      </c>
      <c r="D861" s="14">
        <v>290221</v>
      </c>
      <c r="E861" s="14">
        <v>290221</v>
      </c>
      <c r="F861" s="14">
        <v>290221</v>
      </c>
      <c r="G861" s="14"/>
      <c r="H861" s="14">
        <v>290220.39</v>
      </c>
    </row>
    <row r="862" spans="1:8" ht="47.25">
      <c r="A862" s="11" t="s">
        <v>568</v>
      </c>
      <c r="B862" s="11" t="s">
        <v>547</v>
      </c>
      <c r="C862" s="12" t="s">
        <v>550</v>
      </c>
      <c r="D862" s="14">
        <v>61000</v>
      </c>
      <c r="E862" s="14">
        <v>61000</v>
      </c>
      <c r="F862" s="14">
        <v>61000</v>
      </c>
      <c r="G862" s="14"/>
      <c r="H862" s="14">
        <v>34320</v>
      </c>
    </row>
    <row r="863" spans="1:8" ht="47.25">
      <c r="A863" s="11" t="s">
        <v>570</v>
      </c>
      <c r="B863" s="11" t="s">
        <v>547</v>
      </c>
      <c r="C863" s="12" t="s">
        <v>551</v>
      </c>
      <c r="D863" s="14">
        <v>40000</v>
      </c>
      <c r="E863" s="14">
        <v>40000</v>
      </c>
      <c r="F863" s="14">
        <v>40000</v>
      </c>
      <c r="G863" s="14"/>
      <c r="H863" s="14">
        <v>40000</v>
      </c>
    </row>
    <row r="864" spans="1:8" ht="47.25">
      <c r="A864" s="11"/>
      <c r="B864" s="11" t="s">
        <v>547</v>
      </c>
      <c r="C864" s="12" t="s">
        <v>591</v>
      </c>
      <c r="D864" s="14">
        <v>209000</v>
      </c>
      <c r="E864" s="14">
        <v>177000</v>
      </c>
      <c r="F864" s="14">
        <v>177000</v>
      </c>
      <c r="G864" s="14">
        <v>177000</v>
      </c>
      <c r="H864" s="14"/>
    </row>
    <row r="865" spans="1:8" ht="47.25">
      <c r="A865" s="11" t="s">
        <v>149</v>
      </c>
      <c r="B865" s="11" t="s">
        <v>552</v>
      </c>
      <c r="C865" s="12" t="s">
        <v>460</v>
      </c>
      <c r="D865" s="14">
        <v>30400</v>
      </c>
      <c r="E865" s="14">
        <v>30400</v>
      </c>
      <c r="F865" s="14">
        <v>30400</v>
      </c>
      <c r="G865" s="14">
        <v>0</v>
      </c>
      <c r="H865" s="14">
        <v>20000</v>
      </c>
    </row>
    <row r="866" spans="1:8" ht="47.25">
      <c r="A866" s="11" t="s">
        <v>368</v>
      </c>
      <c r="B866" s="11" t="s">
        <v>552</v>
      </c>
      <c r="C866" s="12" t="s">
        <v>553</v>
      </c>
      <c r="D866" s="14">
        <v>22500</v>
      </c>
      <c r="E866" s="14">
        <v>22500</v>
      </c>
      <c r="F866" s="14">
        <v>22500</v>
      </c>
      <c r="G866" s="14"/>
      <c r="H866" s="14">
        <v>20000</v>
      </c>
    </row>
    <row r="867" spans="1:8" ht="47.25">
      <c r="A867" s="11" t="s">
        <v>574</v>
      </c>
      <c r="B867" s="11" t="s">
        <v>552</v>
      </c>
      <c r="C867" s="12" t="s">
        <v>555</v>
      </c>
      <c r="D867" s="14">
        <v>7900</v>
      </c>
      <c r="E867" s="14">
        <v>7900</v>
      </c>
      <c r="F867" s="14">
        <v>7900</v>
      </c>
      <c r="G867" s="14"/>
      <c r="H867" s="14"/>
    </row>
    <row r="868" spans="1:8" ht="31.5">
      <c r="A868" s="11" t="s">
        <v>150</v>
      </c>
      <c r="B868" s="11" t="s">
        <v>556</v>
      </c>
      <c r="C868" s="12" t="s">
        <v>460</v>
      </c>
      <c r="D868" s="14">
        <v>436000</v>
      </c>
      <c r="E868" s="14">
        <v>423000</v>
      </c>
      <c r="F868" s="14">
        <v>423000</v>
      </c>
      <c r="G868" s="14">
        <v>70000</v>
      </c>
      <c r="H868" s="14">
        <v>313000</v>
      </c>
    </row>
    <row r="869" spans="1:8" ht="47.25">
      <c r="A869" s="11" t="s">
        <v>371</v>
      </c>
      <c r="B869" s="11" t="s">
        <v>556</v>
      </c>
      <c r="C869" s="12" t="s">
        <v>557</v>
      </c>
      <c r="D869" s="14">
        <v>120000</v>
      </c>
      <c r="E869" s="14">
        <v>120000</v>
      </c>
      <c r="F869" s="14">
        <v>120000</v>
      </c>
      <c r="G869" s="14"/>
      <c r="H869" s="14">
        <v>120000</v>
      </c>
    </row>
    <row r="870" spans="1:8" ht="78.75">
      <c r="A870" s="11" t="s">
        <v>373</v>
      </c>
      <c r="B870" s="11" t="s">
        <v>556</v>
      </c>
      <c r="C870" s="12" t="s">
        <v>559</v>
      </c>
      <c r="D870" s="14">
        <v>70000</v>
      </c>
      <c r="E870" s="14">
        <v>70000</v>
      </c>
      <c r="F870" s="14">
        <v>70000</v>
      </c>
      <c r="G870" s="14"/>
      <c r="H870" s="14">
        <v>70000</v>
      </c>
    </row>
    <row r="871" spans="1:8" ht="31.5">
      <c r="A871" s="11" t="s">
        <v>375</v>
      </c>
      <c r="B871" s="11" t="s">
        <v>556</v>
      </c>
      <c r="C871" s="12" t="s">
        <v>561</v>
      </c>
      <c r="D871" s="14">
        <v>123000</v>
      </c>
      <c r="E871" s="14">
        <v>123000</v>
      </c>
      <c r="F871" s="14">
        <v>123000</v>
      </c>
      <c r="G871" s="14"/>
      <c r="H871" s="14">
        <v>123000</v>
      </c>
    </row>
    <row r="872" spans="1:8" ht="31.5">
      <c r="A872" s="11" t="s">
        <v>377</v>
      </c>
      <c r="B872" s="11" t="s">
        <v>556</v>
      </c>
      <c r="C872" s="12" t="s">
        <v>563</v>
      </c>
      <c r="D872" s="14">
        <v>40000</v>
      </c>
      <c r="E872" s="14">
        <v>40000</v>
      </c>
      <c r="F872" s="14">
        <v>40000</v>
      </c>
      <c r="G872" s="14"/>
      <c r="H872" s="14"/>
    </row>
    <row r="873" spans="1:8" ht="31.5">
      <c r="A873" s="11"/>
      <c r="B873" s="11" t="s">
        <v>556</v>
      </c>
      <c r="C873" s="12" t="s">
        <v>591</v>
      </c>
      <c r="D873" s="14">
        <v>83000</v>
      </c>
      <c r="E873" s="14">
        <v>70000</v>
      </c>
      <c r="F873" s="14">
        <v>70000</v>
      </c>
      <c r="G873" s="14">
        <v>70000</v>
      </c>
      <c r="H873" s="14"/>
    </row>
    <row r="874" spans="1:8" ht="31.5">
      <c r="A874" s="11" t="s">
        <v>151</v>
      </c>
      <c r="B874" s="11" t="s">
        <v>564</v>
      </c>
      <c r="C874" s="12" t="s">
        <v>460</v>
      </c>
      <c r="D874" s="14">
        <v>149600</v>
      </c>
      <c r="E874" s="14">
        <v>130600</v>
      </c>
      <c r="F874" s="14">
        <v>130600</v>
      </c>
      <c r="G874" s="14">
        <v>106000</v>
      </c>
      <c r="H874" s="14">
        <v>11200</v>
      </c>
    </row>
    <row r="875" spans="1:8" ht="31.5">
      <c r="A875" s="11" t="s">
        <v>380</v>
      </c>
      <c r="B875" s="11" t="s">
        <v>564</v>
      </c>
      <c r="C875" s="12" t="s">
        <v>565</v>
      </c>
      <c r="D875" s="14">
        <v>7100</v>
      </c>
      <c r="E875" s="14">
        <v>7100</v>
      </c>
      <c r="F875" s="14">
        <v>7100</v>
      </c>
      <c r="G875" s="14"/>
      <c r="H875" s="14">
        <v>7100</v>
      </c>
    </row>
    <row r="876" spans="1:8" ht="31.5">
      <c r="A876" s="11" t="s">
        <v>1329</v>
      </c>
      <c r="B876" s="11" t="s">
        <v>564</v>
      </c>
      <c r="C876" s="12" t="s">
        <v>567</v>
      </c>
      <c r="D876" s="14">
        <v>6700</v>
      </c>
      <c r="E876" s="14">
        <v>6700</v>
      </c>
      <c r="F876" s="14">
        <v>6700</v>
      </c>
      <c r="G876" s="14"/>
      <c r="H876" s="14"/>
    </row>
    <row r="877" spans="1:8" ht="31.5">
      <c r="A877" s="11" t="s">
        <v>1331</v>
      </c>
      <c r="B877" s="11" t="s">
        <v>564</v>
      </c>
      <c r="C877" s="12" t="s">
        <v>569</v>
      </c>
      <c r="D877" s="14">
        <v>4100</v>
      </c>
      <c r="E877" s="14">
        <v>4100</v>
      </c>
      <c r="F877" s="14">
        <v>4100</v>
      </c>
      <c r="G877" s="14"/>
      <c r="H877" s="14">
        <v>4100</v>
      </c>
    </row>
    <row r="878" spans="1:8" ht="31.5">
      <c r="A878" s="11" t="s">
        <v>3066</v>
      </c>
      <c r="B878" s="11" t="s">
        <v>564</v>
      </c>
      <c r="C878" s="12" t="s">
        <v>571</v>
      </c>
      <c r="D878" s="14">
        <v>6700</v>
      </c>
      <c r="E878" s="14">
        <v>6700</v>
      </c>
      <c r="F878" s="14">
        <v>6700</v>
      </c>
      <c r="G878" s="14"/>
      <c r="H878" s="14"/>
    </row>
    <row r="879" spans="1:8" ht="31.5">
      <c r="A879" s="11" t="s">
        <v>5367</v>
      </c>
      <c r="B879" s="11" t="s">
        <v>564</v>
      </c>
      <c r="C879" s="12" t="s">
        <v>5368</v>
      </c>
      <c r="D879" s="14">
        <v>25000</v>
      </c>
      <c r="E879" s="14">
        <v>6000</v>
      </c>
      <c r="F879" s="14">
        <v>6000</v>
      </c>
      <c r="G879" s="14">
        <v>6000</v>
      </c>
      <c r="H879" s="14"/>
    </row>
    <row r="880" spans="1:8" ht="31.5">
      <c r="A880" s="11" t="s">
        <v>5369</v>
      </c>
      <c r="B880" s="11" t="s">
        <v>564</v>
      </c>
      <c r="C880" s="12" t="s">
        <v>5370</v>
      </c>
      <c r="D880" s="14">
        <v>100000</v>
      </c>
      <c r="E880" s="14">
        <v>100000</v>
      </c>
      <c r="F880" s="14">
        <v>100000</v>
      </c>
      <c r="G880" s="14">
        <v>100000</v>
      </c>
      <c r="H880" s="14"/>
    </row>
    <row r="881" spans="1:8" ht="47.25">
      <c r="A881" s="11" t="s">
        <v>152</v>
      </c>
      <c r="B881" s="11" t="s">
        <v>5371</v>
      </c>
      <c r="C881" s="12" t="s">
        <v>460</v>
      </c>
      <c r="D881" s="14">
        <v>385000</v>
      </c>
      <c r="E881" s="14">
        <v>327000</v>
      </c>
      <c r="F881" s="14">
        <v>327000</v>
      </c>
      <c r="G881" s="14">
        <v>327000</v>
      </c>
      <c r="H881" s="14">
        <v>0</v>
      </c>
    </row>
    <row r="882" spans="1:8" ht="47.25">
      <c r="A882" s="11" t="s">
        <v>383</v>
      </c>
      <c r="B882" s="11" t="s">
        <v>5371</v>
      </c>
      <c r="C882" s="12" t="s">
        <v>5372</v>
      </c>
      <c r="D882" s="14">
        <v>20000</v>
      </c>
      <c r="E882" s="14"/>
      <c r="F882" s="14"/>
      <c r="G882" s="14"/>
      <c r="H882" s="14"/>
    </row>
    <row r="883" spans="1:8" ht="47.25">
      <c r="A883" s="11" t="s">
        <v>596</v>
      </c>
      <c r="B883" s="11" t="s">
        <v>5371</v>
      </c>
      <c r="C883" s="12" t="s">
        <v>5373</v>
      </c>
      <c r="D883" s="14">
        <v>15000</v>
      </c>
      <c r="E883" s="14"/>
      <c r="F883" s="14"/>
      <c r="G883" s="14"/>
      <c r="H883" s="14"/>
    </row>
    <row r="884" spans="1:8" ht="47.25">
      <c r="A884" s="11" t="s">
        <v>598</v>
      </c>
      <c r="B884" s="11" t="s">
        <v>5371</v>
      </c>
      <c r="C884" s="12" t="s">
        <v>5374</v>
      </c>
      <c r="D884" s="14">
        <v>45000</v>
      </c>
      <c r="E884" s="14"/>
      <c r="F884" s="14"/>
      <c r="G884" s="14"/>
      <c r="H884" s="14"/>
    </row>
    <row r="885" spans="1:8" ht="47.25">
      <c r="A885" s="11" t="s">
        <v>600</v>
      </c>
      <c r="B885" s="11" t="s">
        <v>5371</v>
      </c>
      <c r="C885" s="12" t="s">
        <v>5375</v>
      </c>
      <c r="D885" s="14">
        <v>35000</v>
      </c>
      <c r="E885" s="14"/>
      <c r="F885" s="14"/>
      <c r="G885" s="14"/>
      <c r="H885" s="14"/>
    </row>
    <row r="886" spans="1:8" ht="47.25">
      <c r="A886" s="11" t="s">
        <v>602</v>
      </c>
      <c r="B886" s="11" t="s">
        <v>5371</v>
      </c>
      <c r="C886" s="12" t="s">
        <v>5376</v>
      </c>
      <c r="D886" s="14">
        <v>40000</v>
      </c>
      <c r="E886" s="14"/>
      <c r="F886" s="14"/>
      <c r="G886" s="14"/>
      <c r="H886" s="14"/>
    </row>
    <row r="887" spans="1:8" ht="47.25">
      <c r="A887" s="11" t="s">
        <v>604</v>
      </c>
      <c r="B887" s="11" t="s">
        <v>5371</v>
      </c>
      <c r="C887" s="12" t="s">
        <v>5377</v>
      </c>
      <c r="D887" s="14">
        <v>35000</v>
      </c>
      <c r="E887" s="14"/>
      <c r="F887" s="14"/>
      <c r="G887" s="14"/>
      <c r="H887" s="14"/>
    </row>
    <row r="888" spans="1:8" ht="47.25">
      <c r="A888" s="11" t="s">
        <v>606</v>
      </c>
      <c r="B888" s="11" t="s">
        <v>5371</v>
      </c>
      <c r="C888" s="12" t="s">
        <v>5378</v>
      </c>
      <c r="D888" s="14">
        <v>45000</v>
      </c>
      <c r="E888" s="14"/>
      <c r="F888" s="14"/>
      <c r="G888" s="14"/>
      <c r="H888" s="14"/>
    </row>
    <row r="889" spans="1:8" ht="47.25">
      <c r="A889" s="11" t="s">
        <v>608</v>
      </c>
      <c r="B889" s="11" t="s">
        <v>5371</v>
      </c>
      <c r="C889" s="12" t="s">
        <v>5379</v>
      </c>
      <c r="D889" s="14">
        <v>40000</v>
      </c>
      <c r="E889" s="14"/>
      <c r="F889" s="14"/>
      <c r="G889" s="14"/>
      <c r="H889" s="14"/>
    </row>
    <row r="890" spans="1:8" ht="47.25">
      <c r="A890" s="11" t="s">
        <v>5380</v>
      </c>
      <c r="B890" s="11" t="s">
        <v>5371</v>
      </c>
      <c r="C890" s="12" t="s">
        <v>5381</v>
      </c>
      <c r="D890" s="14">
        <v>40000</v>
      </c>
      <c r="E890" s="14"/>
      <c r="F890" s="14"/>
      <c r="G890" s="14"/>
      <c r="H890" s="14"/>
    </row>
    <row r="891" spans="1:8" ht="47.25">
      <c r="A891" s="11" t="s">
        <v>5382</v>
      </c>
      <c r="B891" s="11" t="s">
        <v>5371</v>
      </c>
      <c r="C891" s="12" t="s">
        <v>5383</v>
      </c>
      <c r="D891" s="14">
        <v>45000</v>
      </c>
      <c r="E891" s="14"/>
      <c r="F891" s="14"/>
      <c r="G891" s="14"/>
      <c r="H891" s="14"/>
    </row>
    <row r="892" spans="1:8" ht="47.25">
      <c r="A892" s="11" t="s">
        <v>5384</v>
      </c>
      <c r="B892" s="11" t="s">
        <v>5371</v>
      </c>
      <c r="C892" s="12" t="s">
        <v>5385</v>
      </c>
      <c r="D892" s="14">
        <v>25000</v>
      </c>
      <c r="E892" s="14"/>
      <c r="F892" s="14"/>
      <c r="G892" s="14"/>
      <c r="H892" s="14"/>
    </row>
    <row r="893" spans="1:8" ht="47.25">
      <c r="A893" s="11"/>
      <c r="B893" s="11" t="s">
        <v>5371</v>
      </c>
      <c r="C893" s="12" t="s">
        <v>591</v>
      </c>
      <c r="D893" s="14"/>
      <c r="E893" s="14">
        <v>327000</v>
      </c>
      <c r="F893" s="14">
        <v>327000</v>
      </c>
      <c r="G893" s="14">
        <v>327000</v>
      </c>
      <c r="H893" s="14"/>
    </row>
    <row r="894" spans="1:8" ht="31.5">
      <c r="A894" s="11" t="s">
        <v>153</v>
      </c>
      <c r="B894" s="11" t="s">
        <v>572</v>
      </c>
      <c r="C894" s="12" t="s">
        <v>460</v>
      </c>
      <c r="D894" s="14">
        <v>506000</v>
      </c>
      <c r="E894" s="14">
        <v>493000</v>
      </c>
      <c r="F894" s="14">
        <v>493000</v>
      </c>
      <c r="G894" s="14">
        <v>70000</v>
      </c>
      <c r="H894" s="14">
        <v>328138.34000000003</v>
      </c>
    </row>
    <row r="895" spans="1:8" ht="31.5">
      <c r="A895" s="11" t="s">
        <v>386</v>
      </c>
      <c r="B895" s="11" t="s">
        <v>572</v>
      </c>
      <c r="C895" s="12" t="s">
        <v>573</v>
      </c>
      <c r="D895" s="14">
        <v>190000</v>
      </c>
      <c r="E895" s="14">
        <v>190000</v>
      </c>
      <c r="F895" s="14">
        <v>190000</v>
      </c>
      <c r="G895" s="14"/>
      <c r="H895" s="14">
        <v>95539.69</v>
      </c>
    </row>
    <row r="896" spans="1:8" ht="31.5">
      <c r="A896" s="11" t="s">
        <v>612</v>
      </c>
      <c r="B896" s="11" t="s">
        <v>572</v>
      </c>
      <c r="C896" s="12" t="s">
        <v>575</v>
      </c>
      <c r="D896" s="14">
        <v>12857</v>
      </c>
      <c r="E896" s="14">
        <v>12857</v>
      </c>
      <c r="F896" s="14">
        <v>12857</v>
      </c>
      <c r="G896" s="14"/>
      <c r="H896" s="14">
        <v>12857</v>
      </c>
    </row>
    <row r="897" spans="1:9" ht="31.5">
      <c r="A897" s="11" t="s">
        <v>614</v>
      </c>
      <c r="B897" s="11" t="s">
        <v>572</v>
      </c>
      <c r="C897" s="12" t="s">
        <v>577</v>
      </c>
      <c r="D897" s="14">
        <v>12857</v>
      </c>
      <c r="E897" s="14">
        <v>12857</v>
      </c>
      <c r="F897" s="14">
        <v>12857</v>
      </c>
      <c r="G897" s="14"/>
      <c r="H897" s="14">
        <v>12857</v>
      </c>
    </row>
    <row r="898" spans="1:9" ht="18.75" customHeight="1">
      <c r="A898" s="11" t="s">
        <v>616</v>
      </c>
      <c r="B898" s="11" t="s">
        <v>572</v>
      </c>
      <c r="C898" s="12" t="s">
        <v>579</v>
      </c>
      <c r="D898" s="14">
        <v>12857</v>
      </c>
      <c r="E898" s="14">
        <v>12857</v>
      </c>
      <c r="F898" s="14">
        <v>12857</v>
      </c>
      <c r="G898" s="14"/>
      <c r="H898" s="14">
        <v>12857</v>
      </c>
      <c r="I898" s="1">
        <v>1</v>
      </c>
    </row>
    <row r="899" spans="1:9" ht="20.25" customHeight="1">
      <c r="A899" s="11" t="s">
        <v>618</v>
      </c>
      <c r="B899" s="11" t="s">
        <v>572</v>
      </c>
      <c r="C899" s="12" t="s">
        <v>581</v>
      </c>
      <c r="D899" s="14">
        <v>12857</v>
      </c>
      <c r="E899" s="14">
        <v>12857</v>
      </c>
      <c r="F899" s="14">
        <v>12857</v>
      </c>
      <c r="G899" s="14"/>
      <c r="H899" s="14">
        <v>12857</v>
      </c>
    </row>
    <row r="900" spans="1:9" ht="31.5">
      <c r="A900" s="11" t="s">
        <v>620</v>
      </c>
      <c r="B900" s="11" t="s">
        <v>572</v>
      </c>
      <c r="C900" s="12" t="s">
        <v>583</v>
      </c>
      <c r="D900" s="14">
        <v>12857</v>
      </c>
      <c r="E900" s="14">
        <v>12857</v>
      </c>
      <c r="F900" s="14">
        <v>12857</v>
      </c>
      <c r="G900" s="14"/>
      <c r="H900" s="14">
        <v>12857</v>
      </c>
    </row>
    <row r="901" spans="1:9" ht="31.5">
      <c r="A901" s="11" t="s">
        <v>622</v>
      </c>
      <c r="B901" s="11" t="s">
        <v>572</v>
      </c>
      <c r="C901" s="12" t="s">
        <v>585</v>
      </c>
      <c r="D901" s="14">
        <v>12857</v>
      </c>
      <c r="E901" s="14">
        <v>12857</v>
      </c>
      <c r="F901" s="14">
        <v>12857</v>
      </c>
      <c r="G901" s="14"/>
      <c r="H901" s="14">
        <v>12857</v>
      </c>
    </row>
    <row r="902" spans="1:9" ht="31.5">
      <c r="A902" s="11" t="s">
        <v>5386</v>
      </c>
      <c r="B902" s="11" t="s">
        <v>572</v>
      </c>
      <c r="C902" s="12" t="s">
        <v>587</v>
      </c>
      <c r="D902" s="14">
        <v>12858</v>
      </c>
      <c r="E902" s="14">
        <v>12858</v>
      </c>
      <c r="F902" s="14">
        <v>12858</v>
      </c>
      <c r="G902" s="14"/>
      <c r="H902" s="14">
        <v>12858</v>
      </c>
    </row>
    <row r="903" spans="1:9" ht="31.5">
      <c r="A903" s="11" t="s">
        <v>5387</v>
      </c>
      <c r="B903" s="11" t="s">
        <v>572</v>
      </c>
      <c r="C903" s="12" t="s">
        <v>589</v>
      </c>
      <c r="D903" s="14">
        <v>143000</v>
      </c>
      <c r="E903" s="14">
        <v>143000</v>
      </c>
      <c r="F903" s="14">
        <v>143000</v>
      </c>
      <c r="G903" s="14"/>
      <c r="H903" s="14">
        <v>142598.65</v>
      </c>
    </row>
    <row r="904" spans="1:9" ht="31.5">
      <c r="A904" s="11"/>
      <c r="B904" s="11" t="s">
        <v>572</v>
      </c>
      <c r="C904" s="12" t="s">
        <v>591</v>
      </c>
      <c r="D904" s="14">
        <v>83000</v>
      </c>
      <c r="E904" s="14">
        <v>70000</v>
      </c>
      <c r="F904" s="14">
        <v>70000</v>
      </c>
      <c r="G904" s="14">
        <v>70000</v>
      </c>
      <c r="H904" s="14"/>
    </row>
    <row r="905" spans="1:9" ht="31.5">
      <c r="A905" s="11" t="s">
        <v>154</v>
      </c>
      <c r="B905" s="11" t="s">
        <v>590</v>
      </c>
      <c r="C905" s="12" t="s">
        <v>460</v>
      </c>
      <c r="D905" s="14">
        <v>44000</v>
      </c>
      <c r="E905" s="14">
        <v>42000</v>
      </c>
      <c r="F905" s="14">
        <v>42000</v>
      </c>
      <c r="G905" s="14">
        <v>10000</v>
      </c>
      <c r="H905" s="14">
        <v>0</v>
      </c>
    </row>
    <row r="906" spans="1:9" ht="31.5">
      <c r="A906" s="11" t="s">
        <v>625</v>
      </c>
      <c r="B906" s="11" t="s">
        <v>590</v>
      </c>
      <c r="C906" s="12" t="s">
        <v>591</v>
      </c>
      <c r="D906" s="14">
        <v>44000</v>
      </c>
      <c r="E906" s="14">
        <v>42000</v>
      </c>
      <c r="F906" s="14">
        <v>42000</v>
      </c>
      <c r="G906" s="14">
        <v>10000</v>
      </c>
      <c r="H906" s="14"/>
    </row>
    <row r="907" spans="1:9" ht="47.25">
      <c r="A907" s="11" t="s">
        <v>155</v>
      </c>
      <c r="B907" s="11" t="s">
        <v>592</v>
      </c>
      <c r="C907" s="12" t="s">
        <v>460</v>
      </c>
      <c r="D907" s="14">
        <v>36000</v>
      </c>
      <c r="E907" s="14">
        <v>34000</v>
      </c>
      <c r="F907" s="14">
        <v>34000</v>
      </c>
      <c r="G907" s="14">
        <v>8000</v>
      </c>
      <c r="H907" s="14">
        <v>5400</v>
      </c>
    </row>
    <row r="908" spans="1:9" ht="47.25">
      <c r="A908" s="11" t="s">
        <v>628</v>
      </c>
      <c r="B908" s="11" t="s">
        <v>592</v>
      </c>
      <c r="C908" s="12" t="s">
        <v>593</v>
      </c>
      <c r="D908" s="14">
        <v>26000</v>
      </c>
      <c r="E908" s="14">
        <v>26000</v>
      </c>
      <c r="F908" s="14">
        <v>26000</v>
      </c>
      <c r="G908" s="14"/>
      <c r="H908" s="14">
        <v>5400</v>
      </c>
    </row>
    <row r="909" spans="1:9" ht="47.25">
      <c r="A909" s="11" t="s">
        <v>630</v>
      </c>
      <c r="B909" s="11" t="s">
        <v>592</v>
      </c>
      <c r="C909" s="12" t="s">
        <v>593</v>
      </c>
      <c r="D909" s="14">
        <v>10000</v>
      </c>
      <c r="E909" s="14">
        <v>8000</v>
      </c>
      <c r="F909" s="14">
        <v>8000</v>
      </c>
      <c r="G909" s="14">
        <v>8000</v>
      </c>
      <c r="H909" s="14"/>
    </row>
    <row r="910" spans="1:9" ht="31.5">
      <c r="A910" s="11" t="s">
        <v>156</v>
      </c>
      <c r="B910" s="11" t="s">
        <v>594</v>
      </c>
      <c r="C910" s="12" t="s">
        <v>460</v>
      </c>
      <c r="D910" s="14">
        <v>731000</v>
      </c>
      <c r="E910" s="14">
        <v>702000</v>
      </c>
      <c r="F910" s="14">
        <v>702000</v>
      </c>
      <c r="G910" s="14">
        <v>161000</v>
      </c>
      <c r="H910" s="14">
        <v>0</v>
      </c>
    </row>
    <row r="911" spans="1:9" ht="31.5">
      <c r="A911" s="11" t="s">
        <v>633</v>
      </c>
      <c r="B911" s="11" t="s">
        <v>594</v>
      </c>
      <c r="C911" s="12" t="s">
        <v>595</v>
      </c>
      <c r="D911" s="14">
        <v>15000</v>
      </c>
      <c r="E911" s="14">
        <v>15000</v>
      </c>
      <c r="F911" s="14">
        <v>15000</v>
      </c>
      <c r="G911" s="14"/>
      <c r="H911" s="14"/>
    </row>
    <row r="912" spans="1:9" ht="31.5">
      <c r="A912" s="11" t="s">
        <v>635</v>
      </c>
      <c r="B912" s="11" t="s">
        <v>594</v>
      </c>
      <c r="C912" s="12" t="s">
        <v>597</v>
      </c>
      <c r="D912" s="14">
        <v>100000</v>
      </c>
      <c r="E912" s="14">
        <v>100000</v>
      </c>
      <c r="F912" s="14">
        <v>100000</v>
      </c>
      <c r="G912" s="14"/>
      <c r="H912" s="14"/>
    </row>
    <row r="913" spans="1:8" ht="31.5">
      <c r="A913" s="11" t="s">
        <v>637</v>
      </c>
      <c r="B913" s="11" t="s">
        <v>594</v>
      </c>
      <c r="C913" s="12" t="s">
        <v>599</v>
      </c>
      <c r="D913" s="14">
        <v>175000</v>
      </c>
      <c r="E913" s="14">
        <v>175000</v>
      </c>
      <c r="F913" s="14">
        <v>175000</v>
      </c>
      <c r="G913" s="14"/>
      <c r="H913" s="14"/>
    </row>
    <row r="914" spans="1:8" ht="31.5">
      <c r="A914" s="11" t="s">
        <v>639</v>
      </c>
      <c r="B914" s="11" t="s">
        <v>594</v>
      </c>
      <c r="C914" s="12" t="s">
        <v>601</v>
      </c>
      <c r="D914" s="14">
        <v>15000</v>
      </c>
      <c r="E914" s="14">
        <v>15000</v>
      </c>
      <c r="F914" s="14">
        <v>15000</v>
      </c>
      <c r="G914" s="14"/>
      <c r="H914" s="14"/>
    </row>
    <row r="915" spans="1:8" ht="31.5">
      <c r="A915" s="11" t="s">
        <v>641</v>
      </c>
      <c r="B915" s="11" t="s">
        <v>594</v>
      </c>
      <c r="C915" s="12" t="s">
        <v>603</v>
      </c>
      <c r="D915" s="14">
        <v>15000</v>
      </c>
      <c r="E915" s="14">
        <v>15000</v>
      </c>
      <c r="F915" s="14">
        <v>15000</v>
      </c>
      <c r="G915" s="14"/>
      <c r="H915" s="14"/>
    </row>
    <row r="916" spans="1:8" ht="47.25">
      <c r="A916" s="11" t="s">
        <v>643</v>
      </c>
      <c r="B916" s="11" t="s">
        <v>594</v>
      </c>
      <c r="C916" s="12" t="s">
        <v>605</v>
      </c>
      <c r="D916" s="14">
        <v>40000</v>
      </c>
      <c r="E916" s="14">
        <v>40000</v>
      </c>
      <c r="F916" s="14">
        <v>40000</v>
      </c>
      <c r="G916" s="14"/>
      <c r="H916" s="14"/>
    </row>
    <row r="917" spans="1:8" ht="31.5">
      <c r="A917" s="11" t="s">
        <v>645</v>
      </c>
      <c r="B917" s="11" t="s">
        <v>594</v>
      </c>
      <c r="C917" s="12" t="s">
        <v>607</v>
      </c>
      <c r="D917" s="14">
        <v>6000</v>
      </c>
      <c r="E917" s="14">
        <v>6000</v>
      </c>
      <c r="F917" s="14">
        <v>6000</v>
      </c>
      <c r="G917" s="14"/>
      <c r="H917" s="14"/>
    </row>
    <row r="918" spans="1:8" ht="31.5">
      <c r="A918" s="11" t="s">
        <v>647</v>
      </c>
      <c r="B918" s="11" t="s">
        <v>594</v>
      </c>
      <c r="C918" s="12" t="s">
        <v>609</v>
      </c>
      <c r="D918" s="14">
        <v>175000</v>
      </c>
      <c r="E918" s="14">
        <v>175000</v>
      </c>
      <c r="F918" s="14">
        <v>175000</v>
      </c>
      <c r="G918" s="14"/>
      <c r="H918" s="14"/>
    </row>
    <row r="919" spans="1:8" ht="31.5">
      <c r="A919" s="11" t="s">
        <v>5388</v>
      </c>
      <c r="B919" s="11" t="s">
        <v>594</v>
      </c>
      <c r="C919" s="12" t="s">
        <v>595</v>
      </c>
      <c r="D919" s="14">
        <v>4000</v>
      </c>
      <c r="E919" s="14"/>
      <c r="F919" s="14"/>
      <c r="G919" s="14"/>
      <c r="H919" s="14"/>
    </row>
    <row r="920" spans="1:8" ht="31.5">
      <c r="A920" s="11" t="s">
        <v>5389</v>
      </c>
      <c r="B920" s="11" t="s">
        <v>594</v>
      </c>
      <c r="C920" s="12" t="s">
        <v>597</v>
      </c>
      <c r="D920" s="14">
        <v>35000</v>
      </c>
      <c r="E920" s="14">
        <v>35000</v>
      </c>
      <c r="F920" s="14">
        <v>35000</v>
      </c>
      <c r="G920" s="14">
        <v>35000</v>
      </c>
      <c r="H920" s="14"/>
    </row>
    <row r="921" spans="1:8" ht="31.5">
      <c r="A921" s="11" t="s">
        <v>5390</v>
      </c>
      <c r="B921" s="11" t="s">
        <v>594</v>
      </c>
      <c r="C921" s="12" t="s">
        <v>599</v>
      </c>
      <c r="D921" s="14">
        <v>62000</v>
      </c>
      <c r="E921" s="14">
        <v>62000</v>
      </c>
      <c r="F921" s="14">
        <v>62000</v>
      </c>
      <c r="G921" s="14">
        <v>62000</v>
      </c>
      <c r="H921" s="14"/>
    </row>
    <row r="922" spans="1:8" ht="31.5">
      <c r="A922" s="11" t="s">
        <v>5391</v>
      </c>
      <c r="B922" s="11" t="s">
        <v>594</v>
      </c>
      <c r="C922" s="12" t="s">
        <v>601</v>
      </c>
      <c r="D922" s="14">
        <v>5000</v>
      </c>
      <c r="E922" s="14"/>
      <c r="F922" s="14"/>
      <c r="G922" s="14"/>
      <c r="H922" s="14"/>
    </row>
    <row r="923" spans="1:8" ht="31.5">
      <c r="A923" s="11" t="s">
        <v>5392</v>
      </c>
      <c r="B923" s="11" t="s">
        <v>594</v>
      </c>
      <c r="C923" s="12" t="s">
        <v>603</v>
      </c>
      <c r="D923" s="14">
        <v>5000</v>
      </c>
      <c r="E923" s="14"/>
      <c r="F923" s="14"/>
      <c r="G923" s="14"/>
      <c r="H923" s="14"/>
    </row>
    <row r="924" spans="1:8" ht="47.25">
      <c r="A924" s="11" t="s">
        <v>5393</v>
      </c>
      <c r="B924" s="11" t="s">
        <v>594</v>
      </c>
      <c r="C924" s="12" t="s">
        <v>605</v>
      </c>
      <c r="D924" s="14">
        <v>15000</v>
      </c>
      <c r="E924" s="14"/>
      <c r="F924" s="14"/>
      <c r="G924" s="14"/>
      <c r="H924" s="14"/>
    </row>
    <row r="925" spans="1:8" ht="31.5">
      <c r="A925" s="11" t="s">
        <v>5394</v>
      </c>
      <c r="B925" s="11" t="s">
        <v>594</v>
      </c>
      <c r="C925" s="12" t="s">
        <v>607</v>
      </c>
      <c r="D925" s="14">
        <v>2000</v>
      </c>
      <c r="E925" s="14">
        <v>2000</v>
      </c>
      <c r="F925" s="14">
        <v>2000</v>
      </c>
      <c r="G925" s="14">
        <v>2000</v>
      </c>
      <c r="H925" s="14"/>
    </row>
    <row r="926" spans="1:8" ht="31.5">
      <c r="A926" s="11" t="s">
        <v>5395</v>
      </c>
      <c r="B926" s="11" t="s">
        <v>594</v>
      </c>
      <c r="C926" s="12" t="s">
        <v>609</v>
      </c>
      <c r="D926" s="14">
        <v>62000</v>
      </c>
      <c r="E926" s="14">
        <v>62000</v>
      </c>
      <c r="F926" s="14">
        <v>62000</v>
      </c>
      <c r="G926" s="14">
        <v>62000</v>
      </c>
      <c r="H926" s="14"/>
    </row>
    <row r="927" spans="1:8" ht="31.5">
      <c r="A927" s="11" t="s">
        <v>157</v>
      </c>
      <c r="B927" s="11" t="s">
        <v>5396</v>
      </c>
      <c r="C927" s="12" t="s">
        <v>460</v>
      </c>
      <c r="D927" s="14">
        <v>75000</v>
      </c>
      <c r="E927" s="14">
        <v>64000</v>
      </c>
      <c r="F927" s="14">
        <v>64000</v>
      </c>
      <c r="G927" s="14">
        <v>64000</v>
      </c>
      <c r="H927" s="14">
        <v>0</v>
      </c>
    </row>
    <row r="928" spans="1:8" ht="31.5">
      <c r="A928" s="11" t="s">
        <v>650</v>
      </c>
      <c r="B928" s="11" t="s">
        <v>5396</v>
      </c>
      <c r="C928" s="12" t="s">
        <v>5397</v>
      </c>
      <c r="D928" s="14">
        <v>75000</v>
      </c>
      <c r="E928" s="14">
        <v>64000</v>
      </c>
      <c r="F928" s="14">
        <v>64000</v>
      </c>
      <c r="G928" s="14">
        <v>64000</v>
      </c>
      <c r="H928" s="14"/>
    </row>
    <row r="929" spans="1:8" ht="31.5">
      <c r="A929" s="11" t="s">
        <v>0</v>
      </c>
      <c r="B929" s="11" t="s">
        <v>610</v>
      </c>
      <c r="C929" s="12" t="s">
        <v>460</v>
      </c>
      <c r="D929" s="14">
        <v>6849100</v>
      </c>
      <c r="E929" s="14">
        <v>6163100</v>
      </c>
      <c r="F929" s="14">
        <v>6163100</v>
      </c>
      <c r="G929" s="14">
        <v>3859000</v>
      </c>
      <c r="H929" s="14">
        <v>223416</v>
      </c>
    </row>
    <row r="930" spans="1:8" ht="31.5">
      <c r="A930" s="11" t="s">
        <v>659</v>
      </c>
      <c r="B930" s="11" t="s">
        <v>610</v>
      </c>
      <c r="C930" s="12" t="s">
        <v>611</v>
      </c>
      <c r="D930" s="14">
        <v>337200</v>
      </c>
      <c r="E930" s="14">
        <v>337200</v>
      </c>
      <c r="F930" s="14">
        <v>337200</v>
      </c>
      <c r="G930" s="14"/>
      <c r="H930" s="14">
        <v>206516</v>
      </c>
    </row>
    <row r="931" spans="1:8" ht="31.5">
      <c r="A931" s="11" t="s">
        <v>661</v>
      </c>
      <c r="B931" s="11" t="s">
        <v>610</v>
      </c>
      <c r="C931" s="12" t="s">
        <v>613</v>
      </c>
      <c r="D931" s="14">
        <v>16900</v>
      </c>
      <c r="E931" s="14">
        <v>16900</v>
      </c>
      <c r="F931" s="14">
        <v>16900</v>
      </c>
      <c r="G931" s="14"/>
      <c r="H931" s="14">
        <v>16900</v>
      </c>
    </row>
    <row r="932" spans="1:8" ht="31.5">
      <c r="A932" s="11" t="s">
        <v>3394</v>
      </c>
      <c r="B932" s="11" t="s">
        <v>610</v>
      </c>
      <c r="C932" s="12" t="s">
        <v>615</v>
      </c>
      <c r="D932" s="14">
        <v>5600</v>
      </c>
      <c r="E932" s="14">
        <v>5600</v>
      </c>
      <c r="F932" s="14">
        <v>5600</v>
      </c>
      <c r="G932" s="14"/>
      <c r="H932" s="14"/>
    </row>
    <row r="933" spans="1:8" ht="31.5">
      <c r="A933" s="11" t="s">
        <v>3396</v>
      </c>
      <c r="B933" s="11" t="s">
        <v>610</v>
      </c>
      <c r="C933" s="12" t="s">
        <v>617</v>
      </c>
      <c r="D933" s="14">
        <v>62900</v>
      </c>
      <c r="E933" s="14">
        <v>62900</v>
      </c>
      <c r="F933" s="14">
        <v>62900</v>
      </c>
      <c r="G933" s="14"/>
      <c r="H933" s="14"/>
    </row>
    <row r="934" spans="1:8" ht="31.5">
      <c r="A934" s="11" t="s">
        <v>3398</v>
      </c>
      <c r="B934" s="11" t="s">
        <v>610</v>
      </c>
      <c r="C934" s="12" t="s">
        <v>619</v>
      </c>
      <c r="D934" s="14">
        <v>291500</v>
      </c>
      <c r="E934" s="14">
        <v>291500</v>
      </c>
      <c r="F934" s="14">
        <v>291500</v>
      </c>
      <c r="G934" s="14"/>
      <c r="H934" s="14"/>
    </row>
    <row r="935" spans="1:8" ht="31.5">
      <c r="A935" s="11" t="s">
        <v>3400</v>
      </c>
      <c r="B935" s="11" t="s">
        <v>610</v>
      </c>
      <c r="C935" s="12" t="s">
        <v>621</v>
      </c>
      <c r="D935" s="14">
        <v>1400000</v>
      </c>
      <c r="E935" s="14">
        <v>1400000</v>
      </c>
      <c r="F935" s="14">
        <v>1400000</v>
      </c>
      <c r="G935" s="14"/>
      <c r="H935" s="14"/>
    </row>
    <row r="936" spans="1:8" ht="31.5">
      <c r="A936" s="11" t="s">
        <v>3402</v>
      </c>
      <c r="B936" s="11" t="s">
        <v>610</v>
      </c>
      <c r="C936" s="12" t="s">
        <v>623</v>
      </c>
      <c r="D936" s="14">
        <v>190000</v>
      </c>
      <c r="E936" s="14">
        <v>190000</v>
      </c>
      <c r="F936" s="14">
        <v>190000</v>
      </c>
      <c r="G936" s="14"/>
      <c r="H936" s="14"/>
    </row>
    <row r="937" spans="1:8" ht="31.5">
      <c r="A937" s="11" t="s">
        <v>3404</v>
      </c>
      <c r="B937" s="11" t="s">
        <v>610</v>
      </c>
      <c r="C937" s="12" t="s">
        <v>5398</v>
      </c>
      <c r="D937" s="14">
        <v>1500000</v>
      </c>
      <c r="E937" s="14">
        <v>1273500</v>
      </c>
      <c r="F937" s="14">
        <v>1273500</v>
      </c>
      <c r="G937" s="14">
        <v>1273500</v>
      </c>
      <c r="H937" s="14"/>
    </row>
    <row r="938" spans="1:8" ht="31.5">
      <c r="A938" s="11" t="s">
        <v>3406</v>
      </c>
      <c r="B938" s="11" t="s">
        <v>610</v>
      </c>
      <c r="C938" s="12" t="s">
        <v>5399</v>
      </c>
      <c r="D938" s="14">
        <v>195000</v>
      </c>
      <c r="E938" s="14">
        <v>165800</v>
      </c>
      <c r="F938" s="14">
        <v>165800</v>
      </c>
      <c r="G938" s="14">
        <v>165800</v>
      </c>
      <c r="H938" s="14"/>
    </row>
    <row r="939" spans="1:8" ht="31.5">
      <c r="A939" s="11" t="s">
        <v>5400</v>
      </c>
      <c r="B939" s="11" t="s">
        <v>610</v>
      </c>
      <c r="C939" s="12" t="s">
        <v>5401</v>
      </c>
      <c r="D939" s="14">
        <v>50000</v>
      </c>
      <c r="E939" s="14">
        <v>42500</v>
      </c>
      <c r="F939" s="14">
        <v>42500</v>
      </c>
      <c r="G939" s="14">
        <v>42500</v>
      </c>
      <c r="H939" s="14"/>
    </row>
    <row r="940" spans="1:8" ht="31.5">
      <c r="A940" s="11" t="s">
        <v>5402</v>
      </c>
      <c r="B940" s="11" t="s">
        <v>610</v>
      </c>
      <c r="C940" s="12" t="s">
        <v>5403</v>
      </c>
      <c r="D940" s="14">
        <v>2800000</v>
      </c>
      <c r="E940" s="14">
        <v>2377200</v>
      </c>
      <c r="F940" s="14">
        <v>2377200</v>
      </c>
      <c r="G940" s="14">
        <v>2377200</v>
      </c>
      <c r="H940" s="14"/>
    </row>
    <row r="941" spans="1:8" ht="63">
      <c r="A941" s="11" t="s">
        <v>1</v>
      </c>
      <c r="B941" s="11" t="s">
        <v>624</v>
      </c>
      <c r="C941" s="12" t="s">
        <v>460</v>
      </c>
      <c r="D941" s="14">
        <v>300000</v>
      </c>
      <c r="E941" s="14">
        <v>300000</v>
      </c>
      <c r="F941" s="14">
        <v>300000</v>
      </c>
      <c r="G941" s="14">
        <v>0</v>
      </c>
      <c r="H941" s="14">
        <v>300000</v>
      </c>
    </row>
    <row r="942" spans="1:8" ht="63">
      <c r="A942" s="11" t="s">
        <v>664</v>
      </c>
      <c r="B942" s="11" t="s">
        <v>624</v>
      </c>
      <c r="C942" s="12" t="s">
        <v>626</v>
      </c>
      <c r="D942" s="14">
        <v>300000</v>
      </c>
      <c r="E942" s="14">
        <v>300000</v>
      </c>
      <c r="F942" s="14">
        <v>300000</v>
      </c>
      <c r="G942" s="14"/>
      <c r="H942" s="14">
        <v>300000</v>
      </c>
    </row>
    <row r="943" spans="1:8" ht="63">
      <c r="A943" s="11" t="s">
        <v>2</v>
      </c>
      <c r="B943" s="11" t="s">
        <v>5404</v>
      </c>
      <c r="C943" s="12" t="s">
        <v>460</v>
      </c>
      <c r="D943" s="14">
        <v>80000</v>
      </c>
      <c r="E943" s="14">
        <v>68000</v>
      </c>
      <c r="F943" s="14">
        <v>68000</v>
      </c>
      <c r="G943" s="14">
        <v>68000</v>
      </c>
      <c r="H943" s="14">
        <v>0</v>
      </c>
    </row>
    <row r="944" spans="1:8" ht="63">
      <c r="A944" s="11" t="s">
        <v>673</v>
      </c>
      <c r="B944" s="11" t="s">
        <v>5404</v>
      </c>
      <c r="C944" s="12" t="s">
        <v>5405</v>
      </c>
      <c r="D944" s="14">
        <v>20000</v>
      </c>
      <c r="E944" s="14">
        <v>20000</v>
      </c>
      <c r="F944" s="14">
        <v>20000</v>
      </c>
      <c r="G944" s="14">
        <v>20000</v>
      </c>
      <c r="H944" s="14"/>
    </row>
    <row r="945" spans="1:8" ht="63">
      <c r="A945" s="11" t="s">
        <v>675</v>
      </c>
      <c r="B945" s="11" t="s">
        <v>5404</v>
      </c>
      <c r="C945" s="12" t="s">
        <v>5406</v>
      </c>
      <c r="D945" s="14">
        <v>30000</v>
      </c>
      <c r="E945" s="14">
        <v>30000</v>
      </c>
      <c r="F945" s="14">
        <v>30000</v>
      </c>
      <c r="G945" s="14">
        <v>30000</v>
      </c>
      <c r="H945" s="14"/>
    </row>
    <row r="946" spans="1:8" ht="63">
      <c r="A946" s="11" t="s">
        <v>677</v>
      </c>
      <c r="B946" s="11" t="s">
        <v>5404</v>
      </c>
      <c r="C946" s="12" t="s">
        <v>5407</v>
      </c>
      <c r="D946" s="14">
        <v>30000</v>
      </c>
      <c r="E946" s="14">
        <v>18000</v>
      </c>
      <c r="F946" s="14">
        <v>18000</v>
      </c>
      <c r="G946" s="14">
        <v>18000</v>
      </c>
      <c r="H946" s="14"/>
    </row>
    <row r="947" spans="1:8" ht="63">
      <c r="A947" s="11" t="s">
        <v>3</v>
      </c>
      <c r="B947" s="11" t="s">
        <v>627</v>
      </c>
      <c r="C947" s="12" t="s">
        <v>460</v>
      </c>
      <c r="D947" s="14">
        <v>11200</v>
      </c>
      <c r="E947" s="14">
        <v>11200</v>
      </c>
      <c r="F947" s="14">
        <v>11200</v>
      </c>
      <c r="G947" s="14">
        <v>0</v>
      </c>
      <c r="H947" s="14">
        <v>0</v>
      </c>
    </row>
    <row r="948" spans="1:8" ht="63">
      <c r="A948" s="11" t="s">
        <v>703</v>
      </c>
      <c r="B948" s="11" t="s">
        <v>627</v>
      </c>
      <c r="C948" s="12" t="s">
        <v>629</v>
      </c>
      <c r="D948" s="14">
        <v>6700</v>
      </c>
      <c r="E948" s="14">
        <v>6700</v>
      </c>
      <c r="F948" s="14">
        <v>6700</v>
      </c>
      <c r="G948" s="14"/>
      <c r="H948" s="14"/>
    </row>
    <row r="949" spans="1:8" ht="63">
      <c r="A949" s="11" t="s">
        <v>705</v>
      </c>
      <c r="B949" s="11" t="s">
        <v>627</v>
      </c>
      <c r="C949" s="12" t="s">
        <v>631</v>
      </c>
      <c r="D949" s="14">
        <v>4500</v>
      </c>
      <c r="E949" s="14">
        <v>4500</v>
      </c>
      <c r="F949" s="14">
        <v>4500</v>
      </c>
      <c r="G949" s="14"/>
      <c r="H949" s="14"/>
    </row>
    <row r="950" spans="1:8" ht="63">
      <c r="A950" s="11" t="s">
        <v>4</v>
      </c>
      <c r="B950" s="11" t="s">
        <v>632</v>
      </c>
      <c r="C950" s="12" t="s">
        <v>460</v>
      </c>
      <c r="D950" s="14">
        <v>41600</v>
      </c>
      <c r="E950" s="14">
        <v>41600</v>
      </c>
      <c r="F950" s="14">
        <v>41600</v>
      </c>
      <c r="G950" s="14">
        <v>0</v>
      </c>
      <c r="H950" s="14">
        <v>19100</v>
      </c>
    </row>
    <row r="951" spans="1:8" ht="63">
      <c r="A951" s="11" t="s">
        <v>723</v>
      </c>
      <c r="B951" s="11" t="s">
        <v>632</v>
      </c>
      <c r="C951" s="12" t="s">
        <v>634</v>
      </c>
      <c r="D951" s="14">
        <v>22500</v>
      </c>
      <c r="E951" s="14">
        <v>22500</v>
      </c>
      <c r="F951" s="14">
        <v>22500</v>
      </c>
      <c r="G951" s="14"/>
      <c r="H951" s="14"/>
    </row>
    <row r="952" spans="1:8" ht="63">
      <c r="A952" s="11" t="s">
        <v>725</v>
      </c>
      <c r="B952" s="11" t="s">
        <v>632</v>
      </c>
      <c r="C952" s="12" t="s">
        <v>636</v>
      </c>
      <c r="D952" s="14">
        <v>5200</v>
      </c>
      <c r="E952" s="14">
        <v>5200</v>
      </c>
      <c r="F952" s="14">
        <v>5200</v>
      </c>
      <c r="G952" s="14"/>
      <c r="H952" s="14">
        <v>5200</v>
      </c>
    </row>
    <row r="953" spans="1:8" ht="63">
      <c r="A953" s="11" t="s">
        <v>2480</v>
      </c>
      <c r="B953" s="11" t="s">
        <v>632</v>
      </c>
      <c r="C953" s="12" t="s">
        <v>638</v>
      </c>
      <c r="D953" s="14">
        <v>2700</v>
      </c>
      <c r="E953" s="14">
        <v>2700</v>
      </c>
      <c r="F953" s="14">
        <v>2700</v>
      </c>
      <c r="G953" s="14"/>
      <c r="H953" s="14">
        <v>2700</v>
      </c>
    </row>
    <row r="954" spans="1:8" ht="63">
      <c r="A954" s="11" t="s">
        <v>2482</v>
      </c>
      <c r="B954" s="11" t="s">
        <v>632</v>
      </c>
      <c r="C954" s="12" t="s">
        <v>640</v>
      </c>
      <c r="D954" s="14">
        <v>3100</v>
      </c>
      <c r="E954" s="14">
        <v>3100</v>
      </c>
      <c r="F954" s="14">
        <v>3100</v>
      </c>
      <c r="G954" s="14"/>
      <c r="H954" s="14">
        <v>3100</v>
      </c>
    </row>
    <row r="955" spans="1:8" ht="63">
      <c r="A955" s="11" t="s">
        <v>5408</v>
      </c>
      <c r="B955" s="11" t="s">
        <v>632</v>
      </c>
      <c r="C955" s="12" t="s">
        <v>642</v>
      </c>
      <c r="D955" s="14">
        <v>1800</v>
      </c>
      <c r="E955" s="14">
        <v>1800</v>
      </c>
      <c r="F955" s="14">
        <v>1800</v>
      </c>
      <c r="G955" s="14"/>
      <c r="H955" s="14">
        <v>1800</v>
      </c>
    </row>
    <row r="956" spans="1:8" ht="63">
      <c r="A956" s="11" t="s">
        <v>5409</v>
      </c>
      <c r="B956" s="11" t="s">
        <v>632</v>
      </c>
      <c r="C956" s="12" t="s">
        <v>644</v>
      </c>
      <c r="D956" s="14">
        <v>2700</v>
      </c>
      <c r="E956" s="14">
        <v>2700</v>
      </c>
      <c r="F956" s="14">
        <v>2700</v>
      </c>
      <c r="G956" s="14"/>
      <c r="H956" s="14">
        <v>2700</v>
      </c>
    </row>
    <row r="957" spans="1:8" ht="63">
      <c r="A957" s="11" t="s">
        <v>5410</v>
      </c>
      <c r="B957" s="11" t="s">
        <v>632</v>
      </c>
      <c r="C957" s="12" t="s">
        <v>646</v>
      </c>
      <c r="D957" s="14">
        <v>1800</v>
      </c>
      <c r="E957" s="14">
        <v>1800</v>
      </c>
      <c r="F957" s="14">
        <v>1800</v>
      </c>
      <c r="G957" s="14"/>
      <c r="H957" s="14">
        <v>1800</v>
      </c>
    </row>
    <row r="958" spans="1:8" ht="63">
      <c r="A958" s="11" t="s">
        <v>5411</v>
      </c>
      <c r="B958" s="11" t="s">
        <v>632</v>
      </c>
      <c r="C958" s="12" t="s">
        <v>648</v>
      </c>
      <c r="D958" s="14">
        <v>1800</v>
      </c>
      <c r="E958" s="14">
        <v>1800</v>
      </c>
      <c r="F958" s="14">
        <v>1800</v>
      </c>
      <c r="G958" s="14"/>
      <c r="H958" s="14">
        <v>1800</v>
      </c>
    </row>
    <row r="959" spans="1:8" ht="78.75">
      <c r="A959" s="11" t="s">
        <v>5</v>
      </c>
      <c r="B959" s="11" t="s">
        <v>649</v>
      </c>
      <c r="C959" s="12" t="s">
        <v>460</v>
      </c>
      <c r="D959" s="14">
        <v>30200</v>
      </c>
      <c r="E959" s="14">
        <v>28200</v>
      </c>
      <c r="F959" s="14">
        <v>28200</v>
      </c>
      <c r="G959" s="14">
        <v>8000</v>
      </c>
      <c r="H959" s="14">
        <v>20200</v>
      </c>
    </row>
    <row r="960" spans="1:8" ht="78.75">
      <c r="A960" s="11" t="s">
        <v>728</v>
      </c>
      <c r="B960" s="11" t="s">
        <v>649</v>
      </c>
      <c r="C960" s="12" t="s">
        <v>651</v>
      </c>
      <c r="D960" s="14">
        <v>3400</v>
      </c>
      <c r="E960" s="14">
        <v>3400</v>
      </c>
      <c r="F960" s="14">
        <v>3400</v>
      </c>
      <c r="G960" s="14"/>
      <c r="H960" s="14">
        <v>3400</v>
      </c>
    </row>
    <row r="961" spans="1:8" ht="78.75">
      <c r="A961" s="11" t="s">
        <v>730</v>
      </c>
      <c r="B961" s="11" t="s">
        <v>649</v>
      </c>
      <c r="C961" s="12" t="s">
        <v>653</v>
      </c>
      <c r="D961" s="14">
        <v>5600</v>
      </c>
      <c r="E961" s="14">
        <v>5600</v>
      </c>
      <c r="F961" s="14">
        <v>5600</v>
      </c>
      <c r="G961" s="14"/>
      <c r="H961" s="14">
        <v>5600</v>
      </c>
    </row>
    <row r="962" spans="1:8" ht="78.75">
      <c r="A962" s="11" t="s">
        <v>2487</v>
      </c>
      <c r="B962" s="11" t="s">
        <v>649</v>
      </c>
      <c r="C962" s="12" t="s">
        <v>655</v>
      </c>
      <c r="D962" s="14">
        <v>6700</v>
      </c>
      <c r="E962" s="14">
        <v>6700</v>
      </c>
      <c r="F962" s="14">
        <v>6700</v>
      </c>
      <c r="G962" s="14"/>
      <c r="H962" s="14">
        <v>6700</v>
      </c>
    </row>
    <row r="963" spans="1:8" ht="78.75">
      <c r="A963" s="11" t="s">
        <v>3447</v>
      </c>
      <c r="B963" s="11" t="s">
        <v>649</v>
      </c>
      <c r="C963" s="12" t="s">
        <v>657</v>
      </c>
      <c r="D963" s="14">
        <v>4500</v>
      </c>
      <c r="E963" s="14">
        <v>4500</v>
      </c>
      <c r="F963" s="14">
        <v>4500</v>
      </c>
      <c r="G963" s="14"/>
      <c r="H963" s="14">
        <v>4500</v>
      </c>
    </row>
    <row r="964" spans="1:8" ht="78.75">
      <c r="A964" s="11" t="s">
        <v>3449</v>
      </c>
      <c r="B964" s="11" t="s">
        <v>649</v>
      </c>
      <c r="C964" s="12" t="s">
        <v>5412</v>
      </c>
      <c r="D964" s="14">
        <v>10000</v>
      </c>
      <c r="E964" s="14">
        <v>8000</v>
      </c>
      <c r="F964" s="14">
        <v>8000</v>
      </c>
      <c r="G964" s="14">
        <v>8000</v>
      </c>
      <c r="H964" s="14"/>
    </row>
    <row r="965" spans="1:8" ht="63">
      <c r="A965" s="11" t="s">
        <v>6</v>
      </c>
      <c r="B965" s="11" t="s">
        <v>5413</v>
      </c>
      <c r="C965" s="12" t="s">
        <v>460</v>
      </c>
      <c r="D965" s="14">
        <v>600000</v>
      </c>
      <c r="E965" s="14">
        <v>509000</v>
      </c>
      <c r="F965" s="14">
        <v>509000</v>
      </c>
      <c r="G965" s="14">
        <v>509000</v>
      </c>
      <c r="H965" s="14">
        <v>0</v>
      </c>
    </row>
    <row r="966" spans="1:8" ht="63">
      <c r="A966" s="11" t="s">
        <v>733</v>
      </c>
      <c r="B966" s="11" t="s">
        <v>5413</v>
      </c>
      <c r="C966" s="12" t="s">
        <v>5414</v>
      </c>
      <c r="D966" s="14">
        <v>600000</v>
      </c>
      <c r="E966" s="14">
        <v>509000</v>
      </c>
      <c r="F966" s="14">
        <v>509000</v>
      </c>
      <c r="G966" s="14">
        <v>509000</v>
      </c>
      <c r="H966" s="14"/>
    </row>
    <row r="967" spans="1:8" ht="63">
      <c r="A967" s="11" t="s">
        <v>7</v>
      </c>
      <c r="B967" s="11" t="s">
        <v>658</v>
      </c>
      <c r="C967" s="12" t="s">
        <v>460</v>
      </c>
      <c r="D967" s="14">
        <v>234000</v>
      </c>
      <c r="E967" s="14">
        <v>225000</v>
      </c>
      <c r="F967" s="14">
        <v>225000</v>
      </c>
      <c r="G967" s="14">
        <v>52000</v>
      </c>
      <c r="H967" s="14">
        <v>115000</v>
      </c>
    </row>
    <row r="968" spans="1:8" ht="63">
      <c r="A968" s="11" t="s">
        <v>744</v>
      </c>
      <c r="B968" s="11" t="s">
        <v>658</v>
      </c>
      <c r="C968" s="12" t="s">
        <v>660</v>
      </c>
      <c r="D968" s="14">
        <v>115000</v>
      </c>
      <c r="E968" s="14">
        <v>115000</v>
      </c>
      <c r="F968" s="14">
        <v>115000</v>
      </c>
      <c r="G968" s="14"/>
      <c r="H968" s="14">
        <v>115000</v>
      </c>
    </row>
    <row r="969" spans="1:8" ht="63">
      <c r="A969" s="11" t="s">
        <v>746</v>
      </c>
      <c r="B969" s="11" t="s">
        <v>658</v>
      </c>
      <c r="C969" s="12" t="s">
        <v>662</v>
      </c>
      <c r="D969" s="14">
        <v>58000</v>
      </c>
      <c r="E969" s="14">
        <v>58000</v>
      </c>
      <c r="F969" s="14">
        <v>58000</v>
      </c>
      <c r="G969" s="14"/>
      <c r="H969" s="14"/>
    </row>
    <row r="970" spans="1:8" ht="63">
      <c r="A970" s="11" t="s">
        <v>3125</v>
      </c>
      <c r="B970" s="11" t="s">
        <v>658</v>
      </c>
      <c r="C970" s="12" t="s">
        <v>5415</v>
      </c>
      <c r="D970" s="14">
        <v>40000</v>
      </c>
      <c r="E970" s="14">
        <v>40000</v>
      </c>
      <c r="F970" s="14">
        <v>40000</v>
      </c>
      <c r="G970" s="14">
        <v>40000</v>
      </c>
      <c r="H970" s="14"/>
    </row>
    <row r="971" spans="1:8" ht="63">
      <c r="A971" s="11" t="s">
        <v>3460</v>
      </c>
      <c r="B971" s="11" t="s">
        <v>658</v>
      </c>
      <c r="C971" s="12" t="s">
        <v>5416</v>
      </c>
      <c r="D971" s="14">
        <v>21000</v>
      </c>
      <c r="E971" s="14">
        <v>12000</v>
      </c>
      <c r="F971" s="14">
        <v>12000</v>
      </c>
      <c r="G971" s="14">
        <v>12000</v>
      </c>
      <c r="H971" s="14"/>
    </row>
    <row r="972" spans="1:8" ht="63">
      <c r="A972" s="11" t="s">
        <v>8</v>
      </c>
      <c r="B972" s="11" t="s">
        <v>5417</v>
      </c>
      <c r="C972" s="12" t="s">
        <v>460</v>
      </c>
      <c r="D972" s="14">
        <v>275000</v>
      </c>
      <c r="E972" s="14">
        <v>234000</v>
      </c>
      <c r="F972" s="14">
        <v>234000</v>
      </c>
      <c r="G972" s="14">
        <v>234000</v>
      </c>
      <c r="H972" s="14">
        <v>0</v>
      </c>
    </row>
    <row r="973" spans="1:8" ht="63">
      <c r="A973" s="11" t="s">
        <v>749</v>
      </c>
      <c r="B973" s="11" t="s">
        <v>5417</v>
      </c>
      <c r="C973" s="12" t="s">
        <v>5418</v>
      </c>
      <c r="D973" s="14">
        <v>35000</v>
      </c>
      <c r="E973" s="14"/>
      <c r="F973" s="14"/>
      <c r="G973" s="14"/>
      <c r="H973" s="14"/>
    </row>
    <row r="974" spans="1:8" ht="63">
      <c r="A974" s="11" t="s">
        <v>3129</v>
      </c>
      <c r="B974" s="11" t="s">
        <v>5417</v>
      </c>
      <c r="C974" s="12" t="s">
        <v>5419</v>
      </c>
      <c r="D974" s="14">
        <v>30000</v>
      </c>
      <c r="E974" s="14">
        <v>24000</v>
      </c>
      <c r="F974" s="14">
        <v>24000</v>
      </c>
      <c r="G974" s="14">
        <v>24000</v>
      </c>
      <c r="H974" s="14"/>
    </row>
    <row r="975" spans="1:8" ht="63">
      <c r="A975" s="11" t="s">
        <v>3131</v>
      </c>
      <c r="B975" s="11" t="s">
        <v>5417</v>
      </c>
      <c r="C975" s="12" t="s">
        <v>5420</v>
      </c>
      <c r="D975" s="14">
        <v>25000</v>
      </c>
      <c r="E975" s="14">
        <v>25000</v>
      </c>
      <c r="F975" s="14">
        <v>25000</v>
      </c>
      <c r="G975" s="14">
        <v>25000</v>
      </c>
      <c r="H975" s="14"/>
    </row>
    <row r="976" spans="1:8" ht="63">
      <c r="A976" s="11" t="s">
        <v>3133</v>
      </c>
      <c r="B976" s="11" t="s">
        <v>5417</v>
      </c>
      <c r="C976" s="12" t="s">
        <v>5421</v>
      </c>
      <c r="D976" s="14">
        <v>25000</v>
      </c>
      <c r="E976" s="14">
        <v>25000</v>
      </c>
      <c r="F976" s="14">
        <v>25000</v>
      </c>
      <c r="G976" s="14">
        <v>25000</v>
      </c>
      <c r="H976" s="14"/>
    </row>
    <row r="977" spans="1:8" ht="63">
      <c r="A977" s="11" t="s">
        <v>3135</v>
      </c>
      <c r="B977" s="11" t="s">
        <v>5417</v>
      </c>
      <c r="C977" s="12" t="s">
        <v>5422</v>
      </c>
      <c r="D977" s="14">
        <v>25000</v>
      </c>
      <c r="E977" s="14">
        <v>25000</v>
      </c>
      <c r="F977" s="14">
        <v>25000</v>
      </c>
      <c r="G977" s="14">
        <v>25000</v>
      </c>
      <c r="H977" s="14"/>
    </row>
    <row r="978" spans="1:8" ht="63">
      <c r="A978" s="11" t="s">
        <v>3473</v>
      </c>
      <c r="B978" s="11" t="s">
        <v>5417</v>
      </c>
      <c r="C978" s="12" t="s">
        <v>5423</v>
      </c>
      <c r="D978" s="14">
        <v>25000</v>
      </c>
      <c r="E978" s="14">
        <v>25000</v>
      </c>
      <c r="F978" s="14">
        <v>25000</v>
      </c>
      <c r="G978" s="14">
        <v>25000</v>
      </c>
      <c r="H978" s="14"/>
    </row>
    <row r="979" spans="1:8" ht="63">
      <c r="A979" s="11" t="s">
        <v>3475</v>
      </c>
      <c r="B979" s="11" t="s">
        <v>5417</v>
      </c>
      <c r="C979" s="12" t="s">
        <v>5424</v>
      </c>
      <c r="D979" s="14">
        <v>30000</v>
      </c>
      <c r="E979" s="14">
        <v>30000</v>
      </c>
      <c r="F979" s="14">
        <v>30000</v>
      </c>
      <c r="G979" s="14">
        <v>30000</v>
      </c>
      <c r="H979" s="14"/>
    </row>
    <row r="980" spans="1:8" ht="63">
      <c r="A980" s="11" t="s">
        <v>3476</v>
      </c>
      <c r="B980" s="11" t="s">
        <v>5417</v>
      </c>
      <c r="C980" s="12" t="s">
        <v>5425</v>
      </c>
      <c r="D980" s="14">
        <v>50000</v>
      </c>
      <c r="E980" s="14">
        <v>50000</v>
      </c>
      <c r="F980" s="14">
        <v>50000</v>
      </c>
      <c r="G980" s="14">
        <v>50000</v>
      </c>
      <c r="H980" s="14"/>
    </row>
    <row r="981" spans="1:8" ht="63">
      <c r="A981" s="11" t="s">
        <v>3478</v>
      </c>
      <c r="B981" s="11" t="s">
        <v>5417</v>
      </c>
      <c r="C981" s="12" t="s">
        <v>5426</v>
      </c>
      <c r="D981" s="14">
        <v>30000</v>
      </c>
      <c r="E981" s="14">
        <v>30000</v>
      </c>
      <c r="F981" s="14">
        <v>30000</v>
      </c>
      <c r="G981" s="14">
        <v>30000</v>
      </c>
      <c r="H981" s="14"/>
    </row>
    <row r="982" spans="1:8" ht="78.75">
      <c r="A982" s="11" t="s">
        <v>115</v>
      </c>
      <c r="B982" s="11" t="s">
        <v>663</v>
      </c>
      <c r="C982" s="12" t="s">
        <v>460</v>
      </c>
      <c r="D982" s="14">
        <v>1043300</v>
      </c>
      <c r="E982" s="14">
        <v>1043300</v>
      </c>
      <c r="F982" s="14">
        <v>1043300</v>
      </c>
      <c r="G982" s="14">
        <v>0</v>
      </c>
      <c r="H982" s="14">
        <v>523416</v>
      </c>
    </row>
    <row r="983" spans="1:8" ht="78.75">
      <c r="A983" s="11" t="s">
        <v>752</v>
      </c>
      <c r="B983" s="11" t="s">
        <v>663</v>
      </c>
      <c r="C983" s="12" t="s">
        <v>665</v>
      </c>
      <c r="D983" s="14">
        <v>7900</v>
      </c>
      <c r="E983" s="14">
        <v>7900</v>
      </c>
      <c r="F983" s="14">
        <v>7900</v>
      </c>
      <c r="G983" s="14"/>
      <c r="H983" s="14">
        <v>7900</v>
      </c>
    </row>
    <row r="984" spans="1:8" ht="78.75">
      <c r="A984" s="11" t="s">
        <v>754</v>
      </c>
      <c r="B984" s="11" t="s">
        <v>663</v>
      </c>
      <c r="C984" s="12" t="s">
        <v>666</v>
      </c>
      <c r="D984" s="14">
        <v>7900</v>
      </c>
      <c r="E984" s="14">
        <v>7900</v>
      </c>
      <c r="F984" s="14">
        <v>7900</v>
      </c>
      <c r="G984" s="14"/>
      <c r="H984" s="14">
        <v>7900</v>
      </c>
    </row>
    <row r="985" spans="1:8" ht="78.75">
      <c r="A985" s="11" t="s">
        <v>756</v>
      </c>
      <c r="B985" s="11" t="s">
        <v>663</v>
      </c>
      <c r="C985" s="12" t="s">
        <v>667</v>
      </c>
      <c r="D985" s="14">
        <v>6700</v>
      </c>
      <c r="E985" s="14">
        <v>6700</v>
      </c>
      <c r="F985" s="14">
        <v>6700</v>
      </c>
      <c r="G985" s="14"/>
      <c r="H985" s="14">
        <v>6700</v>
      </c>
    </row>
    <row r="986" spans="1:8" ht="78.75">
      <c r="A986" s="11" t="s">
        <v>3139</v>
      </c>
      <c r="B986" s="11" t="s">
        <v>663</v>
      </c>
      <c r="C986" s="12" t="s">
        <v>668</v>
      </c>
      <c r="D986" s="14">
        <v>9000</v>
      </c>
      <c r="E986" s="14">
        <v>9000</v>
      </c>
      <c r="F986" s="14">
        <v>9000</v>
      </c>
      <c r="G986" s="14"/>
      <c r="H986" s="14">
        <v>9000</v>
      </c>
    </row>
    <row r="987" spans="1:8" ht="78.75">
      <c r="A987" s="11" t="s">
        <v>3141</v>
      </c>
      <c r="B987" s="11" t="s">
        <v>663</v>
      </c>
      <c r="C987" s="12" t="s">
        <v>669</v>
      </c>
      <c r="D987" s="14">
        <v>5600</v>
      </c>
      <c r="E987" s="14">
        <v>5600</v>
      </c>
      <c r="F987" s="14">
        <v>5600</v>
      </c>
      <c r="G987" s="14"/>
      <c r="H987" s="14">
        <v>5600</v>
      </c>
    </row>
    <row r="988" spans="1:8" ht="78.75">
      <c r="A988" s="11" t="s">
        <v>3143</v>
      </c>
      <c r="B988" s="11" t="s">
        <v>663</v>
      </c>
      <c r="C988" s="12" t="s">
        <v>670</v>
      </c>
      <c r="D988" s="14">
        <v>556200</v>
      </c>
      <c r="E988" s="14">
        <v>556200</v>
      </c>
      <c r="F988" s="14">
        <v>556200</v>
      </c>
      <c r="G988" s="14"/>
      <c r="H988" s="14">
        <v>50740</v>
      </c>
    </row>
    <row r="989" spans="1:8" ht="78.75">
      <c r="A989" s="11" t="s">
        <v>3491</v>
      </c>
      <c r="B989" s="11" t="s">
        <v>663</v>
      </c>
      <c r="C989" s="12" t="s">
        <v>671</v>
      </c>
      <c r="D989" s="14">
        <v>450000</v>
      </c>
      <c r="E989" s="14">
        <v>450000</v>
      </c>
      <c r="F989" s="14">
        <v>450000</v>
      </c>
      <c r="G989" s="14"/>
      <c r="H989" s="14">
        <v>435576</v>
      </c>
    </row>
    <row r="990" spans="1:8" ht="63">
      <c r="A990" s="11" t="s">
        <v>116</v>
      </c>
      <c r="B990" s="11" t="s">
        <v>672</v>
      </c>
      <c r="C990" s="12" t="s">
        <v>460</v>
      </c>
      <c r="D990" s="14">
        <v>985000</v>
      </c>
      <c r="E990" s="14">
        <v>946000</v>
      </c>
      <c r="F990" s="14">
        <v>946000</v>
      </c>
      <c r="G990" s="14">
        <v>222000</v>
      </c>
      <c r="H990" s="14">
        <v>407000</v>
      </c>
    </row>
    <row r="991" spans="1:8" ht="63">
      <c r="A991" s="11" t="s">
        <v>759</v>
      </c>
      <c r="B991" s="11" t="s">
        <v>672</v>
      </c>
      <c r="C991" s="12" t="s">
        <v>674</v>
      </c>
      <c r="D991" s="14">
        <v>12000</v>
      </c>
      <c r="E991" s="14">
        <v>12000</v>
      </c>
      <c r="F991" s="14">
        <v>12000</v>
      </c>
      <c r="G991" s="14"/>
      <c r="H991" s="14">
        <v>12000</v>
      </c>
    </row>
    <row r="992" spans="1:8" ht="63">
      <c r="A992" s="11" t="s">
        <v>761</v>
      </c>
      <c r="B992" s="11" t="s">
        <v>672</v>
      </c>
      <c r="C992" s="12" t="s">
        <v>676</v>
      </c>
      <c r="D992" s="14">
        <v>50000</v>
      </c>
      <c r="E992" s="14">
        <v>50000</v>
      </c>
      <c r="F992" s="14">
        <v>50000</v>
      </c>
      <c r="G992" s="14"/>
      <c r="H992" s="14">
        <v>50000</v>
      </c>
    </row>
    <row r="993" spans="1:8" ht="63">
      <c r="A993" s="11" t="s">
        <v>3505</v>
      </c>
      <c r="B993" s="11" t="s">
        <v>672</v>
      </c>
      <c r="C993" s="12" t="s">
        <v>678</v>
      </c>
      <c r="D993" s="14">
        <v>33000</v>
      </c>
      <c r="E993" s="14">
        <v>33000</v>
      </c>
      <c r="F993" s="14">
        <v>33000</v>
      </c>
      <c r="G993" s="14"/>
      <c r="H993" s="14">
        <v>33000</v>
      </c>
    </row>
    <row r="994" spans="1:8" ht="63">
      <c r="A994" s="11" t="s">
        <v>3507</v>
      </c>
      <c r="B994" s="11" t="s">
        <v>672</v>
      </c>
      <c r="C994" s="12" t="s">
        <v>679</v>
      </c>
      <c r="D994" s="14">
        <v>12000</v>
      </c>
      <c r="E994" s="14">
        <v>12000</v>
      </c>
      <c r="F994" s="14">
        <v>12000</v>
      </c>
      <c r="G994" s="14"/>
      <c r="H994" s="14">
        <v>12000</v>
      </c>
    </row>
    <row r="995" spans="1:8" ht="63">
      <c r="A995" s="11" t="s">
        <v>3509</v>
      </c>
      <c r="B995" s="11" t="s">
        <v>672</v>
      </c>
      <c r="C995" s="12" t="s">
        <v>680</v>
      </c>
      <c r="D995" s="14">
        <v>15000</v>
      </c>
      <c r="E995" s="14">
        <v>15000</v>
      </c>
      <c r="F995" s="14">
        <v>15000</v>
      </c>
      <c r="G995" s="14"/>
      <c r="H995" s="14">
        <v>15000</v>
      </c>
    </row>
    <row r="996" spans="1:8" ht="63">
      <c r="A996" s="11" t="s">
        <v>3511</v>
      </c>
      <c r="B996" s="11" t="s">
        <v>672</v>
      </c>
      <c r="C996" s="12" t="s">
        <v>681</v>
      </c>
      <c r="D996" s="14">
        <v>12000</v>
      </c>
      <c r="E996" s="14">
        <v>12000</v>
      </c>
      <c r="F996" s="14">
        <v>12000</v>
      </c>
      <c r="G996" s="14"/>
      <c r="H996" s="14">
        <v>12000</v>
      </c>
    </row>
    <row r="997" spans="1:8" ht="63">
      <c r="A997" s="11" t="s">
        <v>5427</v>
      </c>
      <c r="B997" s="11" t="s">
        <v>672</v>
      </c>
      <c r="C997" s="12" t="s">
        <v>682</v>
      </c>
      <c r="D997" s="14">
        <v>15000</v>
      </c>
      <c r="E997" s="14">
        <v>15000</v>
      </c>
      <c r="F997" s="14">
        <v>15000</v>
      </c>
      <c r="G997" s="14"/>
      <c r="H997" s="14">
        <v>15000</v>
      </c>
    </row>
    <row r="998" spans="1:8" ht="63">
      <c r="A998" s="11" t="s">
        <v>5428</v>
      </c>
      <c r="B998" s="11" t="s">
        <v>672</v>
      </c>
      <c r="C998" s="12" t="s">
        <v>683</v>
      </c>
      <c r="D998" s="14">
        <v>7000</v>
      </c>
      <c r="E998" s="14">
        <v>7000</v>
      </c>
      <c r="F998" s="14">
        <v>7000</v>
      </c>
      <c r="G998" s="14"/>
      <c r="H998" s="14">
        <v>7000</v>
      </c>
    </row>
    <row r="999" spans="1:8" ht="63">
      <c r="A999" s="11" t="s">
        <v>5429</v>
      </c>
      <c r="B999" s="11" t="s">
        <v>672</v>
      </c>
      <c r="C999" s="12" t="s">
        <v>684</v>
      </c>
      <c r="D999" s="14">
        <v>11000</v>
      </c>
      <c r="E999" s="14">
        <v>11000</v>
      </c>
      <c r="F999" s="14">
        <v>11000</v>
      </c>
      <c r="G999" s="14"/>
      <c r="H999" s="14">
        <v>11000</v>
      </c>
    </row>
    <row r="1000" spans="1:8" ht="63">
      <c r="A1000" s="11" t="s">
        <v>5430</v>
      </c>
      <c r="B1000" s="11" t="s">
        <v>672</v>
      </c>
      <c r="C1000" s="12" t="s">
        <v>685</v>
      </c>
      <c r="D1000" s="14">
        <v>11000</v>
      </c>
      <c r="E1000" s="14">
        <v>11000</v>
      </c>
      <c r="F1000" s="14">
        <v>11000</v>
      </c>
      <c r="G1000" s="14"/>
      <c r="H1000" s="14">
        <v>11000</v>
      </c>
    </row>
    <row r="1001" spans="1:8" ht="63">
      <c r="A1001" s="11" t="s">
        <v>5431</v>
      </c>
      <c r="B1001" s="11" t="s">
        <v>672</v>
      </c>
      <c r="C1001" s="12" t="s">
        <v>686</v>
      </c>
      <c r="D1001" s="14">
        <v>7000</v>
      </c>
      <c r="E1001" s="14">
        <v>7000</v>
      </c>
      <c r="F1001" s="14">
        <v>7000</v>
      </c>
      <c r="G1001" s="14"/>
      <c r="H1001" s="14">
        <v>7000</v>
      </c>
    </row>
    <row r="1002" spans="1:8" ht="63">
      <c r="A1002" s="11" t="s">
        <v>5432</v>
      </c>
      <c r="B1002" s="11" t="s">
        <v>672</v>
      </c>
      <c r="C1002" s="12" t="s">
        <v>687</v>
      </c>
      <c r="D1002" s="14">
        <v>23000</v>
      </c>
      <c r="E1002" s="14">
        <v>23000</v>
      </c>
      <c r="F1002" s="14">
        <v>23000</v>
      </c>
      <c r="G1002" s="14"/>
      <c r="H1002" s="14">
        <v>23000</v>
      </c>
    </row>
    <row r="1003" spans="1:8" ht="63">
      <c r="A1003" s="11" t="s">
        <v>5433</v>
      </c>
      <c r="B1003" s="11" t="s">
        <v>672</v>
      </c>
      <c r="C1003" s="12" t="s">
        <v>688</v>
      </c>
      <c r="D1003" s="14">
        <v>85000</v>
      </c>
      <c r="E1003" s="14">
        <v>85000</v>
      </c>
      <c r="F1003" s="14">
        <v>85000</v>
      </c>
      <c r="G1003" s="14"/>
      <c r="H1003" s="14"/>
    </row>
    <row r="1004" spans="1:8" ht="63">
      <c r="A1004" s="11" t="s">
        <v>5434</v>
      </c>
      <c r="B1004" s="11" t="s">
        <v>672</v>
      </c>
      <c r="C1004" s="12" t="s">
        <v>689</v>
      </c>
      <c r="D1004" s="14">
        <v>33000</v>
      </c>
      <c r="E1004" s="14">
        <v>33000</v>
      </c>
      <c r="F1004" s="14">
        <v>33000</v>
      </c>
      <c r="G1004" s="14"/>
      <c r="H1004" s="14">
        <v>33000</v>
      </c>
    </row>
    <row r="1005" spans="1:8" ht="63">
      <c r="A1005" s="11" t="s">
        <v>5435</v>
      </c>
      <c r="B1005" s="11" t="s">
        <v>672</v>
      </c>
      <c r="C1005" s="12" t="s">
        <v>690</v>
      </c>
      <c r="D1005" s="14">
        <v>20000</v>
      </c>
      <c r="E1005" s="14">
        <v>20000</v>
      </c>
      <c r="F1005" s="14">
        <v>20000</v>
      </c>
      <c r="G1005" s="14"/>
      <c r="H1005" s="14"/>
    </row>
    <row r="1006" spans="1:8" ht="63">
      <c r="A1006" s="11" t="s">
        <v>5436</v>
      </c>
      <c r="B1006" s="11" t="s">
        <v>672</v>
      </c>
      <c r="C1006" s="12" t="s">
        <v>691</v>
      </c>
      <c r="D1006" s="14">
        <v>10000</v>
      </c>
      <c r="E1006" s="14">
        <v>10000</v>
      </c>
      <c r="F1006" s="14">
        <v>10000</v>
      </c>
      <c r="G1006" s="14"/>
      <c r="H1006" s="14"/>
    </row>
    <row r="1007" spans="1:8" ht="63">
      <c r="A1007" s="11" t="s">
        <v>5437</v>
      </c>
      <c r="B1007" s="11" t="s">
        <v>672</v>
      </c>
      <c r="C1007" s="12" t="s">
        <v>692</v>
      </c>
      <c r="D1007" s="14">
        <v>33000</v>
      </c>
      <c r="E1007" s="14">
        <v>33000</v>
      </c>
      <c r="F1007" s="14">
        <v>33000</v>
      </c>
      <c r="G1007" s="14"/>
      <c r="H1007" s="14">
        <v>33000</v>
      </c>
    </row>
    <row r="1008" spans="1:8" ht="63">
      <c r="A1008" s="11" t="s">
        <v>5438</v>
      </c>
      <c r="B1008" s="11" t="s">
        <v>672</v>
      </c>
      <c r="C1008" s="12" t="s">
        <v>693</v>
      </c>
      <c r="D1008" s="14">
        <v>33000</v>
      </c>
      <c r="E1008" s="14">
        <v>33000</v>
      </c>
      <c r="F1008" s="14">
        <v>33000</v>
      </c>
      <c r="G1008" s="14"/>
      <c r="H1008" s="14">
        <v>33000</v>
      </c>
    </row>
    <row r="1009" spans="1:8" ht="63">
      <c r="A1009" s="11" t="s">
        <v>5439</v>
      </c>
      <c r="B1009" s="11" t="s">
        <v>672</v>
      </c>
      <c r="C1009" s="12" t="s">
        <v>694</v>
      </c>
      <c r="D1009" s="14">
        <v>85000</v>
      </c>
      <c r="E1009" s="14">
        <v>85000</v>
      </c>
      <c r="F1009" s="14">
        <v>85000</v>
      </c>
      <c r="G1009" s="14"/>
      <c r="H1009" s="14"/>
    </row>
    <row r="1010" spans="1:8" ht="63">
      <c r="A1010" s="11" t="s">
        <v>5440</v>
      </c>
      <c r="B1010" s="11" t="s">
        <v>672</v>
      </c>
      <c r="C1010" s="12" t="s">
        <v>695</v>
      </c>
      <c r="D1010" s="14">
        <v>35000</v>
      </c>
      <c r="E1010" s="14">
        <v>35000</v>
      </c>
      <c r="F1010" s="14">
        <v>35000</v>
      </c>
      <c r="G1010" s="14"/>
      <c r="H1010" s="14"/>
    </row>
    <row r="1011" spans="1:8" ht="63">
      <c r="A1011" s="11" t="s">
        <v>5441</v>
      </c>
      <c r="B1011" s="11" t="s">
        <v>672</v>
      </c>
      <c r="C1011" s="12" t="s">
        <v>696</v>
      </c>
      <c r="D1011" s="14">
        <v>33000</v>
      </c>
      <c r="E1011" s="14">
        <v>33000</v>
      </c>
      <c r="F1011" s="14">
        <v>33000</v>
      </c>
      <c r="G1011" s="14"/>
      <c r="H1011" s="14">
        <v>33000</v>
      </c>
    </row>
    <row r="1012" spans="1:8" ht="63">
      <c r="A1012" s="11" t="s">
        <v>5442</v>
      </c>
      <c r="B1012" s="11" t="s">
        <v>672</v>
      </c>
      <c r="C1012" s="12" t="s">
        <v>697</v>
      </c>
      <c r="D1012" s="14">
        <v>70000</v>
      </c>
      <c r="E1012" s="14">
        <v>70000</v>
      </c>
      <c r="F1012" s="14">
        <v>70000</v>
      </c>
      <c r="G1012" s="14"/>
      <c r="H1012" s="14"/>
    </row>
    <row r="1013" spans="1:8" ht="63">
      <c r="A1013" s="11" t="s">
        <v>5443</v>
      </c>
      <c r="B1013" s="11" t="s">
        <v>672</v>
      </c>
      <c r="C1013" s="12" t="s">
        <v>698</v>
      </c>
      <c r="D1013" s="14">
        <v>12000</v>
      </c>
      <c r="E1013" s="14">
        <v>12000</v>
      </c>
      <c r="F1013" s="14">
        <v>12000</v>
      </c>
      <c r="G1013" s="14"/>
      <c r="H1013" s="14"/>
    </row>
    <row r="1014" spans="1:8" ht="63">
      <c r="A1014" s="11" t="s">
        <v>5444</v>
      </c>
      <c r="B1014" s="11" t="s">
        <v>672</v>
      </c>
      <c r="C1014" s="12" t="s">
        <v>699</v>
      </c>
      <c r="D1014" s="14">
        <v>33000</v>
      </c>
      <c r="E1014" s="14">
        <v>33000</v>
      </c>
      <c r="F1014" s="14">
        <v>33000</v>
      </c>
      <c r="G1014" s="14"/>
      <c r="H1014" s="14">
        <v>33000</v>
      </c>
    </row>
    <row r="1015" spans="1:8" ht="63">
      <c r="A1015" s="11" t="s">
        <v>5445</v>
      </c>
      <c r="B1015" s="11" t="s">
        <v>672</v>
      </c>
      <c r="C1015" s="12" t="s">
        <v>700</v>
      </c>
      <c r="D1015" s="14">
        <v>14000</v>
      </c>
      <c r="E1015" s="14">
        <v>14000</v>
      </c>
      <c r="F1015" s="14">
        <v>14000</v>
      </c>
      <c r="G1015" s="14"/>
      <c r="H1015" s="14">
        <v>14000</v>
      </c>
    </row>
    <row r="1016" spans="1:8" ht="63">
      <c r="A1016" s="11" t="s">
        <v>5446</v>
      </c>
      <c r="B1016" s="11" t="s">
        <v>672</v>
      </c>
      <c r="C1016" s="12" t="s">
        <v>701</v>
      </c>
      <c r="D1016" s="14">
        <v>20000</v>
      </c>
      <c r="E1016" s="14">
        <v>20000</v>
      </c>
      <c r="F1016" s="14">
        <v>20000</v>
      </c>
      <c r="G1016" s="14"/>
      <c r="H1016" s="14">
        <v>20000</v>
      </c>
    </row>
    <row r="1017" spans="1:8">
      <c r="A1017" s="11"/>
      <c r="B1017" s="11"/>
      <c r="C1017" s="12" t="s">
        <v>591</v>
      </c>
      <c r="D1017" s="14">
        <v>261000</v>
      </c>
      <c r="E1017" s="14">
        <v>222000</v>
      </c>
      <c r="F1017" s="14">
        <v>222000</v>
      </c>
      <c r="G1017" s="14">
        <v>222000</v>
      </c>
      <c r="H1017" s="14"/>
    </row>
    <row r="1018" spans="1:8" ht="63">
      <c r="A1018" s="11" t="s">
        <v>117</v>
      </c>
      <c r="B1018" s="11" t="s">
        <v>702</v>
      </c>
      <c r="C1018" s="12" t="s">
        <v>460</v>
      </c>
      <c r="D1018" s="14">
        <v>1795100</v>
      </c>
      <c r="E1018" s="14">
        <v>1792100</v>
      </c>
      <c r="F1018" s="14">
        <v>1792100</v>
      </c>
      <c r="G1018" s="14">
        <v>17000</v>
      </c>
      <c r="H1018" s="14">
        <v>1749446.75</v>
      </c>
    </row>
    <row r="1019" spans="1:8" ht="63">
      <c r="A1019" s="11" t="s">
        <v>764</v>
      </c>
      <c r="B1019" s="11" t="s">
        <v>702</v>
      </c>
      <c r="C1019" s="12" t="s">
        <v>704</v>
      </c>
      <c r="D1019" s="14">
        <v>3400</v>
      </c>
      <c r="E1019" s="14">
        <v>3400</v>
      </c>
      <c r="F1019" s="14">
        <v>3400</v>
      </c>
      <c r="G1019" s="14"/>
      <c r="H1019" s="14">
        <v>3400</v>
      </c>
    </row>
    <row r="1020" spans="1:8" ht="63">
      <c r="A1020" s="11" t="s">
        <v>766</v>
      </c>
      <c r="B1020" s="11" t="s">
        <v>702</v>
      </c>
      <c r="C1020" s="12" t="s">
        <v>706</v>
      </c>
      <c r="D1020" s="14">
        <v>3400</v>
      </c>
      <c r="E1020" s="14">
        <v>3400</v>
      </c>
      <c r="F1020" s="14">
        <v>3400</v>
      </c>
      <c r="G1020" s="14"/>
      <c r="H1020" s="14">
        <v>3400</v>
      </c>
    </row>
    <row r="1021" spans="1:8" ht="63">
      <c r="A1021" s="11" t="s">
        <v>768</v>
      </c>
      <c r="B1021" s="11" t="s">
        <v>702</v>
      </c>
      <c r="C1021" s="12" t="s">
        <v>708</v>
      </c>
      <c r="D1021" s="14">
        <v>3400</v>
      </c>
      <c r="E1021" s="14">
        <v>3400</v>
      </c>
      <c r="F1021" s="14">
        <v>3400</v>
      </c>
      <c r="G1021" s="14"/>
      <c r="H1021" s="14">
        <v>3400</v>
      </c>
    </row>
    <row r="1022" spans="1:8" ht="63">
      <c r="A1022" s="11" t="s">
        <v>5447</v>
      </c>
      <c r="B1022" s="11" t="s">
        <v>702</v>
      </c>
      <c r="C1022" s="12" t="s">
        <v>709</v>
      </c>
      <c r="D1022" s="14">
        <v>4500</v>
      </c>
      <c r="E1022" s="14">
        <v>4500</v>
      </c>
      <c r="F1022" s="14">
        <v>4500</v>
      </c>
      <c r="G1022" s="14"/>
      <c r="H1022" s="14">
        <v>4500</v>
      </c>
    </row>
    <row r="1023" spans="1:8" ht="63">
      <c r="A1023" s="11" t="s">
        <v>5448</v>
      </c>
      <c r="B1023" s="11" t="s">
        <v>702</v>
      </c>
      <c r="C1023" s="12" t="s">
        <v>710</v>
      </c>
      <c r="D1023" s="14">
        <v>2900</v>
      </c>
      <c r="E1023" s="14">
        <v>2900</v>
      </c>
      <c r="F1023" s="14">
        <v>2900</v>
      </c>
      <c r="G1023" s="14"/>
      <c r="H1023" s="14">
        <v>2900</v>
      </c>
    </row>
    <row r="1024" spans="1:8" ht="63">
      <c r="A1024" s="11" t="s">
        <v>5449</v>
      </c>
      <c r="B1024" s="11" t="s">
        <v>702</v>
      </c>
      <c r="C1024" s="12" t="s">
        <v>711</v>
      </c>
      <c r="D1024" s="14">
        <v>2000</v>
      </c>
      <c r="E1024" s="14">
        <v>2000</v>
      </c>
      <c r="F1024" s="14">
        <v>2000</v>
      </c>
      <c r="G1024" s="14"/>
      <c r="H1024" s="14">
        <v>2000</v>
      </c>
    </row>
    <row r="1025" spans="1:8" ht="63">
      <c r="A1025" s="11" t="s">
        <v>5450</v>
      </c>
      <c r="B1025" s="11" t="s">
        <v>702</v>
      </c>
      <c r="C1025" s="12" t="s">
        <v>712</v>
      </c>
      <c r="D1025" s="14">
        <v>1800</v>
      </c>
      <c r="E1025" s="14">
        <v>1800</v>
      </c>
      <c r="F1025" s="14">
        <v>1800</v>
      </c>
      <c r="G1025" s="14"/>
      <c r="H1025" s="14">
        <v>1800</v>
      </c>
    </row>
    <row r="1026" spans="1:8" ht="63">
      <c r="A1026" s="11" t="s">
        <v>5451</v>
      </c>
      <c r="B1026" s="11" t="s">
        <v>702</v>
      </c>
      <c r="C1026" s="12" t="s">
        <v>713</v>
      </c>
      <c r="D1026" s="14">
        <v>1300</v>
      </c>
      <c r="E1026" s="14">
        <v>1300</v>
      </c>
      <c r="F1026" s="14">
        <v>1300</v>
      </c>
      <c r="G1026" s="14"/>
      <c r="H1026" s="14">
        <v>1300</v>
      </c>
    </row>
    <row r="1027" spans="1:8" ht="63">
      <c r="A1027" s="11" t="s">
        <v>5452</v>
      </c>
      <c r="B1027" s="11" t="s">
        <v>702</v>
      </c>
      <c r="C1027" s="12" t="s">
        <v>714</v>
      </c>
      <c r="D1027" s="14">
        <v>1800</v>
      </c>
      <c r="E1027" s="14">
        <v>1800</v>
      </c>
      <c r="F1027" s="14">
        <v>1800</v>
      </c>
      <c r="G1027" s="14"/>
      <c r="H1027" s="14">
        <v>1800</v>
      </c>
    </row>
    <row r="1028" spans="1:8" ht="63">
      <c r="A1028" s="11" t="s">
        <v>5453</v>
      </c>
      <c r="B1028" s="11" t="s">
        <v>702</v>
      </c>
      <c r="C1028" s="12" t="s">
        <v>715</v>
      </c>
      <c r="D1028" s="14">
        <v>1300</v>
      </c>
      <c r="E1028" s="14">
        <v>1300</v>
      </c>
      <c r="F1028" s="14">
        <v>1300</v>
      </c>
      <c r="G1028" s="14"/>
      <c r="H1028" s="14">
        <v>1300</v>
      </c>
    </row>
    <row r="1029" spans="1:8" ht="63">
      <c r="A1029" s="11" t="s">
        <v>5454</v>
      </c>
      <c r="B1029" s="11" t="s">
        <v>702</v>
      </c>
      <c r="C1029" s="12" t="s">
        <v>716</v>
      </c>
      <c r="D1029" s="14">
        <v>22500</v>
      </c>
      <c r="E1029" s="14">
        <v>22500</v>
      </c>
      <c r="F1029" s="14">
        <v>22500</v>
      </c>
      <c r="G1029" s="14"/>
      <c r="H1029" s="14">
        <v>22500</v>
      </c>
    </row>
    <row r="1030" spans="1:8" ht="63">
      <c r="A1030" s="11" t="s">
        <v>5455</v>
      </c>
      <c r="B1030" s="11" t="s">
        <v>702</v>
      </c>
      <c r="C1030" s="12" t="s">
        <v>717</v>
      </c>
      <c r="D1030" s="14">
        <v>33700</v>
      </c>
      <c r="E1030" s="14">
        <v>33700</v>
      </c>
      <c r="F1030" s="14">
        <v>33700</v>
      </c>
      <c r="G1030" s="14"/>
      <c r="H1030" s="14">
        <v>33700</v>
      </c>
    </row>
    <row r="1031" spans="1:8" ht="63">
      <c r="A1031" s="11" t="s">
        <v>5456</v>
      </c>
      <c r="B1031" s="11" t="s">
        <v>702</v>
      </c>
      <c r="C1031" s="12" t="s">
        <v>718</v>
      </c>
      <c r="D1031" s="14">
        <v>1300</v>
      </c>
      <c r="E1031" s="14">
        <v>1300</v>
      </c>
      <c r="F1031" s="14">
        <v>1300</v>
      </c>
      <c r="G1031" s="14"/>
      <c r="H1031" s="14">
        <v>1300</v>
      </c>
    </row>
    <row r="1032" spans="1:8" ht="63">
      <c r="A1032" s="11" t="s">
        <v>5457</v>
      </c>
      <c r="B1032" s="11" t="s">
        <v>702</v>
      </c>
      <c r="C1032" s="12" t="s">
        <v>719</v>
      </c>
      <c r="D1032" s="14">
        <v>752400</v>
      </c>
      <c r="E1032" s="14">
        <v>752400</v>
      </c>
      <c r="F1032" s="14">
        <v>752400</v>
      </c>
      <c r="G1032" s="14"/>
      <c r="H1032" s="14">
        <v>743930.55</v>
      </c>
    </row>
    <row r="1033" spans="1:8" ht="63">
      <c r="A1033" s="11" t="s">
        <v>5458</v>
      </c>
      <c r="B1033" s="11" t="s">
        <v>702</v>
      </c>
      <c r="C1033" s="12" t="s">
        <v>720</v>
      </c>
      <c r="D1033" s="14">
        <v>262400</v>
      </c>
      <c r="E1033" s="14">
        <v>262400</v>
      </c>
      <c r="F1033" s="14">
        <v>262400</v>
      </c>
      <c r="G1033" s="14"/>
      <c r="H1033" s="14">
        <v>249148.2</v>
      </c>
    </row>
    <row r="1034" spans="1:8" ht="63">
      <c r="A1034" s="11" t="s">
        <v>5459</v>
      </c>
      <c r="B1034" s="11" t="s">
        <v>702</v>
      </c>
      <c r="C1034" s="12" t="s">
        <v>721</v>
      </c>
      <c r="D1034" s="14">
        <v>677000</v>
      </c>
      <c r="E1034" s="14">
        <v>677000</v>
      </c>
      <c r="F1034" s="14">
        <v>677000</v>
      </c>
      <c r="G1034" s="14"/>
      <c r="H1034" s="14">
        <v>673068</v>
      </c>
    </row>
    <row r="1035" spans="1:8" ht="63">
      <c r="A1035" s="11" t="s">
        <v>5460</v>
      </c>
      <c r="B1035" s="11" t="s">
        <v>702</v>
      </c>
      <c r="C1035" s="12" t="s">
        <v>5461</v>
      </c>
      <c r="D1035" s="14">
        <v>20000</v>
      </c>
      <c r="E1035" s="14">
        <v>17000</v>
      </c>
      <c r="F1035" s="14">
        <v>17000</v>
      </c>
      <c r="G1035" s="14">
        <v>17000</v>
      </c>
      <c r="H1035" s="14"/>
    </row>
    <row r="1036" spans="1:8" ht="63">
      <c r="A1036" s="11" t="s">
        <v>118</v>
      </c>
      <c r="B1036" s="11" t="s">
        <v>5462</v>
      </c>
      <c r="C1036" s="12" t="s">
        <v>460</v>
      </c>
      <c r="D1036" s="14">
        <v>35000</v>
      </c>
      <c r="E1036" s="14">
        <v>30000</v>
      </c>
      <c r="F1036" s="14">
        <v>30000</v>
      </c>
      <c r="G1036" s="14">
        <v>30000</v>
      </c>
      <c r="H1036" s="14">
        <v>0</v>
      </c>
    </row>
    <row r="1037" spans="1:8" ht="63">
      <c r="A1037" s="11" t="s">
        <v>771</v>
      </c>
      <c r="B1037" s="11" t="s">
        <v>5462</v>
      </c>
      <c r="C1037" s="12" t="s">
        <v>5463</v>
      </c>
      <c r="D1037" s="14">
        <v>17000</v>
      </c>
      <c r="E1037" s="14"/>
      <c r="F1037" s="14"/>
      <c r="G1037" s="14"/>
      <c r="H1037" s="14"/>
    </row>
    <row r="1038" spans="1:8" ht="63">
      <c r="A1038" s="11" t="s">
        <v>3153</v>
      </c>
      <c r="B1038" s="11" t="s">
        <v>5462</v>
      </c>
      <c r="C1038" s="12" t="s">
        <v>5464</v>
      </c>
      <c r="D1038" s="14">
        <v>18000</v>
      </c>
      <c r="E1038" s="14"/>
      <c r="F1038" s="14"/>
      <c r="G1038" s="14"/>
      <c r="H1038" s="14"/>
    </row>
    <row r="1039" spans="1:8" ht="63">
      <c r="A1039" s="11"/>
      <c r="B1039" s="11" t="s">
        <v>5462</v>
      </c>
      <c r="C1039" s="12" t="s">
        <v>591</v>
      </c>
      <c r="D1039" s="14"/>
      <c r="E1039" s="14">
        <v>30000</v>
      </c>
      <c r="F1039" s="14">
        <v>30000</v>
      </c>
      <c r="G1039" s="14">
        <v>30000</v>
      </c>
      <c r="H1039" s="14"/>
    </row>
    <row r="1040" spans="1:8" ht="63">
      <c r="A1040" s="11" t="s">
        <v>119</v>
      </c>
      <c r="B1040" s="11" t="s">
        <v>5465</v>
      </c>
      <c r="C1040" s="12" t="s">
        <v>460</v>
      </c>
      <c r="D1040" s="14">
        <v>65000</v>
      </c>
      <c r="E1040" s="14">
        <v>55000</v>
      </c>
      <c r="F1040" s="14">
        <v>55000</v>
      </c>
      <c r="G1040" s="14">
        <v>55000</v>
      </c>
      <c r="H1040" s="14">
        <v>0</v>
      </c>
    </row>
    <row r="1041" spans="1:8" ht="63">
      <c r="A1041" s="11" t="s">
        <v>774</v>
      </c>
      <c r="B1041" s="11" t="s">
        <v>5465</v>
      </c>
      <c r="C1041" s="12" t="s">
        <v>5466</v>
      </c>
      <c r="D1041" s="14">
        <v>15000</v>
      </c>
      <c r="E1041" s="14">
        <v>15000</v>
      </c>
      <c r="F1041" s="14">
        <v>15000</v>
      </c>
      <c r="G1041" s="14">
        <v>15000</v>
      </c>
      <c r="H1041" s="14"/>
    </row>
    <row r="1042" spans="1:8" ht="63">
      <c r="A1042" s="11" t="s">
        <v>776</v>
      </c>
      <c r="B1042" s="11" t="s">
        <v>5465</v>
      </c>
      <c r="C1042" s="12" t="s">
        <v>5467</v>
      </c>
      <c r="D1042" s="14">
        <v>20000</v>
      </c>
      <c r="E1042" s="14">
        <v>20000</v>
      </c>
      <c r="F1042" s="14">
        <v>20000</v>
      </c>
      <c r="G1042" s="14">
        <v>20000</v>
      </c>
      <c r="H1042" s="14"/>
    </row>
    <row r="1043" spans="1:8" ht="63">
      <c r="A1043" s="11" t="s">
        <v>5468</v>
      </c>
      <c r="B1043" s="11" t="s">
        <v>5465</v>
      </c>
      <c r="C1043" s="12" t="s">
        <v>5469</v>
      </c>
      <c r="D1043" s="14">
        <v>15000</v>
      </c>
      <c r="E1043" s="14">
        <v>15000</v>
      </c>
      <c r="F1043" s="14">
        <v>15000</v>
      </c>
      <c r="G1043" s="14">
        <v>15000</v>
      </c>
      <c r="H1043" s="14"/>
    </row>
    <row r="1044" spans="1:8" ht="63">
      <c r="A1044" s="11" t="s">
        <v>5470</v>
      </c>
      <c r="B1044" s="11" t="s">
        <v>5465</v>
      </c>
      <c r="C1044" s="12" t="s">
        <v>5471</v>
      </c>
      <c r="D1044" s="14">
        <v>15000</v>
      </c>
      <c r="E1044" s="14">
        <v>5000</v>
      </c>
      <c r="F1044" s="14">
        <v>5000</v>
      </c>
      <c r="G1044" s="14">
        <v>5000</v>
      </c>
      <c r="H1044" s="14"/>
    </row>
    <row r="1045" spans="1:8" ht="63">
      <c r="A1045" s="11" t="s">
        <v>120</v>
      </c>
      <c r="B1045" s="11" t="s">
        <v>722</v>
      </c>
      <c r="C1045" s="12" t="s">
        <v>460</v>
      </c>
      <c r="D1045" s="14">
        <v>1234000</v>
      </c>
      <c r="E1045" s="14">
        <v>1167000</v>
      </c>
      <c r="F1045" s="14">
        <v>1167000</v>
      </c>
      <c r="G1045" s="14">
        <v>380000</v>
      </c>
      <c r="H1045" s="14">
        <v>177800</v>
      </c>
    </row>
    <row r="1046" spans="1:8" ht="63">
      <c r="A1046" s="11" t="s">
        <v>3162</v>
      </c>
      <c r="B1046" s="11" t="s">
        <v>722</v>
      </c>
      <c r="C1046" s="12" t="s">
        <v>724</v>
      </c>
      <c r="D1046" s="14">
        <v>190000</v>
      </c>
      <c r="E1046" s="14">
        <v>190000</v>
      </c>
      <c r="F1046" s="14">
        <v>190000</v>
      </c>
      <c r="G1046" s="14"/>
      <c r="H1046" s="14">
        <v>177800</v>
      </c>
    </row>
    <row r="1047" spans="1:8" ht="63">
      <c r="A1047" s="11" t="s">
        <v>3164</v>
      </c>
      <c r="B1047" s="11" t="s">
        <v>722</v>
      </c>
      <c r="C1047" s="12" t="s">
        <v>726</v>
      </c>
      <c r="D1047" s="14">
        <v>190000</v>
      </c>
      <c r="E1047" s="14">
        <v>190000</v>
      </c>
      <c r="F1047" s="14">
        <v>190000</v>
      </c>
      <c r="G1047" s="14"/>
      <c r="H1047" s="14"/>
    </row>
    <row r="1048" spans="1:8" ht="63">
      <c r="A1048" s="11" t="s">
        <v>5472</v>
      </c>
      <c r="B1048" s="11" t="s">
        <v>722</v>
      </c>
      <c r="C1048" s="12" t="s">
        <v>5473</v>
      </c>
      <c r="D1048" s="14">
        <v>65000</v>
      </c>
      <c r="E1048" s="14">
        <v>65000</v>
      </c>
      <c r="F1048" s="14">
        <v>65000</v>
      </c>
      <c r="G1048" s="14">
        <v>65000</v>
      </c>
      <c r="H1048" s="14"/>
    </row>
    <row r="1049" spans="1:8" ht="63">
      <c r="A1049" s="11" t="s">
        <v>5474</v>
      </c>
      <c r="B1049" s="11" t="s">
        <v>722</v>
      </c>
      <c r="C1049" s="12" t="s">
        <v>5475</v>
      </c>
      <c r="D1049" s="14">
        <v>120000</v>
      </c>
      <c r="E1049" s="14">
        <v>120000</v>
      </c>
      <c r="F1049" s="14">
        <v>120000</v>
      </c>
      <c r="G1049" s="14">
        <v>120000</v>
      </c>
      <c r="H1049" s="14"/>
    </row>
    <row r="1050" spans="1:8" ht="63">
      <c r="A1050" s="11" t="s">
        <v>5476</v>
      </c>
      <c r="B1050" s="11" t="s">
        <v>722</v>
      </c>
      <c r="C1050" s="12" t="s">
        <v>5477</v>
      </c>
      <c r="D1050" s="14">
        <v>115000</v>
      </c>
      <c r="E1050" s="14">
        <v>115000</v>
      </c>
      <c r="F1050" s="14">
        <v>115000</v>
      </c>
      <c r="G1050" s="14">
        <v>115000</v>
      </c>
      <c r="H1050" s="14"/>
    </row>
    <row r="1051" spans="1:8" ht="63">
      <c r="A1051" s="11"/>
      <c r="B1051" s="11" t="s">
        <v>722</v>
      </c>
      <c r="C1051" s="12" t="s">
        <v>591</v>
      </c>
      <c r="D1051" s="14">
        <v>554000</v>
      </c>
      <c r="E1051" s="14">
        <v>487000</v>
      </c>
      <c r="F1051" s="14">
        <v>487000</v>
      </c>
      <c r="G1051" s="14">
        <v>80000</v>
      </c>
      <c r="H1051" s="14"/>
    </row>
    <row r="1052" spans="1:8" ht="78.75">
      <c r="A1052" s="11" t="s">
        <v>121</v>
      </c>
      <c r="B1052" s="11" t="s">
        <v>727</v>
      </c>
      <c r="C1052" s="12" t="s">
        <v>460</v>
      </c>
      <c r="D1052" s="14">
        <v>447000</v>
      </c>
      <c r="E1052" s="14">
        <v>429000</v>
      </c>
      <c r="F1052" s="14">
        <v>429000</v>
      </c>
      <c r="G1052" s="14">
        <v>100000</v>
      </c>
      <c r="H1052" s="14">
        <v>129365.29</v>
      </c>
    </row>
    <row r="1053" spans="1:8" ht="78.75">
      <c r="A1053" s="11" t="s">
        <v>780</v>
      </c>
      <c r="B1053" s="11" t="s">
        <v>727</v>
      </c>
      <c r="C1053" s="12" t="s">
        <v>729</v>
      </c>
      <c r="D1053" s="14">
        <v>291000</v>
      </c>
      <c r="E1053" s="14">
        <v>291000</v>
      </c>
      <c r="F1053" s="14">
        <v>291000</v>
      </c>
      <c r="G1053" s="14"/>
      <c r="H1053" s="14">
        <v>91365.29</v>
      </c>
    </row>
    <row r="1054" spans="1:8" ht="78.75">
      <c r="A1054" s="11" t="s">
        <v>3168</v>
      </c>
      <c r="B1054" s="11" t="s">
        <v>727</v>
      </c>
      <c r="C1054" s="12" t="s">
        <v>731</v>
      </c>
      <c r="D1054" s="14">
        <v>38000</v>
      </c>
      <c r="E1054" s="14">
        <v>38000</v>
      </c>
      <c r="F1054" s="14">
        <v>38000</v>
      </c>
      <c r="G1054" s="14"/>
      <c r="H1054" s="14">
        <v>38000</v>
      </c>
    </row>
    <row r="1055" spans="1:8" ht="78.75">
      <c r="A1055" s="11" t="s">
        <v>3170</v>
      </c>
      <c r="B1055" s="11" t="s">
        <v>727</v>
      </c>
      <c r="C1055" s="12" t="s">
        <v>5478</v>
      </c>
      <c r="D1055" s="14">
        <v>105000</v>
      </c>
      <c r="E1055" s="14">
        <v>100000</v>
      </c>
      <c r="F1055" s="14">
        <v>100000</v>
      </c>
      <c r="G1055" s="14">
        <v>100000</v>
      </c>
      <c r="H1055" s="14"/>
    </row>
    <row r="1056" spans="1:8" ht="78.75">
      <c r="A1056" s="11" t="s">
        <v>3172</v>
      </c>
      <c r="B1056" s="11" t="s">
        <v>727</v>
      </c>
      <c r="C1056" s="12" t="s">
        <v>5479</v>
      </c>
      <c r="D1056" s="14">
        <v>13000</v>
      </c>
      <c r="E1056" s="14"/>
      <c r="F1056" s="14"/>
      <c r="G1056" s="14"/>
      <c r="H1056" s="14"/>
    </row>
    <row r="1057" spans="1:8" ht="63">
      <c r="A1057" s="11" t="s">
        <v>122</v>
      </c>
      <c r="B1057" s="11" t="s">
        <v>732</v>
      </c>
      <c r="C1057" s="12" t="s">
        <v>460</v>
      </c>
      <c r="D1057" s="14">
        <v>26900</v>
      </c>
      <c r="E1057" s="14">
        <v>26900</v>
      </c>
      <c r="F1057" s="14">
        <v>26900</v>
      </c>
      <c r="G1057" s="14">
        <v>0</v>
      </c>
      <c r="H1057" s="14">
        <v>26900</v>
      </c>
    </row>
    <row r="1058" spans="1:8" ht="63">
      <c r="A1058" s="11" t="s">
        <v>784</v>
      </c>
      <c r="B1058" s="11" t="s">
        <v>732</v>
      </c>
      <c r="C1058" s="12" t="s">
        <v>734</v>
      </c>
      <c r="D1058" s="14">
        <v>4500</v>
      </c>
      <c r="E1058" s="14">
        <v>4500</v>
      </c>
      <c r="F1058" s="14">
        <v>4500</v>
      </c>
      <c r="G1058" s="14"/>
      <c r="H1058" s="14">
        <v>4500</v>
      </c>
    </row>
    <row r="1059" spans="1:8" ht="63">
      <c r="A1059" s="11" t="s">
        <v>786</v>
      </c>
      <c r="B1059" s="11" t="s">
        <v>732</v>
      </c>
      <c r="C1059" s="12" t="s">
        <v>736</v>
      </c>
      <c r="D1059" s="14">
        <v>3400</v>
      </c>
      <c r="E1059" s="14">
        <v>3400</v>
      </c>
      <c r="F1059" s="14">
        <v>3400</v>
      </c>
      <c r="G1059" s="14"/>
      <c r="H1059" s="14">
        <v>3400</v>
      </c>
    </row>
    <row r="1060" spans="1:8" ht="63">
      <c r="A1060" s="11" t="s">
        <v>788</v>
      </c>
      <c r="B1060" s="11" t="s">
        <v>732</v>
      </c>
      <c r="C1060" s="12" t="s">
        <v>738</v>
      </c>
      <c r="D1060" s="14">
        <v>11200</v>
      </c>
      <c r="E1060" s="14">
        <v>11200</v>
      </c>
      <c r="F1060" s="14">
        <v>11200</v>
      </c>
      <c r="G1060" s="14"/>
      <c r="H1060" s="14">
        <v>11200</v>
      </c>
    </row>
    <row r="1061" spans="1:8" ht="63">
      <c r="A1061" s="11" t="s">
        <v>790</v>
      </c>
      <c r="B1061" s="11" t="s">
        <v>732</v>
      </c>
      <c r="C1061" s="12" t="s">
        <v>740</v>
      </c>
      <c r="D1061" s="14">
        <v>2200</v>
      </c>
      <c r="E1061" s="14">
        <v>2200</v>
      </c>
      <c r="F1061" s="14">
        <v>2200</v>
      </c>
      <c r="G1061" s="14"/>
      <c r="H1061" s="14">
        <v>2200</v>
      </c>
    </row>
    <row r="1062" spans="1:8" ht="63">
      <c r="A1062" s="11" t="s">
        <v>792</v>
      </c>
      <c r="B1062" s="11" t="s">
        <v>732</v>
      </c>
      <c r="C1062" s="12" t="s">
        <v>742</v>
      </c>
      <c r="D1062" s="14">
        <v>5600</v>
      </c>
      <c r="E1062" s="14">
        <v>5600</v>
      </c>
      <c r="F1062" s="14">
        <v>5600</v>
      </c>
      <c r="G1062" s="14"/>
      <c r="H1062" s="14">
        <v>5600</v>
      </c>
    </row>
    <row r="1063" spans="1:8" ht="63">
      <c r="A1063" s="11" t="s">
        <v>123</v>
      </c>
      <c r="B1063" s="11" t="s">
        <v>743</v>
      </c>
      <c r="C1063" s="12" t="s">
        <v>460</v>
      </c>
      <c r="D1063" s="14">
        <v>606700</v>
      </c>
      <c r="E1063" s="14">
        <v>606700</v>
      </c>
      <c r="F1063" s="14">
        <v>606700</v>
      </c>
      <c r="G1063" s="14">
        <v>0</v>
      </c>
      <c r="H1063" s="14">
        <v>12740</v>
      </c>
    </row>
    <row r="1064" spans="1:8" ht="63">
      <c r="A1064" s="11" t="s">
        <v>795</v>
      </c>
      <c r="B1064" s="11" t="s">
        <v>743</v>
      </c>
      <c r="C1064" s="12" t="s">
        <v>745</v>
      </c>
      <c r="D1064" s="14">
        <v>6700</v>
      </c>
      <c r="E1064" s="14">
        <v>6700</v>
      </c>
      <c r="F1064" s="14">
        <v>6700</v>
      </c>
      <c r="G1064" s="14"/>
      <c r="H1064" s="14">
        <v>6700</v>
      </c>
    </row>
    <row r="1065" spans="1:8" ht="63">
      <c r="A1065" s="11" t="s">
        <v>797</v>
      </c>
      <c r="B1065" s="11" t="s">
        <v>743</v>
      </c>
      <c r="C1065" s="12" t="s">
        <v>747</v>
      </c>
      <c r="D1065" s="14">
        <v>600000</v>
      </c>
      <c r="E1065" s="14">
        <v>600000</v>
      </c>
      <c r="F1065" s="14">
        <v>600000</v>
      </c>
      <c r="G1065" s="14"/>
      <c r="H1065" s="14">
        <v>6040</v>
      </c>
    </row>
    <row r="1066" spans="1:8" ht="78.75">
      <c r="A1066" s="11" t="s">
        <v>127</v>
      </c>
      <c r="B1066" s="11" t="s">
        <v>748</v>
      </c>
      <c r="C1066" s="12" t="s">
        <v>460</v>
      </c>
      <c r="D1066" s="14">
        <v>554000</v>
      </c>
      <c r="E1066" s="14">
        <v>532000</v>
      </c>
      <c r="F1066" s="14">
        <v>532000</v>
      </c>
      <c r="G1066" s="14">
        <v>124000</v>
      </c>
      <c r="H1066" s="14">
        <v>0</v>
      </c>
    </row>
    <row r="1067" spans="1:8" ht="78.75">
      <c r="A1067" s="11" t="s">
        <v>3193</v>
      </c>
      <c r="B1067" s="11" t="s">
        <v>748</v>
      </c>
      <c r="C1067" s="12" t="s">
        <v>750</v>
      </c>
      <c r="D1067" s="14">
        <v>408000</v>
      </c>
      <c r="E1067" s="14">
        <v>408000</v>
      </c>
      <c r="F1067" s="14">
        <v>408000</v>
      </c>
      <c r="G1067" s="14"/>
      <c r="H1067" s="14"/>
    </row>
    <row r="1068" spans="1:8" ht="78.75">
      <c r="A1068" s="11" t="s">
        <v>3195</v>
      </c>
      <c r="B1068" s="11" t="s">
        <v>748</v>
      </c>
      <c r="C1068" s="12" t="s">
        <v>750</v>
      </c>
      <c r="D1068" s="14">
        <v>146000</v>
      </c>
      <c r="E1068" s="14">
        <v>124000</v>
      </c>
      <c r="F1068" s="14">
        <v>124000</v>
      </c>
      <c r="G1068" s="14">
        <v>124000</v>
      </c>
      <c r="H1068" s="14"/>
    </row>
    <row r="1069" spans="1:8" ht="63">
      <c r="A1069" s="11" t="s">
        <v>900</v>
      </c>
      <c r="B1069" s="11" t="s">
        <v>5480</v>
      </c>
      <c r="C1069" s="12" t="s">
        <v>460</v>
      </c>
      <c r="D1069" s="14">
        <v>50000</v>
      </c>
      <c r="E1069" s="14">
        <v>42000</v>
      </c>
      <c r="F1069" s="14">
        <v>42000</v>
      </c>
      <c r="G1069" s="14">
        <v>42000</v>
      </c>
      <c r="H1069" s="14">
        <v>0</v>
      </c>
    </row>
    <row r="1070" spans="1:8" ht="63">
      <c r="A1070" s="11" t="s">
        <v>3204</v>
      </c>
      <c r="B1070" s="11" t="s">
        <v>5480</v>
      </c>
      <c r="C1070" s="12" t="s">
        <v>5481</v>
      </c>
      <c r="D1070" s="14">
        <v>50000</v>
      </c>
      <c r="E1070" s="14">
        <v>42000</v>
      </c>
      <c r="F1070" s="14">
        <v>42000</v>
      </c>
      <c r="G1070" s="14">
        <v>42000</v>
      </c>
      <c r="H1070" s="14"/>
    </row>
    <row r="1071" spans="1:8" ht="78.75">
      <c r="A1071" s="11" t="s">
        <v>902</v>
      </c>
      <c r="B1071" s="11" t="s">
        <v>751</v>
      </c>
      <c r="C1071" s="12" t="s">
        <v>460</v>
      </c>
      <c r="D1071" s="14">
        <v>712000</v>
      </c>
      <c r="E1071" s="14">
        <v>683000</v>
      </c>
      <c r="F1071" s="14">
        <v>683000</v>
      </c>
      <c r="G1071" s="14">
        <v>160000</v>
      </c>
      <c r="H1071" s="14">
        <v>523000</v>
      </c>
    </row>
    <row r="1072" spans="1:8" ht="78.75">
      <c r="A1072" s="11" t="s">
        <v>3213</v>
      </c>
      <c r="B1072" s="11" t="s">
        <v>751</v>
      </c>
      <c r="C1072" s="12" t="s">
        <v>753</v>
      </c>
      <c r="D1072" s="14">
        <v>282000</v>
      </c>
      <c r="E1072" s="14">
        <v>282000</v>
      </c>
      <c r="F1072" s="14">
        <v>282000</v>
      </c>
      <c r="G1072" s="14"/>
      <c r="H1072" s="14">
        <v>282000</v>
      </c>
    </row>
    <row r="1073" spans="1:8" ht="78.75">
      <c r="A1073" s="11" t="s">
        <v>3215</v>
      </c>
      <c r="B1073" s="11" t="s">
        <v>751</v>
      </c>
      <c r="C1073" s="12" t="s">
        <v>755</v>
      </c>
      <c r="D1073" s="14">
        <v>194000</v>
      </c>
      <c r="E1073" s="14">
        <v>194000</v>
      </c>
      <c r="F1073" s="14">
        <v>194000</v>
      </c>
      <c r="G1073" s="14"/>
      <c r="H1073" s="14">
        <v>194000</v>
      </c>
    </row>
    <row r="1074" spans="1:8" ht="78.75">
      <c r="A1074" s="11" t="s">
        <v>5482</v>
      </c>
      <c r="B1074" s="11" t="s">
        <v>751</v>
      </c>
      <c r="C1074" s="12" t="s">
        <v>757</v>
      </c>
      <c r="D1074" s="14">
        <v>47000</v>
      </c>
      <c r="E1074" s="14">
        <v>47000</v>
      </c>
      <c r="F1074" s="14">
        <v>47000</v>
      </c>
      <c r="G1074" s="14"/>
      <c r="H1074" s="14">
        <v>47000</v>
      </c>
    </row>
    <row r="1075" spans="1:8" ht="31.5">
      <c r="A1075" s="11"/>
      <c r="B1075" s="11" t="s">
        <v>591</v>
      </c>
      <c r="C1075" s="12"/>
      <c r="D1075" s="14">
        <v>189000</v>
      </c>
      <c r="E1075" s="14">
        <v>160000</v>
      </c>
      <c r="F1075" s="14">
        <v>160000</v>
      </c>
      <c r="G1075" s="14">
        <v>160000</v>
      </c>
      <c r="H1075" s="14"/>
    </row>
    <row r="1076" spans="1:8" ht="63">
      <c r="A1076" s="11" t="s">
        <v>904</v>
      </c>
      <c r="B1076" s="11" t="s">
        <v>758</v>
      </c>
      <c r="C1076" s="12" t="s">
        <v>460</v>
      </c>
      <c r="D1076" s="14">
        <v>551700</v>
      </c>
      <c r="E1076" s="14">
        <v>551700</v>
      </c>
      <c r="F1076" s="14">
        <v>551700</v>
      </c>
      <c r="G1076" s="14">
        <v>0</v>
      </c>
      <c r="H1076" s="14">
        <v>84759</v>
      </c>
    </row>
    <row r="1077" spans="1:8" ht="63">
      <c r="A1077" s="11" t="s">
        <v>3218</v>
      </c>
      <c r="B1077" s="11" t="s">
        <v>758</v>
      </c>
      <c r="C1077" s="12" t="s">
        <v>760</v>
      </c>
      <c r="D1077" s="14">
        <v>51700</v>
      </c>
      <c r="E1077" s="14">
        <v>51700</v>
      </c>
      <c r="F1077" s="14">
        <v>51700</v>
      </c>
      <c r="G1077" s="14"/>
      <c r="H1077" s="14">
        <v>50319</v>
      </c>
    </row>
    <row r="1078" spans="1:8" ht="63">
      <c r="A1078" s="11" t="s">
        <v>3220</v>
      </c>
      <c r="B1078" s="11" t="s">
        <v>758</v>
      </c>
      <c r="C1078" s="12" t="s">
        <v>762</v>
      </c>
      <c r="D1078" s="14">
        <v>500000</v>
      </c>
      <c r="E1078" s="14">
        <v>500000</v>
      </c>
      <c r="F1078" s="14">
        <v>500000</v>
      </c>
      <c r="G1078" s="14"/>
      <c r="H1078" s="14">
        <v>34440</v>
      </c>
    </row>
    <row r="1079" spans="1:8" ht="63">
      <c r="A1079" s="11" t="s">
        <v>906</v>
      </c>
      <c r="B1079" s="11" t="s">
        <v>763</v>
      </c>
      <c r="C1079" s="12" t="s">
        <v>460</v>
      </c>
      <c r="D1079" s="14">
        <v>796000</v>
      </c>
      <c r="E1079" s="14">
        <v>780000</v>
      </c>
      <c r="F1079" s="14">
        <v>780000</v>
      </c>
      <c r="G1079" s="14">
        <v>90000</v>
      </c>
      <c r="H1079" s="14">
        <v>690000</v>
      </c>
    </row>
    <row r="1080" spans="1:8" ht="63">
      <c r="A1080" s="11" t="s">
        <v>3223</v>
      </c>
      <c r="B1080" s="11" t="s">
        <v>763</v>
      </c>
      <c r="C1080" s="12" t="s">
        <v>765</v>
      </c>
      <c r="D1080" s="14">
        <v>250000</v>
      </c>
      <c r="E1080" s="14">
        <v>250000</v>
      </c>
      <c r="F1080" s="14">
        <v>250000</v>
      </c>
      <c r="G1080" s="14"/>
      <c r="H1080" s="14">
        <v>250000</v>
      </c>
    </row>
    <row r="1081" spans="1:8" ht="63">
      <c r="A1081" s="11" t="s">
        <v>3225</v>
      </c>
      <c r="B1081" s="11" t="s">
        <v>763</v>
      </c>
      <c r="C1081" s="12" t="s">
        <v>767</v>
      </c>
      <c r="D1081" s="14">
        <v>150000</v>
      </c>
      <c r="E1081" s="14">
        <v>150000</v>
      </c>
      <c r="F1081" s="14">
        <v>150000</v>
      </c>
      <c r="G1081" s="14"/>
      <c r="H1081" s="14">
        <v>150000</v>
      </c>
    </row>
    <row r="1082" spans="1:8" ht="63">
      <c r="A1082" s="11" t="s">
        <v>3227</v>
      </c>
      <c r="B1082" s="11" t="s">
        <v>763</v>
      </c>
      <c r="C1082" s="12" t="s">
        <v>769</v>
      </c>
      <c r="D1082" s="14">
        <v>290000</v>
      </c>
      <c r="E1082" s="14">
        <v>290000</v>
      </c>
      <c r="F1082" s="14">
        <v>290000</v>
      </c>
      <c r="G1082" s="14"/>
      <c r="H1082" s="14">
        <v>290000</v>
      </c>
    </row>
    <row r="1083" spans="1:8">
      <c r="A1083" s="11"/>
      <c r="B1083" s="11"/>
      <c r="C1083" s="12" t="s">
        <v>591</v>
      </c>
      <c r="D1083" s="14">
        <v>106000</v>
      </c>
      <c r="E1083" s="14">
        <v>90000</v>
      </c>
      <c r="F1083" s="14">
        <v>90000</v>
      </c>
      <c r="G1083" s="14">
        <v>90000</v>
      </c>
      <c r="H1083" s="14"/>
    </row>
    <row r="1084" spans="1:8" ht="63">
      <c r="A1084" s="11" t="s">
        <v>908</v>
      </c>
      <c r="B1084" s="11" t="s">
        <v>770</v>
      </c>
      <c r="C1084" s="12" t="s">
        <v>460</v>
      </c>
      <c r="D1084" s="14">
        <v>127000</v>
      </c>
      <c r="E1084" s="14">
        <v>122000</v>
      </c>
      <c r="F1084" s="14">
        <v>122000</v>
      </c>
      <c r="G1084" s="14">
        <v>28000</v>
      </c>
      <c r="H1084" s="14">
        <v>94000</v>
      </c>
    </row>
    <row r="1085" spans="1:8" ht="63">
      <c r="A1085" s="11" t="s">
        <v>5483</v>
      </c>
      <c r="B1085" s="11" t="s">
        <v>770</v>
      </c>
      <c r="C1085" s="12" t="s">
        <v>772</v>
      </c>
      <c r="D1085" s="14">
        <v>94000</v>
      </c>
      <c r="E1085" s="14">
        <v>94000</v>
      </c>
      <c r="F1085" s="14">
        <v>94000</v>
      </c>
      <c r="G1085" s="14"/>
      <c r="H1085" s="14">
        <v>94000</v>
      </c>
    </row>
    <row r="1086" spans="1:8" ht="63">
      <c r="A1086" s="11" t="s">
        <v>5484</v>
      </c>
      <c r="B1086" s="11" t="s">
        <v>770</v>
      </c>
      <c r="C1086" s="12" t="s">
        <v>772</v>
      </c>
      <c r="D1086" s="14">
        <v>33000</v>
      </c>
      <c r="E1086" s="14">
        <v>28000</v>
      </c>
      <c r="F1086" s="14">
        <v>28000</v>
      </c>
      <c r="G1086" s="14">
        <v>28000</v>
      </c>
      <c r="H1086" s="14"/>
    </row>
    <row r="1087" spans="1:8" ht="63">
      <c r="A1087" s="11" t="s">
        <v>910</v>
      </c>
      <c r="B1087" s="11" t="s">
        <v>773</v>
      </c>
      <c r="C1087" s="12" t="s">
        <v>460</v>
      </c>
      <c r="D1087" s="14">
        <v>189000</v>
      </c>
      <c r="E1087" s="14">
        <v>181000</v>
      </c>
      <c r="F1087" s="14">
        <v>181000</v>
      </c>
      <c r="G1087" s="14">
        <v>42000</v>
      </c>
      <c r="H1087" s="14">
        <v>93000</v>
      </c>
    </row>
    <row r="1088" spans="1:8" ht="63">
      <c r="A1088" s="11" t="s">
        <v>5485</v>
      </c>
      <c r="B1088" s="11" t="s">
        <v>773</v>
      </c>
      <c r="C1088" s="12" t="s">
        <v>775</v>
      </c>
      <c r="D1088" s="14">
        <v>46000</v>
      </c>
      <c r="E1088" s="14">
        <v>46000</v>
      </c>
      <c r="F1088" s="14">
        <v>46000</v>
      </c>
      <c r="G1088" s="14"/>
      <c r="H1088" s="14"/>
    </row>
    <row r="1089" spans="1:8" ht="63">
      <c r="A1089" s="11" t="s">
        <v>5486</v>
      </c>
      <c r="B1089" s="11" t="s">
        <v>773</v>
      </c>
      <c r="C1089" s="12" t="s">
        <v>777</v>
      </c>
      <c r="D1089" s="14">
        <v>93000</v>
      </c>
      <c r="E1089" s="14">
        <v>93000</v>
      </c>
      <c r="F1089" s="14">
        <v>93000</v>
      </c>
      <c r="G1089" s="14"/>
      <c r="H1089" s="14">
        <v>93000</v>
      </c>
    </row>
    <row r="1090" spans="1:8" ht="63">
      <c r="A1090" s="11" t="s">
        <v>5487</v>
      </c>
      <c r="B1090" s="11" t="s">
        <v>773</v>
      </c>
      <c r="C1090" s="12" t="s">
        <v>775</v>
      </c>
      <c r="D1090" s="14">
        <v>17000</v>
      </c>
      <c r="E1090" s="14"/>
      <c r="F1090" s="14"/>
      <c r="G1090" s="14"/>
      <c r="H1090" s="14"/>
    </row>
    <row r="1091" spans="1:8" ht="63">
      <c r="A1091" s="11" t="s">
        <v>5488</v>
      </c>
      <c r="B1091" s="11" t="s">
        <v>773</v>
      </c>
      <c r="C1091" s="12" t="s">
        <v>777</v>
      </c>
      <c r="D1091" s="14">
        <v>33000</v>
      </c>
      <c r="E1091" s="14"/>
      <c r="F1091" s="14"/>
      <c r="G1091" s="14"/>
      <c r="H1091" s="14"/>
    </row>
    <row r="1092" spans="1:8" ht="63">
      <c r="A1092" s="11"/>
      <c r="B1092" s="11" t="s">
        <v>773</v>
      </c>
      <c r="C1092" s="12" t="s">
        <v>591</v>
      </c>
      <c r="D1092" s="14"/>
      <c r="E1092" s="14">
        <v>42000</v>
      </c>
      <c r="F1092" s="14">
        <v>42000</v>
      </c>
      <c r="G1092" s="14">
        <v>42000</v>
      </c>
      <c r="H1092" s="14"/>
    </row>
    <row r="1093" spans="1:8" ht="63">
      <c r="A1093" s="11" t="s">
        <v>912</v>
      </c>
      <c r="B1093" s="11" t="s">
        <v>778</v>
      </c>
      <c r="C1093" s="12" t="s">
        <v>460</v>
      </c>
      <c r="D1093" s="14">
        <v>316000</v>
      </c>
      <c r="E1093" s="14">
        <v>303000</v>
      </c>
      <c r="F1093" s="14">
        <v>303000</v>
      </c>
      <c r="G1093" s="14">
        <v>70000</v>
      </c>
      <c r="H1093" s="14">
        <v>46710</v>
      </c>
    </row>
    <row r="1094" spans="1:8" ht="63">
      <c r="A1094" s="11" t="s">
        <v>5489</v>
      </c>
      <c r="B1094" s="11" t="s">
        <v>778</v>
      </c>
      <c r="C1094" s="12" t="s">
        <v>778</v>
      </c>
      <c r="D1094" s="14">
        <v>233000</v>
      </c>
      <c r="E1094" s="14">
        <v>233000</v>
      </c>
      <c r="F1094" s="14">
        <v>233000</v>
      </c>
      <c r="G1094" s="14"/>
      <c r="H1094" s="14">
        <v>46710</v>
      </c>
    </row>
    <row r="1095" spans="1:8" ht="63">
      <c r="A1095" s="11"/>
      <c r="B1095" s="11" t="s">
        <v>778</v>
      </c>
      <c r="C1095" s="12" t="s">
        <v>591</v>
      </c>
      <c r="D1095" s="14">
        <v>83000</v>
      </c>
      <c r="E1095" s="14">
        <v>70000</v>
      </c>
      <c r="F1095" s="14">
        <v>70000</v>
      </c>
      <c r="G1095" s="14">
        <v>70000</v>
      </c>
      <c r="H1095" s="14"/>
    </row>
    <row r="1096" spans="1:8" ht="63">
      <c r="A1096" s="11" t="s">
        <v>914</v>
      </c>
      <c r="B1096" s="11" t="s">
        <v>5490</v>
      </c>
      <c r="C1096" s="12" t="s">
        <v>460</v>
      </c>
      <c r="D1096" s="14">
        <v>200000</v>
      </c>
      <c r="E1096" s="14">
        <v>170000</v>
      </c>
      <c r="F1096" s="14">
        <v>170000</v>
      </c>
      <c r="G1096" s="14">
        <v>170000</v>
      </c>
      <c r="H1096" s="14">
        <v>0</v>
      </c>
    </row>
    <row r="1097" spans="1:8" ht="63">
      <c r="A1097" s="11" t="s">
        <v>5491</v>
      </c>
      <c r="B1097" s="11" t="s">
        <v>5490</v>
      </c>
      <c r="C1097" s="12" t="s">
        <v>5492</v>
      </c>
      <c r="D1097" s="14">
        <v>100000</v>
      </c>
      <c r="E1097" s="14">
        <v>85000</v>
      </c>
      <c r="F1097" s="14">
        <v>85000</v>
      </c>
      <c r="G1097" s="14">
        <v>85000</v>
      </c>
      <c r="H1097" s="14"/>
    </row>
    <row r="1098" spans="1:8" ht="63">
      <c r="A1098" s="11" t="s">
        <v>5493</v>
      </c>
      <c r="B1098" s="11" t="s">
        <v>5490</v>
      </c>
      <c r="C1098" s="12" t="s">
        <v>5494</v>
      </c>
      <c r="D1098" s="14">
        <v>100000</v>
      </c>
      <c r="E1098" s="14">
        <v>85000</v>
      </c>
      <c r="F1098" s="14">
        <v>85000</v>
      </c>
      <c r="G1098" s="14">
        <v>85000</v>
      </c>
      <c r="H1098" s="14"/>
    </row>
    <row r="1099" spans="1:8" ht="63">
      <c r="A1099" s="11" t="s">
        <v>916</v>
      </c>
      <c r="B1099" s="11" t="s">
        <v>5495</v>
      </c>
      <c r="C1099" s="12" t="s">
        <v>460</v>
      </c>
      <c r="D1099" s="14">
        <v>60000</v>
      </c>
      <c r="E1099" s="14">
        <v>51000</v>
      </c>
      <c r="F1099" s="14">
        <v>51000</v>
      </c>
      <c r="G1099" s="14">
        <v>51000</v>
      </c>
      <c r="H1099" s="14">
        <v>0</v>
      </c>
    </row>
    <row r="1100" spans="1:8" ht="63">
      <c r="A1100" s="11" t="s">
        <v>5496</v>
      </c>
      <c r="B1100" s="11" t="s">
        <v>5495</v>
      </c>
      <c r="C1100" s="12" t="s">
        <v>5497</v>
      </c>
      <c r="D1100" s="14">
        <v>60000</v>
      </c>
      <c r="E1100" s="14">
        <v>51000</v>
      </c>
      <c r="F1100" s="14">
        <v>51000</v>
      </c>
      <c r="G1100" s="14">
        <v>51000</v>
      </c>
      <c r="H1100" s="14"/>
    </row>
    <row r="1101" spans="1:8" ht="63">
      <c r="A1101" s="11" t="s">
        <v>918</v>
      </c>
      <c r="B1101" s="11" t="s">
        <v>5498</v>
      </c>
      <c r="C1101" s="12" t="s">
        <v>460</v>
      </c>
      <c r="D1101" s="14">
        <v>120000</v>
      </c>
      <c r="E1101" s="14">
        <v>102000</v>
      </c>
      <c r="F1101" s="14">
        <v>102000</v>
      </c>
      <c r="G1101" s="14">
        <v>102000</v>
      </c>
      <c r="H1101" s="14">
        <v>0</v>
      </c>
    </row>
    <row r="1102" spans="1:8" ht="63">
      <c r="A1102" s="11" t="s">
        <v>5499</v>
      </c>
      <c r="B1102" s="11" t="s">
        <v>5498</v>
      </c>
      <c r="C1102" s="12" t="s">
        <v>5500</v>
      </c>
      <c r="D1102" s="14">
        <v>120000</v>
      </c>
      <c r="E1102" s="14">
        <v>102000</v>
      </c>
      <c r="F1102" s="14">
        <v>102000</v>
      </c>
      <c r="G1102" s="14">
        <v>102000</v>
      </c>
      <c r="H1102" s="14"/>
    </row>
    <row r="1103" spans="1:8" ht="63">
      <c r="A1103" s="11" t="s">
        <v>920</v>
      </c>
      <c r="B1103" s="11" t="s">
        <v>779</v>
      </c>
      <c r="C1103" s="12" t="s">
        <v>460</v>
      </c>
      <c r="D1103" s="14">
        <v>726000</v>
      </c>
      <c r="E1103" s="14">
        <v>713000</v>
      </c>
      <c r="F1103" s="14">
        <v>713000</v>
      </c>
      <c r="G1103" s="14">
        <v>70000</v>
      </c>
      <c r="H1103" s="14">
        <v>148860</v>
      </c>
    </row>
    <row r="1104" spans="1:8" ht="63">
      <c r="A1104" s="11" t="s">
        <v>5501</v>
      </c>
      <c r="B1104" s="11" t="s">
        <v>779</v>
      </c>
      <c r="C1104" s="12" t="s">
        <v>781</v>
      </c>
      <c r="D1104" s="14">
        <v>410000</v>
      </c>
      <c r="E1104" s="14">
        <v>410000</v>
      </c>
      <c r="F1104" s="14">
        <v>410000</v>
      </c>
      <c r="G1104" s="14"/>
      <c r="H1104" s="14">
        <v>78107</v>
      </c>
    </row>
    <row r="1105" spans="1:8" ht="63">
      <c r="A1105" s="11" t="s">
        <v>5502</v>
      </c>
      <c r="B1105" s="11" t="s">
        <v>779</v>
      </c>
      <c r="C1105" s="12" t="s">
        <v>782</v>
      </c>
      <c r="D1105" s="14">
        <v>233000</v>
      </c>
      <c r="E1105" s="14">
        <v>233000</v>
      </c>
      <c r="F1105" s="14">
        <v>233000</v>
      </c>
      <c r="G1105" s="14"/>
      <c r="H1105" s="14">
        <v>70753</v>
      </c>
    </row>
    <row r="1106" spans="1:8" ht="63">
      <c r="A1106" s="11"/>
      <c r="B1106" s="11" t="s">
        <v>779</v>
      </c>
      <c r="C1106" s="12" t="s">
        <v>591</v>
      </c>
      <c r="D1106" s="14">
        <v>83000</v>
      </c>
      <c r="E1106" s="14">
        <v>70000</v>
      </c>
      <c r="F1106" s="14">
        <v>70000</v>
      </c>
      <c r="G1106" s="14">
        <v>70000</v>
      </c>
      <c r="H1106" s="14"/>
    </row>
    <row r="1107" spans="1:8" ht="63">
      <c r="A1107" s="11" t="s">
        <v>922</v>
      </c>
      <c r="B1107" s="11" t="s">
        <v>783</v>
      </c>
      <c r="C1107" s="12" t="s">
        <v>460</v>
      </c>
      <c r="D1107" s="14">
        <v>2483000</v>
      </c>
      <c r="E1107" s="14">
        <v>2359000</v>
      </c>
      <c r="F1107" s="14">
        <v>2359000</v>
      </c>
      <c r="G1107" s="14">
        <v>695000</v>
      </c>
      <c r="H1107" s="14">
        <v>1190637.31</v>
      </c>
    </row>
    <row r="1108" spans="1:8" ht="63">
      <c r="A1108" s="11" t="s">
        <v>5503</v>
      </c>
      <c r="B1108" s="11" t="s">
        <v>783</v>
      </c>
      <c r="C1108" s="12" t="s">
        <v>785</v>
      </c>
      <c r="D1108" s="14">
        <v>250000</v>
      </c>
      <c r="E1108" s="14">
        <v>250000</v>
      </c>
      <c r="F1108" s="14">
        <v>250000</v>
      </c>
      <c r="G1108" s="14"/>
      <c r="H1108" s="14">
        <v>165244</v>
      </c>
    </row>
    <row r="1109" spans="1:8" ht="63">
      <c r="A1109" s="11" t="s">
        <v>5504</v>
      </c>
      <c r="B1109" s="11" t="s">
        <v>783</v>
      </c>
      <c r="C1109" s="12" t="s">
        <v>787</v>
      </c>
      <c r="D1109" s="14">
        <v>250000</v>
      </c>
      <c r="E1109" s="14">
        <v>250000</v>
      </c>
      <c r="F1109" s="14">
        <v>250000</v>
      </c>
      <c r="G1109" s="14"/>
      <c r="H1109" s="14">
        <v>106551.71</v>
      </c>
    </row>
    <row r="1110" spans="1:8" ht="63">
      <c r="A1110" s="11" t="s">
        <v>5505</v>
      </c>
      <c r="B1110" s="11" t="s">
        <v>783</v>
      </c>
      <c r="C1110" s="12" t="s">
        <v>789</v>
      </c>
      <c r="D1110" s="14">
        <v>167000</v>
      </c>
      <c r="E1110" s="14">
        <v>167000</v>
      </c>
      <c r="F1110" s="14">
        <v>167000</v>
      </c>
      <c r="G1110" s="14"/>
      <c r="H1110" s="14">
        <v>167000</v>
      </c>
    </row>
    <row r="1111" spans="1:8" ht="63">
      <c r="A1111" s="11" t="s">
        <v>5506</v>
      </c>
      <c r="B1111" s="11" t="s">
        <v>783</v>
      </c>
      <c r="C1111" s="12" t="s">
        <v>791</v>
      </c>
      <c r="D1111" s="14">
        <v>197000</v>
      </c>
      <c r="E1111" s="14">
        <v>197000</v>
      </c>
      <c r="F1111" s="14">
        <v>197000</v>
      </c>
      <c r="G1111" s="14"/>
      <c r="H1111" s="14">
        <v>197000</v>
      </c>
    </row>
    <row r="1112" spans="1:8" ht="63">
      <c r="A1112" s="11" t="s">
        <v>5507</v>
      </c>
      <c r="B1112" s="11" t="s">
        <v>783</v>
      </c>
      <c r="C1112" s="12" t="s">
        <v>793</v>
      </c>
      <c r="D1112" s="14">
        <v>800000</v>
      </c>
      <c r="E1112" s="14">
        <v>800000</v>
      </c>
      <c r="F1112" s="14">
        <v>800000</v>
      </c>
      <c r="G1112" s="14"/>
      <c r="H1112" s="14">
        <v>554841.59999999998</v>
      </c>
    </row>
    <row r="1113" spans="1:8" ht="63">
      <c r="A1113" s="11"/>
      <c r="B1113" s="11" t="s">
        <v>783</v>
      </c>
      <c r="C1113" s="12" t="s">
        <v>591</v>
      </c>
      <c r="D1113" s="14">
        <v>819000</v>
      </c>
      <c r="E1113" s="14">
        <v>695000</v>
      </c>
      <c r="F1113" s="14">
        <v>695000</v>
      </c>
      <c r="G1113" s="14">
        <v>695000</v>
      </c>
      <c r="H1113" s="14"/>
    </row>
    <row r="1114" spans="1:8" ht="63">
      <c r="A1114" s="11" t="s">
        <v>923</v>
      </c>
      <c r="B1114" s="11" t="s">
        <v>5508</v>
      </c>
      <c r="C1114" s="12" t="s">
        <v>460</v>
      </c>
      <c r="D1114" s="14">
        <v>80000</v>
      </c>
      <c r="E1114" s="14">
        <v>68000</v>
      </c>
      <c r="F1114" s="14">
        <v>68000</v>
      </c>
      <c r="G1114" s="14">
        <v>68000</v>
      </c>
      <c r="H1114" s="14">
        <v>0</v>
      </c>
    </row>
    <row r="1115" spans="1:8" ht="63">
      <c r="A1115" s="11" t="s">
        <v>5509</v>
      </c>
      <c r="B1115" s="11" t="s">
        <v>5508</v>
      </c>
      <c r="C1115" s="12" t="s">
        <v>5510</v>
      </c>
      <c r="D1115" s="14">
        <v>80000</v>
      </c>
      <c r="E1115" s="14">
        <v>68000</v>
      </c>
      <c r="F1115" s="14">
        <v>68000</v>
      </c>
      <c r="G1115" s="14">
        <v>68000</v>
      </c>
      <c r="H1115" s="14"/>
    </row>
    <row r="1116" spans="1:8" ht="63">
      <c r="A1116" s="11" t="s">
        <v>924</v>
      </c>
      <c r="B1116" s="11" t="s">
        <v>5511</v>
      </c>
      <c r="C1116" s="12" t="s">
        <v>460</v>
      </c>
      <c r="D1116" s="14">
        <v>40000</v>
      </c>
      <c r="E1116" s="14">
        <v>34000</v>
      </c>
      <c r="F1116" s="14">
        <v>34000</v>
      </c>
      <c r="G1116" s="14">
        <v>34000</v>
      </c>
      <c r="H1116" s="14">
        <v>0</v>
      </c>
    </row>
    <row r="1117" spans="1:8" ht="63">
      <c r="A1117" s="11" t="s">
        <v>5512</v>
      </c>
      <c r="B1117" s="11" t="s">
        <v>5511</v>
      </c>
      <c r="C1117" s="12" t="s">
        <v>5513</v>
      </c>
      <c r="D1117" s="14">
        <v>40000</v>
      </c>
      <c r="E1117" s="14">
        <v>34000</v>
      </c>
      <c r="F1117" s="14">
        <v>34000</v>
      </c>
      <c r="G1117" s="14">
        <v>34000</v>
      </c>
      <c r="H1117" s="14"/>
    </row>
    <row r="1118" spans="1:8" ht="63">
      <c r="A1118" s="11" t="s">
        <v>927</v>
      </c>
      <c r="B1118" s="11" t="s">
        <v>5514</v>
      </c>
      <c r="C1118" s="12" t="s">
        <v>460</v>
      </c>
      <c r="D1118" s="14">
        <v>35000</v>
      </c>
      <c r="E1118" s="14">
        <v>30000</v>
      </c>
      <c r="F1118" s="14">
        <v>30000</v>
      </c>
      <c r="G1118" s="14">
        <v>30000</v>
      </c>
      <c r="H1118" s="14">
        <v>0</v>
      </c>
    </row>
    <row r="1119" spans="1:8" ht="63">
      <c r="A1119" s="11" t="s">
        <v>5515</v>
      </c>
      <c r="B1119" s="11" t="s">
        <v>5514</v>
      </c>
      <c r="C1119" s="12" t="s">
        <v>5516</v>
      </c>
      <c r="D1119" s="14">
        <v>35000</v>
      </c>
      <c r="E1119" s="14">
        <v>30000</v>
      </c>
      <c r="F1119" s="14">
        <v>30000</v>
      </c>
      <c r="G1119" s="14">
        <v>30000</v>
      </c>
      <c r="H1119" s="14"/>
    </row>
    <row r="1120" spans="1:8" ht="63">
      <c r="A1120" s="11" t="s">
        <v>929</v>
      </c>
      <c r="B1120" s="11" t="s">
        <v>5517</v>
      </c>
      <c r="C1120" s="12" t="s">
        <v>460</v>
      </c>
      <c r="D1120" s="14">
        <v>170000</v>
      </c>
      <c r="E1120" s="14">
        <v>144000</v>
      </c>
      <c r="F1120" s="14">
        <v>144000</v>
      </c>
      <c r="G1120" s="14">
        <v>144000</v>
      </c>
      <c r="H1120" s="14">
        <v>0</v>
      </c>
    </row>
    <row r="1121" spans="1:8" ht="63">
      <c r="A1121" s="11" t="s">
        <v>5518</v>
      </c>
      <c r="B1121" s="11" t="s">
        <v>5517</v>
      </c>
      <c r="C1121" s="12" t="s">
        <v>5519</v>
      </c>
      <c r="D1121" s="14">
        <v>25000</v>
      </c>
      <c r="E1121" s="14"/>
      <c r="F1121" s="14"/>
      <c r="G1121" s="14"/>
      <c r="H1121" s="14"/>
    </row>
    <row r="1122" spans="1:8" ht="63">
      <c r="A1122" s="11" t="s">
        <v>5520</v>
      </c>
      <c r="B1122" s="11" t="s">
        <v>5517</v>
      </c>
      <c r="C1122" s="12" t="s">
        <v>5521</v>
      </c>
      <c r="D1122" s="14">
        <v>20000</v>
      </c>
      <c r="E1122" s="14">
        <v>20000</v>
      </c>
      <c r="F1122" s="14">
        <v>20000</v>
      </c>
      <c r="G1122" s="14">
        <v>20000</v>
      </c>
      <c r="H1122" s="14"/>
    </row>
    <row r="1123" spans="1:8" ht="63">
      <c r="A1123" s="11" t="s">
        <v>5522</v>
      </c>
      <c r="B1123" s="11" t="s">
        <v>5517</v>
      </c>
      <c r="C1123" s="12" t="s">
        <v>5523</v>
      </c>
      <c r="D1123" s="14">
        <v>45000</v>
      </c>
      <c r="E1123" s="14">
        <v>45000</v>
      </c>
      <c r="F1123" s="14">
        <v>45000</v>
      </c>
      <c r="G1123" s="14">
        <v>45000</v>
      </c>
      <c r="H1123" s="14"/>
    </row>
    <row r="1124" spans="1:8" ht="63">
      <c r="A1124" s="11" t="s">
        <v>5524</v>
      </c>
      <c r="B1124" s="11" t="s">
        <v>5517</v>
      </c>
      <c r="C1124" s="12" t="s">
        <v>5525</v>
      </c>
      <c r="D1124" s="14">
        <v>70000</v>
      </c>
      <c r="E1124" s="14">
        <v>70000</v>
      </c>
      <c r="F1124" s="14">
        <v>70000</v>
      </c>
      <c r="G1124" s="14">
        <v>70000</v>
      </c>
      <c r="H1124" s="14"/>
    </row>
    <row r="1125" spans="1:8" ht="63">
      <c r="A1125" s="11" t="s">
        <v>5526</v>
      </c>
      <c r="B1125" s="11" t="s">
        <v>5517</v>
      </c>
      <c r="C1125" s="12" t="s">
        <v>5527</v>
      </c>
      <c r="D1125" s="14">
        <v>10000</v>
      </c>
      <c r="E1125" s="14">
        <v>9000</v>
      </c>
      <c r="F1125" s="14">
        <v>9000</v>
      </c>
      <c r="G1125" s="14">
        <v>9000</v>
      </c>
      <c r="H1125" s="14"/>
    </row>
    <row r="1126" spans="1:8" ht="78.75">
      <c r="A1126" s="11" t="s">
        <v>931</v>
      </c>
      <c r="B1126" s="11" t="s">
        <v>794</v>
      </c>
      <c r="C1126" s="12" t="s">
        <v>460</v>
      </c>
      <c r="D1126" s="14">
        <v>1828500</v>
      </c>
      <c r="E1126" s="14">
        <v>1798500</v>
      </c>
      <c r="F1126" s="14">
        <v>1798500</v>
      </c>
      <c r="G1126" s="14">
        <v>170000</v>
      </c>
      <c r="H1126" s="14">
        <v>228213.53</v>
      </c>
    </row>
    <row r="1127" spans="1:8" ht="78.75">
      <c r="A1127" s="11" t="s">
        <v>5528</v>
      </c>
      <c r="B1127" s="11" t="s">
        <v>794</v>
      </c>
      <c r="C1127" s="12" t="s">
        <v>796</v>
      </c>
      <c r="D1127" s="14">
        <v>22500</v>
      </c>
      <c r="E1127" s="14">
        <v>22500</v>
      </c>
      <c r="F1127" s="14">
        <v>22500</v>
      </c>
      <c r="G1127" s="14"/>
      <c r="H1127" s="14">
        <v>22500</v>
      </c>
    </row>
    <row r="1128" spans="1:8" ht="78.75">
      <c r="A1128" s="11" t="s">
        <v>5529</v>
      </c>
      <c r="B1128" s="11" t="s">
        <v>794</v>
      </c>
      <c r="C1128" s="12" t="s">
        <v>798</v>
      </c>
      <c r="D1128" s="14">
        <v>31900</v>
      </c>
      <c r="E1128" s="14">
        <v>31900</v>
      </c>
      <c r="F1128" s="14">
        <v>31900</v>
      </c>
      <c r="G1128" s="14"/>
      <c r="H1128" s="14">
        <v>31900</v>
      </c>
    </row>
    <row r="1129" spans="1:8" ht="78.75">
      <c r="A1129" s="11" t="s">
        <v>5530</v>
      </c>
      <c r="B1129" s="11" t="s">
        <v>794</v>
      </c>
      <c r="C1129" s="12" t="s">
        <v>800</v>
      </c>
      <c r="D1129" s="14">
        <v>29200</v>
      </c>
      <c r="E1129" s="14">
        <v>29200</v>
      </c>
      <c r="F1129" s="14">
        <v>29200</v>
      </c>
      <c r="G1129" s="14"/>
      <c r="H1129" s="14">
        <v>29192</v>
      </c>
    </row>
    <row r="1130" spans="1:8" ht="78.75">
      <c r="A1130" s="11" t="s">
        <v>5531</v>
      </c>
      <c r="B1130" s="11" t="s">
        <v>794</v>
      </c>
      <c r="C1130" s="12" t="s">
        <v>802</v>
      </c>
      <c r="D1130" s="14">
        <v>5200</v>
      </c>
      <c r="E1130" s="14">
        <v>5200</v>
      </c>
      <c r="F1130" s="14">
        <v>5200</v>
      </c>
      <c r="G1130" s="14"/>
      <c r="H1130" s="14">
        <v>4922</v>
      </c>
    </row>
    <row r="1131" spans="1:8" ht="78.75">
      <c r="A1131" s="11" t="s">
        <v>5532</v>
      </c>
      <c r="B1131" s="11" t="s">
        <v>794</v>
      </c>
      <c r="C1131" s="12" t="s">
        <v>804</v>
      </c>
      <c r="D1131" s="14">
        <v>1800</v>
      </c>
      <c r="E1131" s="14">
        <v>1800</v>
      </c>
      <c r="F1131" s="14">
        <v>1800</v>
      </c>
      <c r="G1131" s="14"/>
      <c r="H1131" s="14">
        <v>1800</v>
      </c>
    </row>
    <row r="1132" spans="1:8" ht="78.75">
      <c r="A1132" s="11" t="s">
        <v>5533</v>
      </c>
      <c r="B1132" s="11" t="s">
        <v>794</v>
      </c>
      <c r="C1132" s="12" t="s">
        <v>806</v>
      </c>
      <c r="D1132" s="14">
        <v>11200</v>
      </c>
      <c r="E1132" s="14">
        <v>11200</v>
      </c>
      <c r="F1132" s="14">
        <v>11200</v>
      </c>
      <c r="G1132" s="14"/>
      <c r="H1132" s="14">
        <v>11200</v>
      </c>
    </row>
    <row r="1133" spans="1:8" ht="78.75">
      <c r="A1133" s="11" t="s">
        <v>5534</v>
      </c>
      <c r="B1133" s="11" t="s">
        <v>794</v>
      </c>
      <c r="C1133" s="12" t="s">
        <v>808</v>
      </c>
      <c r="D1133" s="14">
        <v>5600</v>
      </c>
      <c r="E1133" s="14">
        <v>5600</v>
      </c>
      <c r="F1133" s="14">
        <v>5600</v>
      </c>
      <c r="G1133" s="14"/>
      <c r="H1133" s="14">
        <v>5600</v>
      </c>
    </row>
    <row r="1134" spans="1:8" ht="78.75">
      <c r="A1134" s="11" t="s">
        <v>5535</v>
      </c>
      <c r="B1134" s="11" t="s">
        <v>794</v>
      </c>
      <c r="C1134" s="12" t="s">
        <v>809</v>
      </c>
      <c r="D1134" s="14">
        <v>2700</v>
      </c>
      <c r="E1134" s="14">
        <v>2700</v>
      </c>
      <c r="F1134" s="14">
        <v>2700</v>
      </c>
      <c r="G1134" s="14"/>
      <c r="H1134" s="14">
        <v>2700</v>
      </c>
    </row>
    <row r="1135" spans="1:8" ht="78.75">
      <c r="A1135" s="11" t="s">
        <v>5536</v>
      </c>
      <c r="B1135" s="11" t="s">
        <v>794</v>
      </c>
      <c r="C1135" s="12" t="s">
        <v>810</v>
      </c>
      <c r="D1135" s="14">
        <v>2700</v>
      </c>
      <c r="E1135" s="14">
        <v>2700</v>
      </c>
      <c r="F1135" s="14">
        <v>2700</v>
      </c>
      <c r="G1135" s="14"/>
      <c r="H1135" s="14">
        <v>2700</v>
      </c>
    </row>
    <row r="1136" spans="1:8" ht="78.75">
      <c r="A1136" s="11" t="s">
        <v>5537</v>
      </c>
      <c r="B1136" s="11" t="s">
        <v>794</v>
      </c>
      <c r="C1136" s="12" t="s">
        <v>811</v>
      </c>
      <c r="D1136" s="14">
        <v>15700</v>
      </c>
      <c r="E1136" s="14">
        <v>15700</v>
      </c>
      <c r="F1136" s="14">
        <v>15700</v>
      </c>
      <c r="G1136" s="14"/>
      <c r="H1136" s="14">
        <v>15699.53</v>
      </c>
    </row>
    <row r="1137" spans="1:9" ht="78.75">
      <c r="A1137" s="11" t="s">
        <v>5538</v>
      </c>
      <c r="B1137" s="11" t="s">
        <v>794</v>
      </c>
      <c r="C1137" s="12" t="s">
        <v>812</v>
      </c>
      <c r="D1137" s="14">
        <v>1400000</v>
      </c>
      <c r="E1137" s="14">
        <v>1400000</v>
      </c>
      <c r="F1137" s="14">
        <v>1400000</v>
      </c>
      <c r="G1137" s="14"/>
      <c r="H1137" s="14"/>
    </row>
    <row r="1138" spans="1:9" ht="78.75">
      <c r="A1138" s="11" t="s">
        <v>5539</v>
      </c>
      <c r="B1138" s="11" t="s">
        <v>794</v>
      </c>
      <c r="C1138" s="12" t="s">
        <v>813</v>
      </c>
      <c r="D1138" s="14">
        <v>100000</v>
      </c>
      <c r="E1138" s="14">
        <v>100000</v>
      </c>
      <c r="F1138" s="14">
        <v>100000</v>
      </c>
      <c r="G1138" s="14"/>
      <c r="H1138" s="14">
        <v>100000</v>
      </c>
    </row>
    <row r="1139" spans="1:9" ht="78.75">
      <c r="A1139" s="11" t="s">
        <v>5540</v>
      </c>
      <c r="B1139" s="11" t="s">
        <v>794</v>
      </c>
      <c r="C1139" s="12" t="s">
        <v>5541</v>
      </c>
      <c r="D1139" s="14">
        <v>200000</v>
      </c>
      <c r="E1139" s="14">
        <v>170000</v>
      </c>
      <c r="F1139" s="14">
        <v>170000</v>
      </c>
      <c r="G1139" s="14">
        <v>170000</v>
      </c>
      <c r="H1139" s="14"/>
    </row>
    <row r="1140" spans="1:9" ht="63">
      <c r="A1140" s="11" t="s">
        <v>933</v>
      </c>
      <c r="B1140" s="11" t="s">
        <v>5542</v>
      </c>
      <c r="C1140" s="12" t="s">
        <v>460</v>
      </c>
      <c r="D1140" s="14">
        <v>1000000</v>
      </c>
      <c r="E1140" s="14">
        <v>849000</v>
      </c>
      <c r="F1140" s="14">
        <v>849000</v>
      </c>
      <c r="G1140" s="14">
        <v>849000</v>
      </c>
      <c r="H1140" s="14">
        <v>0</v>
      </c>
    </row>
    <row r="1141" spans="1:9" ht="63">
      <c r="A1141" s="11" t="s">
        <v>5543</v>
      </c>
      <c r="B1141" s="11" t="s">
        <v>5542</v>
      </c>
      <c r="C1141" s="12" t="s">
        <v>5544</v>
      </c>
      <c r="D1141" s="14">
        <v>300000</v>
      </c>
      <c r="E1141" s="14">
        <v>300000</v>
      </c>
      <c r="F1141" s="14">
        <v>300000</v>
      </c>
      <c r="G1141" s="14">
        <v>300000</v>
      </c>
      <c r="H1141" s="14"/>
    </row>
    <row r="1142" spans="1:9" ht="63">
      <c r="A1142" s="11" t="s">
        <v>5545</v>
      </c>
      <c r="B1142" s="11" t="s">
        <v>5542</v>
      </c>
      <c r="C1142" s="12" t="s">
        <v>5546</v>
      </c>
      <c r="D1142" s="14">
        <v>700000</v>
      </c>
      <c r="E1142" s="14">
        <v>549000</v>
      </c>
      <c r="F1142" s="14">
        <v>549000</v>
      </c>
      <c r="G1142" s="14">
        <v>549000</v>
      </c>
      <c r="H1142" s="14"/>
    </row>
    <row r="1143" spans="1:9">
      <c r="A1143" s="84" t="s">
        <v>174</v>
      </c>
      <c r="B1143" s="84"/>
      <c r="C1143" s="84"/>
      <c r="D1143" s="85">
        <f>D1140+D1126+D1120+D1118+D1116+D1114+D1107+D1103+D1101+D1099+D1096+D1093+D1087+D1084+D1079+D1076+D1071+D1069+D1066+D1063+D1057+D1052+D1045+D1040+D1036+D1018+D990+D982+D972+D967+D965+D959+D950+D947+D943+D941+D929+D927+D910+D907+D905+D894+D881+D874+D868+D865+D859+D857+D855+D853+D833+D829+D817+D795+D789+D741+D724+D722</f>
        <v>64280400</v>
      </c>
      <c r="E1143" s="85">
        <f t="shared" ref="E1143:H1143" si="21">E1140+E1126+E1120+E1118+E1116+E1114+E1107+E1103+E1101+E1099+E1096+E1093+E1087+E1084+E1079+E1076+E1071+E1069+E1066+E1063+E1057+E1052+E1045+E1040+E1036+E1018+E990+E982+E972+E967+E965+E959+E950+E947+E943+E941+E929+E927+E910+E907+E905+E894+E881+E874+E868+E865+E859+E857+E855+E853+E833+E829+E817+E795+E789+E741+E724+E722</f>
        <v>58486700</v>
      </c>
      <c r="F1143" s="85">
        <f t="shared" si="21"/>
        <v>58486700</v>
      </c>
      <c r="G1143" s="85">
        <f t="shared" si="21"/>
        <v>32590000</v>
      </c>
      <c r="H1143" s="85">
        <f t="shared" si="21"/>
        <v>11302355.899999999</v>
      </c>
    </row>
    <row r="1144" spans="1:9">
      <c r="A1144" s="86" t="s">
        <v>160</v>
      </c>
      <c r="B1144" s="86"/>
      <c r="C1144" s="86"/>
      <c r="D1144" s="86"/>
      <c r="E1144" s="86"/>
      <c r="F1144" s="86"/>
      <c r="G1144" s="86"/>
      <c r="H1144" s="86"/>
    </row>
    <row r="1145" spans="1:9">
      <c r="A1145" s="11" t="s">
        <v>176</v>
      </c>
      <c r="B1145" s="11" t="s">
        <v>1192</v>
      </c>
      <c r="C1145" s="12" t="s">
        <v>178</v>
      </c>
      <c r="D1145" s="14">
        <f>SUM(D1146)</f>
        <v>926821</v>
      </c>
      <c r="E1145" s="14">
        <f>SUM(E1146)</f>
        <v>890000</v>
      </c>
      <c r="F1145" s="14">
        <f>SUM(F1146)</f>
        <v>890000</v>
      </c>
      <c r="G1145" s="14">
        <f>SUM(G1146)</f>
        <v>209000</v>
      </c>
      <c r="H1145" s="14">
        <f>SUM(H1146)</f>
        <v>0</v>
      </c>
    </row>
    <row r="1146" spans="1:9" ht="31.5">
      <c r="A1146" s="11" t="s">
        <v>179</v>
      </c>
      <c r="B1146" s="11" t="s">
        <v>1192</v>
      </c>
      <c r="C1146" s="12" t="s">
        <v>1193</v>
      </c>
      <c r="D1146" s="14">
        <v>926821</v>
      </c>
      <c r="E1146" s="14">
        <v>890000</v>
      </c>
      <c r="F1146" s="14">
        <v>890000</v>
      </c>
      <c r="G1146" s="14">
        <v>209000</v>
      </c>
      <c r="H1146" s="14">
        <v>0</v>
      </c>
    </row>
    <row r="1147" spans="1:9">
      <c r="A1147" s="11" t="s">
        <v>241</v>
      </c>
      <c r="B1147" s="11" t="s">
        <v>1194</v>
      </c>
      <c r="C1147" s="12" t="s">
        <v>178</v>
      </c>
      <c r="D1147" s="14">
        <f>SUM(D1148:D1150)</f>
        <v>2602000</v>
      </c>
      <c r="E1147" s="14">
        <f>SUM(E1148:E1150)</f>
        <v>2498000</v>
      </c>
      <c r="F1147" s="14">
        <f>SUM(F1148:F1150)</f>
        <v>2498000</v>
      </c>
      <c r="G1147" s="14">
        <f>SUM(G1148:G1150)</f>
        <v>584000</v>
      </c>
      <c r="H1147" s="14">
        <f>SUM(H1148:H1150)</f>
        <v>0</v>
      </c>
    </row>
    <row r="1148" spans="1:9" ht="47.25">
      <c r="A1148" s="11" t="s">
        <v>243</v>
      </c>
      <c r="B1148" s="11" t="s">
        <v>1194</v>
      </c>
      <c r="C1148" s="12" t="s">
        <v>1195</v>
      </c>
      <c r="D1148" s="14">
        <v>1820000</v>
      </c>
      <c r="E1148" s="14">
        <v>1338000</v>
      </c>
      <c r="F1148" s="14">
        <v>1338000</v>
      </c>
      <c r="G1148" s="14">
        <v>0</v>
      </c>
      <c r="H1148" s="14">
        <v>0</v>
      </c>
    </row>
    <row r="1149" spans="1:9">
      <c r="A1149" s="11" t="s">
        <v>245</v>
      </c>
      <c r="B1149" s="11" t="s">
        <v>1194</v>
      </c>
      <c r="C1149" s="12" t="s">
        <v>1196</v>
      </c>
      <c r="D1149" s="14">
        <v>782000</v>
      </c>
      <c r="E1149" s="14">
        <v>576000</v>
      </c>
      <c r="F1149" s="14">
        <v>576000</v>
      </c>
      <c r="G1149" s="14">
        <v>0</v>
      </c>
      <c r="H1149" s="14">
        <v>0</v>
      </c>
    </row>
    <row r="1150" spans="1:9" ht="18.75" customHeight="1">
      <c r="A1150" s="11" t="s">
        <v>250</v>
      </c>
      <c r="B1150" s="11" t="s">
        <v>1194</v>
      </c>
      <c r="C1150" s="12" t="s">
        <v>591</v>
      </c>
      <c r="D1150" s="14">
        <v>0</v>
      </c>
      <c r="E1150" s="14">
        <v>584000</v>
      </c>
      <c r="F1150" s="14">
        <v>584000</v>
      </c>
      <c r="G1150" s="14">
        <v>584000</v>
      </c>
      <c r="H1150" s="14"/>
      <c r="I1150" s="1">
        <v>1</v>
      </c>
    </row>
    <row r="1151" spans="1:9" ht="20.25" customHeight="1">
      <c r="A1151" s="11" t="s">
        <v>139</v>
      </c>
      <c r="B1151" s="11" t="s">
        <v>1197</v>
      </c>
      <c r="C1151" s="12" t="s">
        <v>178</v>
      </c>
      <c r="D1151" s="14">
        <f>SUM(D1152)</f>
        <v>4000000</v>
      </c>
      <c r="E1151" s="14">
        <f>SUM(E1152)</f>
        <v>3849000</v>
      </c>
      <c r="F1151" s="14">
        <f>SUM(F1152)</f>
        <v>3849000</v>
      </c>
      <c r="G1151" s="14">
        <f>SUM(G1152)</f>
        <v>849000</v>
      </c>
      <c r="H1151" s="14">
        <f>SUM(H1152)</f>
        <v>2341986.5499999998</v>
      </c>
    </row>
    <row r="1152" spans="1:9" ht="31.5">
      <c r="A1152" s="11" t="s">
        <v>258</v>
      </c>
      <c r="B1152" s="11" t="s">
        <v>1197</v>
      </c>
      <c r="C1152" s="12" t="s">
        <v>1198</v>
      </c>
      <c r="D1152" s="14">
        <v>4000000</v>
      </c>
      <c r="E1152" s="14">
        <v>3849000</v>
      </c>
      <c r="F1152" s="14">
        <v>3849000</v>
      </c>
      <c r="G1152" s="14">
        <v>849000</v>
      </c>
      <c r="H1152" s="14">
        <v>2341986.5499999998</v>
      </c>
    </row>
    <row r="1153" spans="1:8">
      <c r="A1153" s="11" t="s">
        <v>140</v>
      </c>
      <c r="B1153" s="11" t="s">
        <v>5547</v>
      </c>
      <c r="C1153" s="12" t="s">
        <v>178</v>
      </c>
      <c r="D1153" s="14">
        <f>SUM(D1154:D1161)</f>
        <v>3000000</v>
      </c>
      <c r="E1153" s="14">
        <f>SUM(E1154:E1161)</f>
        <v>2547000</v>
      </c>
      <c r="F1153" s="14">
        <f>SUM(F1154:F1161)</f>
        <v>2547000</v>
      </c>
      <c r="G1153" s="14">
        <f>SUM(G1154:G1161)</f>
        <v>2547000</v>
      </c>
      <c r="H1153" s="14">
        <f>SUM(H1154:H1161)</f>
        <v>0</v>
      </c>
    </row>
    <row r="1154" spans="1:8">
      <c r="A1154" s="11" t="s">
        <v>261</v>
      </c>
      <c r="B1154" s="11" t="s">
        <v>5547</v>
      </c>
      <c r="C1154" s="12" t="s">
        <v>5548</v>
      </c>
      <c r="D1154" s="14">
        <v>500000</v>
      </c>
      <c r="E1154" s="14">
        <v>0</v>
      </c>
      <c r="F1154" s="14">
        <v>0</v>
      </c>
      <c r="G1154" s="14">
        <v>0</v>
      </c>
      <c r="H1154" s="14">
        <v>0</v>
      </c>
    </row>
    <row r="1155" spans="1:8">
      <c r="A1155" s="11" t="s">
        <v>263</v>
      </c>
      <c r="B1155" s="11" t="s">
        <v>5547</v>
      </c>
      <c r="C1155" s="12" t="s">
        <v>5549</v>
      </c>
      <c r="D1155" s="14">
        <v>400000</v>
      </c>
      <c r="E1155" s="14">
        <v>0</v>
      </c>
      <c r="F1155" s="14">
        <v>0</v>
      </c>
      <c r="G1155" s="14">
        <v>0</v>
      </c>
      <c r="H1155" s="14">
        <v>0</v>
      </c>
    </row>
    <row r="1156" spans="1:8">
      <c r="A1156" s="11" t="s">
        <v>311</v>
      </c>
      <c r="B1156" s="11" t="s">
        <v>5547</v>
      </c>
      <c r="C1156" s="12" t="s">
        <v>5550</v>
      </c>
      <c r="D1156" s="14">
        <v>500000</v>
      </c>
      <c r="E1156" s="14">
        <v>0</v>
      </c>
      <c r="F1156" s="14">
        <v>0</v>
      </c>
      <c r="G1156" s="14">
        <v>0</v>
      </c>
      <c r="H1156" s="14">
        <v>0</v>
      </c>
    </row>
    <row r="1157" spans="1:8" ht="31.5">
      <c r="A1157" s="11" t="s">
        <v>313</v>
      </c>
      <c r="B1157" s="11" t="s">
        <v>5547</v>
      </c>
      <c r="C1157" s="12" t="s">
        <v>5551</v>
      </c>
      <c r="D1157" s="14">
        <v>400000</v>
      </c>
      <c r="E1157" s="14">
        <v>0</v>
      </c>
      <c r="F1157" s="14">
        <v>0</v>
      </c>
      <c r="G1157" s="14">
        <v>0</v>
      </c>
      <c r="H1157" s="14">
        <v>0</v>
      </c>
    </row>
    <row r="1158" spans="1:8">
      <c r="A1158" s="11" t="s">
        <v>315</v>
      </c>
      <c r="B1158" s="11" t="s">
        <v>5547</v>
      </c>
      <c r="C1158" s="12" t="s">
        <v>5552</v>
      </c>
      <c r="D1158" s="14">
        <v>400000</v>
      </c>
      <c r="E1158" s="14">
        <v>0</v>
      </c>
      <c r="F1158" s="14">
        <v>0</v>
      </c>
      <c r="G1158" s="14">
        <v>0</v>
      </c>
      <c r="H1158" s="14">
        <v>0</v>
      </c>
    </row>
    <row r="1159" spans="1:8">
      <c r="A1159" s="11" t="s">
        <v>317</v>
      </c>
      <c r="B1159" s="11" t="s">
        <v>5547</v>
      </c>
      <c r="C1159" s="12" t="s">
        <v>5553</v>
      </c>
      <c r="D1159" s="14">
        <v>400000</v>
      </c>
      <c r="E1159" s="14">
        <v>0</v>
      </c>
      <c r="F1159" s="14">
        <v>0</v>
      </c>
      <c r="G1159" s="14">
        <v>0</v>
      </c>
      <c r="H1159" s="14">
        <v>0</v>
      </c>
    </row>
    <row r="1160" spans="1:8">
      <c r="A1160" s="11" t="s">
        <v>319</v>
      </c>
      <c r="B1160" s="11" t="s">
        <v>5547</v>
      </c>
      <c r="C1160" s="12" t="s">
        <v>5554</v>
      </c>
      <c r="D1160" s="14">
        <v>400000</v>
      </c>
      <c r="E1160" s="14">
        <v>0</v>
      </c>
      <c r="F1160" s="14">
        <v>0</v>
      </c>
      <c r="G1160" s="14">
        <v>0</v>
      </c>
      <c r="H1160" s="14">
        <v>0</v>
      </c>
    </row>
    <row r="1161" spans="1:8">
      <c r="A1161" s="11" t="s">
        <v>321</v>
      </c>
      <c r="B1161" s="11" t="s">
        <v>5547</v>
      </c>
      <c r="C1161" s="12" t="s">
        <v>591</v>
      </c>
      <c r="D1161" s="14">
        <v>0</v>
      </c>
      <c r="E1161" s="14">
        <v>2547000</v>
      </c>
      <c r="F1161" s="14">
        <v>2547000</v>
      </c>
      <c r="G1161" s="14">
        <v>2547000</v>
      </c>
      <c r="H1161" s="14">
        <v>0</v>
      </c>
    </row>
    <row r="1162" spans="1:8">
      <c r="A1162" s="11" t="s">
        <v>141</v>
      </c>
      <c r="B1162" s="11" t="s">
        <v>5555</v>
      </c>
      <c r="C1162" s="12" t="s">
        <v>178</v>
      </c>
      <c r="D1162" s="14">
        <f>SUM(D1163)</f>
        <v>304103</v>
      </c>
      <c r="E1162" s="14">
        <f>SUM(E1163)</f>
        <v>292000</v>
      </c>
      <c r="F1162" s="14">
        <f>SUM(F1163)</f>
        <v>292000</v>
      </c>
      <c r="G1162" s="14">
        <f>SUM(G1163)</f>
        <v>68000</v>
      </c>
      <c r="H1162" s="14">
        <f>SUM(H1163)</f>
        <v>0</v>
      </c>
    </row>
    <row r="1163" spans="1:8">
      <c r="A1163" s="11" t="s">
        <v>324</v>
      </c>
      <c r="B1163" s="11" t="s">
        <v>5555</v>
      </c>
      <c r="C1163" s="12" t="s">
        <v>1199</v>
      </c>
      <c r="D1163" s="14">
        <v>304103</v>
      </c>
      <c r="E1163" s="14">
        <v>292000</v>
      </c>
      <c r="F1163" s="14">
        <v>292000</v>
      </c>
      <c r="G1163" s="14">
        <v>68000</v>
      </c>
      <c r="H1163" s="14">
        <v>0</v>
      </c>
    </row>
    <row r="1164" spans="1:8">
      <c r="A1164" s="11" t="s">
        <v>142</v>
      </c>
      <c r="B1164" s="11" t="s">
        <v>1200</v>
      </c>
      <c r="C1164" s="12" t="s">
        <v>178</v>
      </c>
      <c r="D1164" s="14">
        <f>SUM(D1165:D1174)</f>
        <v>7164556</v>
      </c>
      <c r="E1164" s="14">
        <f>SUM(E1165:E1174)</f>
        <v>6536000</v>
      </c>
      <c r="F1164" s="14">
        <f>SUM(F1165:F1174)</f>
        <v>6536000</v>
      </c>
      <c r="G1164" s="14">
        <f>SUM(G1165:G1174)</f>
        <v>3536000</v>
      </c>
      <c r="H1164" s="14">
        <f>SUM(H1165:H1174)</f>
        <v>0</v>
      </c>
    </row>
    <row r="1165" spans="1:8" ht="31.5">
      <c r="A1165" s="11" t="s">
        <v>327</v>
      </c>
      <c r="B1165" s="11" t="s">
        <v>1200</v>
      </c>
      <c r="C1165" s="12" t="s">
        <v>1201</v>
      </c>
      <c r="D1165" s="14">
        <v>3000000</v>
      </c>
      <c r="E1165" s="14">
        <v>3000000</v>
      </c>
      <c r="F1165" s="14">
        <v>3000000</v>
      </c>
      <c r="G1165" s="14">
        <v>0</v>
      </c>
      <c r="H1165" s="14">
        <v>0</v>
      </c>
    </row>
    <row r="1166" spans="1:8" ht="31.5">
      <c r="A1166" s="11" t="s">
        <v>1204</v>
      </c>
      <c r="B1166" s="11" t="s">
        <v>1200</v>
      </c>
      <c r="C1166" s="12" t="s">
        <v>5556</v>
      </c>
      <c r="D1166" s="14">
        <v>290000</v>
      </c>
      <c r="E1166" s="14">
        <v>0</v>
      </c>
      <c r="F1166" s="14">
        <v>0</v>
      </c>
      <c r="G1166" s="14">
        <v>0</v>
      </c>
      <c r="H1166" s="14">
        <v>0</v>
      </c>
    </row>
    <row r="1167" spans="1:8" ht="31.5">
      <c r="A1167" s="11" t="s">
        <v>1281</v>
      </c>
      <c r="B1167" s="11" t="s">
        <v>1200</v>
      </c>
      <c r="C1167" s="12" t="s">
        <v>5557</v>
      </c>
      <c r="D1167" s="14">
        <v>200000</v>
      </c>
      <c r="E1167" s="14">
        <v>0</v>
      </c>
      <c r="F1167" s="14">
        <v>0</v>
      </c>
      <c r="G1167" s="14">
        <v>0</v>
      </c>
      <c r="H1167" s="14">
        <v>0</v>
      </c>
    </row>
    <row r="1168" spans="1:8" ht="31.5">
      <c r="A1168" s="11" t="s">
        <v>2384</v>
      </c>
      <c r="B1168" s="11" t="s">
        <v>1200</v>
      </c>
      <c r="C1168" s="12" t="s">
        <v>5558</v>
      </c>
      <c r="D1168" s="14">
        <v>200000</v>
      </c>
      <c r="E1168" s="14">
        <v>0</v>
      </c>
      <c r="F1168" s="14">
        <v>0</v>
      </c>
      <c r="G1168" s="14">
        <v>0</v>
      </c>
      <c r="H1168" s="14">
        <v>0</v>
      </c>
    </row>
    <row r="1169" spans="1:8" ht="31.5">
      <c r="A1169" s="11" t="s">
        <v>2386</v>
      </c>
      <c r="B1169" s="11" t="s">
        <v>1200</v>
      </c>
      <c r="C1169" s="12" t="s">
        <v>5559</v>
      </c>
      <c r="D1169" s="14">
        <v>200000</v>
      </c>
      <c r="E1169" s="14">
        <v>0</v>
      </c>
      <c r="F1169" s="14">
        <v>0</v>
      </c>
      <c r="G1169" s="14">
        <v>0</v>
      </c>
      <c r="H1169" s="14">
        <v>0</v>
      </c>
    </row>
    <row r="1170" spans="1:8">
      <c r="A1170" s="11" t="s">
        <v>2388</v>
      </c>
      <c r="B1170" s="11" t="s">
        <v>1200</v>
      </c>
      <c r="C1170" s="12" t="s">
        <v>5560</v>
      </c>
      <c r="D1170" s="14">
        <v>460000</v>
      </c>
      <c r="E1170" s="14">
        <v>0</v>
      </c>
      <c r="F1170" s="14">
        <v>0</v>
      </c>
      <c r="G1170" s="14">
        <v>0</v>
      </c>
      <c r="H1170" s="14">
        <v>0</v>
      </c>
    </row>
    <row r="1171" spans="1:8">
      <c r="A1171" s="11" t="s">
        <v>2390</v>
      </c>
      <c r="B1171" s="11" t="s">
        <v>1200</v>
      </c>
      <c r="C1171" s="12" t="s">
        <v>5561</v>
      </c>
      <c r="D1171" s="14">
        <v>650000</v>
      </c>
      <c r="E1171" s="14">
        <v>0</v>
      </c>
      <c r="F1171" s="14">
        <v>0</v>
      </c>
      <c r="G1171" s="14">
        <v>0</v>
      </c>
      <c r="H1171" s="14">
        <v>0</v>
      </c>
    </row>
    <row r="1172" spans="1:8">
      <c r="A1172" s="11" t="s">
        <v>5232</v>
      </c>
      <c r="B1172" s="11" t="s">
        <v>1200</v>
      </c>
      <c r="C1172" s="12" t="s">
        <v>5562</v>
      </c>
      <c r="D1172" s="14">
        <v>1000000</v>
      </c>
      <c r="E1172" s="14">
        <v>0</v>
      </c>
      <c r="F1172" s="14">
        <v>0</v>
      </c>
      <c r="G1172" s="14">
        <v>0</v>
      </c>
      <c r="H1172" s="14">
        <v>0</v>
      </c>
    </row>
    <row r="1173" spans="1:8" ht="31.5">
      <c r="A1173" s="11" t="s">
        <v>5346</v>
      </c>
      <c r="B1173" s="11" t="s">
        <v>1200</v>
      </c>
      <c r="C1173" s="12" t="s">
        <v>5563</v>
      </c>
      <c r="D1173" s="14">
        <v>1164556</v>
      </c>
      <c r="E1173" s="14">
        <v>0</v>
      </c>
      <c r="F1173" s="14">
        <v>0</v>
      </c>
      <c r="G1173" s="14">
        <v>0</v>
      </c>
      <c r="H1173" s="14">
        <v>0</v>
      </c>
    </row>
    <row r="1174" spans="1:8">
      <c r="A1174" s="11" t="s">
        <v>5347</v>
      </c>
      <c r="B1174" s="11" t="s">
        <v>1200</v>
      </c>
      <c r="C1174" s="12" t="s">
        <v>1260</v>
      </c>
      <c r="D1174" s="14">
        <v>0</v>
      </c>
      <c r="E1174" s="14">
        <v>3536000</v>
      </c>
      <c r="F1174" s="14">
        <v>3536000</v>
      </c>
      <c r="G1174" s="14">
        <v>3536000</v>
      </c>
      <c r="H1174" s="14">
        <v>0</v>
      </c>
    </row>
    <row r="1175" spans="1:8">
      <c r="A1175" s="11" t="s">
        <v>143</v>
      </c>
      <c r="B1175" s="11" t="s">
        <v>1202</v>
      </c>
      <c r="C1175" s="12" t="s">
        <v>178</v>
      </c>
      <c r="D1175" s="14">
        <f>SUM(D1176:D1178)</f>
        <v>80000</v>
      </c>
      <c r="E1175" s="14">
        <f>SUM(E1176:E1178)</f>
        <v>77000</v>
      </c>
      <c r="F1175" s="14">
        <f>SUM(F1176:F1178)</f>
        <v>77000</v>
      </c>
      <c r="G1175" s="14">
        <f>SUM(G1176:G1178)</f>
        <v>19000</v>
      </c>
      <c r="H1175" s="14">
        <f>SUM(H1176:H1178)</f>
        <v>0</v>
      </c>
    </row>
    <row r="1176" spans="1:8" ht="31.5">
      <c r="A1176" s="11" t="s">
        <v>330</v>
      </c>
      <c r="B1176" s="11" t="s">
        <v>1202</v>
      </c>
      <c r="C1176" s="12" t="s">
        <v>1203</v>
      </c>
      <c r="D1176" s="14">
        <v>40000</v>
      </c>
      <c r="E1176" s="14">
        <v>29000</v>
      </c>
      <c r="F1176" s="14">
        <v>29000</v>
      </c>
      <c r="G1176" s="14">
        <v>0</v>
      </c>
      <c r="H1176" s="14">
        <v>0</v>
      </c>
    </row>
    <row r="1177" spans="1:8" ht="31.5">
      <c r="A1177" s="11" t="s">
        <v>332</v>
      </c>
      <c r="B1177" s="11" t="s">
        <v>1202</v>
      </c>
      <c r="C1177" s="12" t="s">
        <v>1205</v>
      </c>
      <c r="D1177" s="14">
        <v>40000</v>
      </c>
      <c r="E1177" s="14">
        <v>29000</v>
      </c>
      <c r="F1177" s="14">
        <v>29000</v>
      </c>
      <c r="G1177" s="14">
        <v>0</v>
      </c>
      <c r="H1177" s="14">
        <v>0</v>
      </c>
    </row>
    <row r="1178" spans="1:8">
      <c r="A1178" s="11" t="s">
        <v>334</v>
      </c>
      <c r="B1178" s="11"/>
      <c r="C1178" s="12" t="s">
        <v>591</v>
      </c>
      <c r="D1178" s="14">
        <v>0</v>
      </c>
      <c r="E1178" s="14">
        <v>19000</v>
      </c>
      <c r="F1178" s="14">
        <v>19000</v>
      </c>
      <c r="G1178" s="14">
        <v>19000</v>
      </c>
      <c r="H1178" s="14">
        <v>0</v>
      </c>
    </row>
    <row r="1179" spans="1:8">
      <c r="A1179" s="11" t="s">
        <v>144</v>
      </c>
      <c r="B1179" s="11" t="s">
        <v>5564</v>
      </c>
      <c r="C1179" s="12" t="s">
        <v>178</v>
      </c>
      <c r="D1179" s="14">
        <f>SUM(D1180:D1183)</f>
        <v>3000000</v>
      </c>
      <c r="E1179" s="14">
        <f>SUM(E1180:E1183)</f>
        <v>2547000</v>
      </c>
      <c r="F1179" s="14">
        <f>SUM(F1180:F1183)</f>
        <v>2547000</v>
      </c>
      <c r="G1179" s="14">
        <f>SUM(G1180:G1183)</f>
        <v>2547000</v>
      </c>
      <c r="H1179" s="14">
        <f>SUM(H1180:H1183)</f>
        <v>0</v>
      </c>
    </row>
    <row r="1180" spans="1:8" ht="31.5">
      <c r="A1180" s="11" t="s">
        <v>339</v>
      </c>
      <c r="B1180" s="11" t="s">
        <v>5564</v>
      </c>
      <c r="C1180" s="12" t="s">
        <v>5565</v>
      </c>
      <c r="D1180" s="14">
        <v>1239000</v>
      </c>
      <c r="E1180" s="14">
        <v>0</v>
      </c>
      <c r="F1180" s="14">
        <v>0</v>
      </c>
      <c r="G1180" s="14">
        <v>0</v>
      </c>
      <c r="H1180" s="14">
        <v>0</v>
      </c>
    </row>
    <row r="1181" spans="1:8" ht="31.5">
      <c r="A1181" s="11" t="s">
        <v>340</v>
      </c>
      <c r="B1181" s="11" t="s">
        <v>5564</v>
      </c>
      <c r="C1181" s="12" t="s">
        <v>5566</v>
      </c>
      <c r="D1181" s="14">
        <v>761000</v>
      </c>
      <c r="E1181" s="14">
        <v>0</v>
      </c>
      <c r="F1181" s="14">
        <v>0</v>
      </c>
      <c r="G1181" s="14">
        <v>0</v>
      </c>
      <c r="H1181" s="14">
        <v>0</v>
      </c>
    </row>
    <row r="1182" spans="1:8">
      <c r="A1182" s="11" t="s">
        <v>343</v>
      </c>
      <c r="B1182" s="11" t="s">
        <v>5564</v>
      </c>
      <c r="C1182" s="12" t="s">
        <v>5567</v>
      </c>
      <c r="D1182" s="14">
        <v>1000000</v>
      </c>
      <c r="E1182" s="14">
        <v>0</v>
      </c>
      <c r="F1182" s="14">
        <v>0</v>
      </c>
      <c r="G1182" s="14">
        <v>0</v>
      </c>
      <c r="H1182" s="14">
        <v>0</v>
      </c>
    </row>
    <row r="1183" spans="1:8">
      <c r="A1183" s="11" t="s">
        <v>1213</v>
      </c>
      <c r="B1183" s="11" t="s">
        <v>5564</v>
      </c>
      <c r="C1183" s="12" t="s">
        <v>591</v>
      </c>
      <c r="D1183" s="14">
        <v>0</v>
      </c>
      <c r="E1183" s="14">
        <v>2547000</v>
      </c>
      <c r="F1183" s="14">
        <v>2547000</v>
      </c>
      <c r="G1183" s="14">
        <v>2547000</v>
      </c>
      <c r="H1183" s="14">
        <v>0</v>
      </c>
    </row>
    <row r="1184" spans="1:8">
      <c r="A1184" s="11" t="s">
        <v>145</v>
      </c>
      <c r="B1184" s="11" t="s">
        <v>1206</v>
      </c>
      <c r="C1184" s="12" t="s">
        <v>178</v>
      </c>
      <c r="D1184" s="14">
        <f>SUM(D1185:D1187)</f>
        <v>1047874</v>
      </c>
      <c r="E1184" s="14">
        <f>SUM(E1185:E1187)</f>
        <v>1006000</v>
      </c>
      <c r="F1184" s="14">
        <f>SUM(F1185:F1187)</f>
        <v>1006000</v>
      </c>
      <c r="G1184" s="14">
        <f>SUM(G1185:G1187)</f>
        <v>235000</v>
      </c>
      <c r="H1184" s="14">
        <f>SUM(H1185:H1187)</f>
        <v>0</v>
      </c>
    </row>
    <row r="1185" spans="1:8">
      <c r="A1185" s="11" t="s">
        <v>346</v>
      </c>
      <c r="B1185" s="11" t="s">
        <v>1206</v>
      </c>
      <c r="C1185" s="12" t="s">
        <v>1207</v>
      </c>
      <c r="D1185" s="14">
        <v>457000</v>
      </c>
      <c r="E1185" s="14">
        <v>336000</v>
      </c>
      <c r="F1185" s="14">
        <v>336000</v>
      </c>
      <c r="G1185" s="14">
        <v>0</v>
      </c>
      <c r="H1185" s="14">
        <v>0</v>
      </c>
    </row>
    <row r="1186" spans="1:8">
      <c r="A1186" s="11" t="s">
        <v>348</v>
      </c>
      <c r="B1186" s="11" t="s">
        <v>1206</v>
      </c>
      <c r="C1186" s="12" t="s">
        <v>1208</v>
      </c>
      <c r="D1186" s="14">
        <v>590874</v>
      </c>
      <c r="E1186" s="14">
        <v>435000</v>
      </c>
      <c r="F1186" s="14">
        <v>435000</v>
      </c>
      <c r="G1186" s="14">
        <v>0</v>
      </c>
      <c r="H1186" s="14">
        <v>0</v>
      </c>
    </row>
    <row r="1187" spans="1:8">
      <c r="A1187" s="11" t="s">
        <v>350</v>
      </c>
      <c r="B1187" s="11" t="s">
        <v>1206</v>
      </c>
      <c r="C1187" s="12" t="s">
        <v>591</v>
      </c>
      <c r="D1187" s="14">
        <v>0</v>
      </c>
      <c r="E1187" s="14">
        <v>235000</v>
      </c>
      <c r="F1187" s="14">
        <v>235000</v>
      </c>
      <c r="G1187" s="14">
        <v>235000</v>
      </c>
      <c r="H1187" s="14">
        <v>0</v>
      </c>
    </row>
    <row r="1188" spans="1:8">
      <c r="A1188" s="11" t="s">
        <v>146</v>
      </c>
      <c r="B1188" s="11" t="s">
        <v>5568</v>
      </c>
      <c r="C1188" s="12" t="s">
        <v>178</v>
      </c>
      <c r="D1188" s="14">
        <f>SUM(D1189:D1193)</f>
        <v>2172000</v>
      </c>
      <c r="E1188" s="14">
        <f>SUM(E1189:E1193)</f>
        <v>1844000</v>
      </c>
      <c r="F1188" s="14">
        <f>SUM(F1189:F1193)</f>
        <v>1844000</v>
      </c>
      <c r="G1188" s="14">
        <f>SUM(G1189:G1193)</f>
        <v>1844000</v>
      </c>
      <c r="H1188" s="14">
        <f>SUM(H1189:H1193)</f>
        <v>0</v>
      </c>
    </row>
    <row r="1189" spans="1:8">
      <c r="A1189" s="11" t="s">
        <v>359</v>
      </c>
      <c r="B1189" s="11" t="s">
        <v>5568</v>
      </c>
      <c r="C1189" s="12" t="s">
        <v>5569</v>
      </c>
      <c r="D1189" s="14">
        <v>1000000</v>
      </c>
      <c r="E1189" s="14">
        <v>0</v>
      </c>
      <c r="F1189" s="14">
        <v>0</v>
      </c>
      <c r="G1189" s="14">
        <v>0</v>
      </c>
      <c r="H1189" s="14">
        <v>0</v>
      </c>
    </row>
    <row r="1190" spans="1:8" ht="31.5">
      <c r="A1190" s="11" t="s">
        <v>554</v>
      </c>
      <c r="B1190" s="11" t="s">
        <v>5568</v>
      </c>
      <c r="C1190" s="12" t="s">
        <v>5570</v>
      </c>
      <c r="D1190" s="14">
        <v>460000</v>
      </c>
      <c r="E1190" s="14">
        <v>0</v>
      </c>
      <c r="F1190" s="14">
        <v>0</v>
      </c>
      <c r="G1190" s="14">
        <v>0</v>
      </c>
      <c r="H1190" s="14">
        <v>0</v>
      </c>
    </row>
    <row r="1191" spans="1:8" ht="31.5">
      <c r="A1191" s="11" t="s">
        <v>1306</v>
      </c>
      <c r="B1191" s="11" t="s">
        <v>5568</v>
      </c>
      <c r="C1191" s="12" t="s">
        <v>5571</v>
      </c>
      <c r="D1191" s="14">
        <v>380000</v>
      </c>
      <c r="E1191" s="14">
        <v>0</v>
      </c>
      <c r="F1191" s="14">
        <v>0</v>
      </c>
      <c r="G1191" s="14">
        <v>0</v>
      </c>
      <c r="H1191" s="14">
        <v>0</v>
      </c>
    </row>
    <row r="1192" spans="1:8">
      <c r="A1192" s="11" t="s">
        <v>1308</v>
      </c>
      <c r="B1192" s="11" t="s">
        <v>5568</v>
      </c>
      <c r="C1192" s="12" t="s">
        <v>5572</v>
      </c>
      <c r="D1192" s="14">
        <v>332000</v>
      </c>
      <c r="E1192" s="14">
        <v>0</v>
      </c>
      <c r="F1192" s="14">
        <v>0</v>
      </c>
      <c r="G1192" s="14">
        <v>0</v>
      </c>
      <c r="H1192" s="14">
        <v>0</v>
      </c>
    </row>
    <row r="1193" spans="1:8">
      <c r="A1193" s="11" t="s">
        <v>1310</v>
      </c>
      <c r="B1193" s="11" t="s">
        <v>5568</v>
      </c>
      <c r="C1193" s="12" t="s">
        <v>591</v>
      </c>
      <c r="D1193" s="14">
        <v>0</v>
      </c>
      <c r="E1193" s="14">
        <v>1844000</v>
      </c>
      <c r="F1193" s="14">
        <v>1844000</v>
      </c>
      <c r="G1193" s="14">
        <v>1844000</v>
      </c>
      <c r="H1193" s="14">
        <v>0</v>
      </c>
    </row>
    <row r="1194" spans="1:8">
      <c r="A1194" s="11" t="s">
        <v>147</v>
      </c>
      <c r="B1194" s="11" t="s">
        <v>5573</v>
      </c>
      <c r="C1194" s="12" t="s">
        <v>178</v>
      </c>
      <c r="D1194" s="14">
        <f>SUM(D1195:D1201)</f>
        <v>2735737</v>
      </c>
      <c r="E1194" s="14">
        <f>SUM(E1195:E1201)</f>
        <v>2323000</v>
      </c>
      <c r="F1194" s="14">
        <f>SUM(F1195:F1201)</f>
        <v>2323000</v>
      </c>
      <c r="G1194" s="14">
        <f>SUM(G1195:G1201)</f>
        <v>2323000</v>
      </c>
      <c r="H1194" s="14">
        <f>SUM(H1195:H1201)</f>
        <v>0</v>
      </c>
    </row>
    <row r="1195" spans="1:8">
      <c r="A1195" s="11" t="s">
        <v>362</v>
      </c>
      <c r="B1195" s="11" t="s">
        <v>5573</v>
      </c>
      <c r="C1195" s="12" t="s">
        <v>5574</v>
      </c>
      <c r="D1195" s="14">
        <v>1000000</v>
      </c>
      <c r="E1195" s="14">
        <v>0</v>
      </c>
      <c r="F1195" s="14">
        <v>0</v>
      </c>
      <c r="G1195" s="14">
        <v>0</v>
      </c>
      <c r="H1195" s="14">
        <v>0</v>
      </c>
    </row>
    <row r="1196" spans="1:8">
      <c r="A1196" s="11" t="s">
        <v>558</v>
      </c>
      <c r="B1196" s="11" t="s">
        <v>5573</v>
      </c>
      <c r="C1196" s="12" t="s">
        <v>5575</v>
      </c>
      <c r="D1196" s="14">
        <v>450000</v>
      </c>
      <c r="E1196" s="14">
        <v>0</v>
      </c>
      <c r="F1196" s="14">
        <v>0</v>
      </c>
      <c r="G1196" s="14">
        <v>0</v>
      </c>
      <c r="H1196" s="14">
        <v>0</v>
      </c>
    </row>
    <row r="1197" spans="1:8" ht="31.5">
      <c r="A1197" s="11" t="s">
        <v>560</v>
      </c>
      <c r="B1197" s="11" t="s">
        <v>5573</v>
      </c>
      <c r="C1197" s="12" t="s">
        <v>5576</v>
      </c>
      <c r="D1197" s="14">
        <v>503000</v>
      </c>
      <c r="E1197" s="14">
        <v>0</v>
      </c>
      <c r="F1197" s="14">
        <v>0</v>
      </c>
      <c r="G1197" s="14">
        <v>0</v>
      </c>
      <c r="H1197" s="14">
        <v>0</v>
      </c>
    </row>
    <row r="1198" spans="1:8" ht="31.5">
      <c r="A1198" s="11" t="s">
        <v>562</v>
      </c>
      <c r="B1198" s="11" t="s">
        <v>5573</v>
      </c>
      <c r="C1198" s="12" t="s">
        <v>5577</v>
      </c>
      <c r="D1198" s="14">
        <v>299985</v>
      </c>
      <c r="E1198" s="14">
        <v>0</v>
      </c>
      <c r="F1198" s="14">
        <v>0</v>
      </c>
      <c r="G1198" s="14">
        <v>0</v>
      </c>
      <c r="H1198" s="14">
        <v>0</v>
      </c>
    </row>
    <row r="1199" spans="1:8" ht="31.5">
      <c r="A1199" s="11" t="s">
        <v>2411</v>
      </c>
      <c r="B1199" s="11" t="s">
        <v>5573</v>
      </c>
      <c r="C1199" s="12" t="s">
        <v>5578</v>
      </c>
      <c r="D1199" s="14">
        <v>299567</v>
      </c>
      <c r="E1199" s="14">
        <v>0</v>
      </c>
      <c r="F1199" s="14">
        <v>0</v>
      </c>
      <c r="G1199" s="14">
        <v>0</v>
      </c>
      <c r="H1199" s="14">
        <v>0</v>
      </c>
    </row>
    <row r="1200" spans="1:8" ht="31.5">
      <c r="A1200" s="11" t="s">
        <v>2413</v>
      </c>
      <c r="B1200" s="11" t="s">
        <v>5573</v>
      </c>
      <c r="C1200" s="12" t="s">
        <v>5579</v>
      </c>
      <c r="D1200" s="14">
        <v>183185</v>
      </c>
      <c r="E1200" s="14">
        <v>0</v>
      </c>
      <c r="F1200" s="14">
        <v>0</v>
      </c>
      <c r="G1200" s="14">
        <v>0</v>
      </c>
      <c r="H1200" s="14">
        <v>0</v>
      </c>
    </row>
    <row r="1201" spans="1:8">
      <c r="A1201" s="11" t="s">
        <v>2415</v>
      </c>
      <c r="B1201" s="11" t="s">
        <v>5573</v>
      </c>
      <c r="C1201" s="12" t="s">
        <v>591</v>
      </c>
      <c r="D1201" s="14">
        <v>0</v>
      </c>
      <c r="E1201" s="14">
        <v>2323000</v>
      </c>
      <c r="F1201" s="14">
        <v>2323000</v>
      </c>
      <c r="G1201" s="14">
        <v>2323000</v>
      </c>
      <c r="H1201" s="14">
        <v>0</v>
      </c>
    </row>
    <row r="1202" spans="1:8">
      <c r="A1202" s="11" t="s">
        <v>148</v>
      </c>
      <c r="B1202" s="11" t="s">
        <v>1209</v>
      </c>
      <c r="C1202" s="12" t="s">
        <v>178</v>
      </c>
      <c r="D1202" s="14">
        <f>SUM(D1203:D1210)</f>
        <v>3031202</v>
      </c>
      <c r="E1202" s="14">
        <f>SUM(E1203:E1210)</f>
        <v>2910000</v>
      </c>
      <c r="F1202" s="14">
        <f>SUM(F1203:F1210)</f>
        <v>2910000</v>
      </c>
      <c r="G1202" s="14">
        <f>SUM(G1203:G1210)</f>
        <v>682000</v>
      </c>
      <c r="H1202" s="14">
        <f>SUM(H1203:H1210)</f>
        <v>677000</v>
      </c>
    </row>
    <row r="1203" spans="1:8" ht="31.5">
      <c r="A1203" s="11" t="s">
        <v>365</v>
      </c>
      <c r="B1203" s="11" t="s">
        <v>1209</v>
      </c>
      <c r="C1203" s="12" t="s">
        <v>1210</v>
      </c>
      <c r="D1203" s="14">
        <v>964179</v>
      </c>
      <c r="E1203" s="14">
        <v>708000</v>
      </c>
      <c r="F1203" s="14">
        <v>708000</v>
      </c>
      <c r="G1203" s="14">
        <v>0</v>
      </c>
      <c r="H1203" s="14">
        <v>0</v>
      </c>
    </row>
    <row r="1204" spans="1:8" ht="47.25">
      <c r="A1204" s="11" t="s">
        <v>566</v>
      </c>
      <c r="B1204" s="11" t="s">
        <v>1209</v>
      </c>
      <c r="C1204" s="12" t="s">
        <v>1211</v>
      </c>
      <c r="D1204" s="14">
        <v>277000</v>
      </c>
      <c r="E1204" s="14">
        <v>204000</v>
      </c>
      <c r="F1204" s="14">
        <v>204000</v>
      </c>
      <c r="G1204" s="14">
        <v>0</v>
      </c>
      <c r="H1204" s="14">
        <v>204000</v>
      </c>
    </row>
    <row r="1205" spans="1:8">
      <c r="A1205" s="11" t="s">
        <v>568</v>
      </c>
      <c r="B1205" s="11" t="s">
        <v>1209</v>
      </c>
      <c r="C1205" s="12" t="s">
        <v>1212</v>
      </c>
      <c r="D1205" s="14">
        <v>554000</v>
      </c>
      <c r="E1205" s="14">
        <v>407000</v>
      </c>
      <c r="F1205" s="14">
        <v>407000</v>
      </c>
      <c r="G1205" s="14">
        <v>0</v>
      </c>
      <c r="H1205" s="14">
        <v>0</v>
      </c>
    </row>
    <row r="1206" spans="1:8" ht="31.5">
      <c r="A1206" s="11" t="s">
        <v>570</v>
      </c>
      <c r="B1206" s="11" t="s">
        <v>1209</v>
      </c>
      <c r="C1206" s="12" t="s">
        <v>1214</v>
      </c>
      <c r="D1206" s="14">
        <v>232572</v>
      </c>
      <c r="E1206" s="14">
        <v>171000</v>
      </c>
      <c r="F1206" s="14">
        <v>171000</v>
      </c>
      <c r="G1206" s="14">
        <v>0</v>
      </c>
      <c r="H1206" s="14">
        <v>171000</v>
      </c>
    </row>
    <row r="1207" spans="1:8" ht="31.5">
      <c r="A1207" s="11" t="s">
        <v>5237</v>
      </c>
      <c r="B1207" s="11" t="s">
        <v>1209</v>
      </c>
      <c r="C1207" s="12" t="s">
        <v>1216</v>
      </c>
      <c r="D1207" s="14">
        <v>183588</v>
      </c>
      <c r="E1207" s="14">
        <v>135000</v>
      </c>
      <c r="F1207" s="14">
        <v>135000</v>
      </c>
      <c r="G1207" s="14">
        <v>0</v>
      </c>
      <c r="H1207" s="14">
        <v>135000</v>
      </c>
    </row>
    <row r="1208" spans="1:8" ht="31.5">
      <c r="A1208" s="11" t="s">
        <v>5238</v>
      </c>
      <c r="B1208" s="11" t="s">
        <v>1209</v>
      </c>
      <c r="C1208" s="12" t="s">
        <v>1218</v>
      </c>
      <c r="D1208" s="14">
        <v>226774</v>
      </c>
      <c r="E1208" s="14">
        <v>167000</v>
      </c>
      <c r="F1208" s="14">
        <v>167000</v>
      </c>
      <c r="G1208" s="14">
        <v>0</v>
      </c>
      <c r="H1208" s="14">
        <v>167000</v>
      </c>
    </row>
    <row r="1209" spans="1:8">
      <c r="A1209" s="11" t="s">
        <v>5580</v>
      </c>
      <c r="B1209" s="11" t="s">
        <v>1209</v>
      </c>
      <c r="C1209" s="12" t="s">
        <v>1220</v>
      </c>
      <c r="D1209" s="14">
        <v>593089</v>
      </c>
      <c r="E1209" s="14">
        <v>436000</v>
      </c>
      <c r="F1209" s="14">
        <v>436000</v>
      </c>
      <c r="G1209" s="14">
        <v>0</v>
      </c>
      <c r="H1209" s="14">
        <v>0</v>
      </c>
    </row>
    <row r="1210" spans="1:8">
      <c r="A1210" s="11" t="s">
        <v>5581</v>
      </c>
      <c r="B1210" s="11" t="s">
        <v>1209</v>
      </c>
      <c r="C1210" s="12" t="s">
        <v>591</v>
      </c>
      <c r="D1210" s="14">
        <v>0</v>
      </c>
      <c r="E1210" s="14">
        <v>682000</v>
      </c>
      <c r="F1210" s="14">
        <v>682000</v>
      </c>
      <c r="G1210" s="14">
        <v>682000</v>
      </c>
      <c r="H1210" s="14">
        <v>0</v>
      </c>
    </row>
    <row r="1211" spans="1:8">
      <c r="A1211" s="11" t="s">
        <v>149</v>
      </c>
      <c r="B1211" s="11" t="s">
        <v>1221</v>
      </c>
      <c r="C1211" s="12" t="s">
        <v>178</v>
      </c>
      <c r="D1211" s="14">
        <f>SUM(D1212:D1247)</f>
        <v>14411207</v>
      </c>
      <c r="E1211" s="14">
        <f>SUM(E1212:E1247)</f>
        <v>13787500</v>
      </c>
      <c r="F1211" s="14">
        <f>SUM(F1212:F1247)</f>
        <v>13787500</v>
      </c>
      <c r="G1211" s="14">
        <f>SUM(G1212:G1247)</f>
        <v>3513000</v>
      </c>
      <c r="H1211" s="14">
        <f>SUM(H1212:H1247)</f>
        <v>1372556.5699999998</v>
      </c>
    </row>
    <row r="1212" spans="1:8">
      <c r="A1212" s="11" t="s">
        <v>368</v>
      </c>
      <c r="B1212" s="11" t="s">
        <v>1221</v>
      </c>
      <c r="C1212" s="12" t="s">
        <v>1222</v>
      </c>
      <c r="D1212" s="14">
        <v>960000</v>
      </c>
      <c r="E1212" s="14">
        <v>960000</v>
      </c>
      <c r="F1212" s="14">
        <v>960000</v>
      </c>
      <c r="G1212" s="14">
        <v>0</v>
      </c>
      <c r="H1212" s="14">
        <v>0</v>
      </c>
    </row>
    <row r="1213" spans="1:8">
      <c r="A1213" s="11" t="s">
        <v>574</v>
      </c>
      <c r="B1213" s="11" t="s">
        <v>1221</v>
      </c>
      <c r="C1213" s="12" t="s">
        <v>1223</v>
      </c>
      <c r="D1213" s="14">
        <v>500000</v>
      </c>
      <c r="E1213" s="14">
        <v>500000</v>
      </c>
      <c r="F1213" s="14">
        <v>500000</v>
      </c>
      <c r="G1213" s="14">
        <v>0</v>
      </c>
      <c r="H1213" s="14">
        <v>0</v>
      </c>
    </row>
    <row r="1214" spans="1:8">
      <c r="A1214" s="11" t="s">
        <v>576</v>
      </c>
      <c r="B1214" s="11" t="s">
        <v>1221</v>
      </c>
      <c r="C1214" s="12" t="s">
        <v>1224</v>
      </c>
      <c r="D1214" s="14">
        <v>1000000</v>
      </c>
      <c r="E1214" s="14">
        <v>1000000</v>
      </c>
      <c r="F1214" s="14">
        <v>1000000</v>
      </c>
      <c r="G1214" s="14">
        <v>0</v>
      </c>
      <c r="H1214" s="14">
        <v>0</v>
      </c>
    </row>
    <row r="1215" spans="1:8">
      <c r="A1215" s="11" t="s">
        <v>578</v>
      </c>
      <c r="B1215" s="11" t="s">
        <v>1221</v>
      </c>
      <c r="C1215" s="12" t="s">
        <v>1225</v>
      </c>
      <c r="D1215" s="14">
        <v>199000</v>
      </c>
      <c r="E1215" s="14">
        <v>199000</v>
      </c>
      <c r="F1215" s="14">
        <v>199000</v>
      </c>
      <c r="G1215" s="14">
        <v>0</v>
      </c>
      <c r="H1215" s="14">
        <v>0</v>
      </c>
    </row>
    <row r="1216" spans="1:8">
      <c r="A1216" s="11" t="s">
        <v>580</v>
      </c>
      <c r="B1216" s="11" t="s">
        <v>1221</v>
      </c>
      <c r="C1216" s="12" t="s">
        <v>1226</v>
      </c>
      <c r="D1216" s="14">
        <v>1000000</v>
      </c>
      <c r="E1216" s="14">
        <v>1000000</v>
      </c>
      <c r="F1216" s="14">
        <v>1000000</v>
      </c>
      <c r="G1216" s="14">
        <v>0</v>
      </c>
      <c r="H1216" s="14">
        <v>0</v>
      </c>
    </row>
    <row r="1217" spans="1:8">
      <c r="A1217" s="11" t="s">
        <v>582</v>
      </c>
      <c r="B1217" s="11" t="s">
        <v>1221</v>
      </c>
      <c r="C1217" s="12" t="s">
        <v>1227</v>
      </c>
      <c r="D1217" s="14">
        <v>800000</v>
      </c>
      <c r="E1217" s="14">
        <v>800000</v>
      </c>
      <c r="F1217" s="14">
        <v>800000</v>
      </c>
      <c r="G1217" s="14">
        <v>0</v>
      </c>
      <c r="H1217" s="14">
        <v>0</v>
      </c>
    </row>
    <row r="1218" spans="1:8" ht="31.5">
      <c r="A1218" s="11" t="s">
        <v>584</v>
      </c>
      <c r="B1218" s="11" t="s">
        <v>1221</v>
      </c>
      <c r="C1218" s="12" t="s">
        <v>1229</v>
      </c>
      <c r="D1218" s="14">
        <v>400000</v>
      </c>
      <c r="E1218" s="14">
        <v>400000</v>
      </c>
      <c r="F1218" s="14">
        <v>400000</v>
      </c>
      <c r="G1218" s="14">
        <v>0</v>
      </c>
      <c r="H1218" s="14">
        <v>399150</v>
      </c>
    </row>
    <row r="1219" spans="1:8" ht="31.5">
      <c r="A1219" s="11" t="s">
        <v>586</v>
      </c>
      <c r="B1219" s="11" t="s">
        <v>1221</v>
      </c>
      <c r="C1219" s="12" t="s">
        <v>1231</v>
      </c>
      <c r="D1219" s="14">
        <v>1000000</v>
      </c>
      <c r="E1219" s="14">
        <v>1000000</v>
      </c>
      <c r="F1219" s="14">
        <v>1000000</v>
      </c>
      <c r="G1219" s="14">
        <v>0</v>
      </c>
      <c r="H1219" s="14">
        <v>0</v>
      </c>
    </row>
    <row r="1220" spans="1:8" ht="31.5">
      <c r="A1220" s="11" t="s">
        <v>588</v>
      </c>
      <c r="B1220" s="11" t="s">
        <v>1221</v>
      </c>
      <c r="C1220" s="12" t="s">
        <v>1233</v>
      </c>
      <c r="D1220" s="14">
        <v>300000</v>
      </c>
      <c r="E1220" s="14">
        <v>300000</v>
      </c>
      <c r="F1220" s="14">
        <v>300000</v>
      </c>
      <c r="G1220" s="14">
        <v>0</v>
      </c>
      <c r="H1220" s="14">
        <v>300000</v>
      </c>
    </row>
    <row r="1221" spans="1:8" ht="31.5">
      <c r="A1221" s="11" t="s">
        <v>3333</v>
      </c>
      <c r="B1221" s="11" t="s">
        <v>1221</v>
      </c>
      <c r="C1221" s="12" t="s">
        <v>1235</v>
      </c>
      <c r="D1221" s="14">
        <v>117000</v>
      </c>
      <c r="E1221" s="14">
        <v>117000</v>
      </c>
      <c r="F1221" s="14">
        <v>117000</v>
      </c>
      <c r="G1221" s="14">
        <v>0</v>
      </c>
      <c r="H1221" s="14">
        <v>0</v>
      </c>
    </row>
    <row r="1222" spans="1:8" ht="31.5">
      <c r="A1222" s="11" t="s">
        <v>3335</v>
      </c>
      <c r="B1222" s="11" t="s">
        <v>1221</v>
      </c>
      <c r="C1222" s="12" t="s">
        <v>1237</v>
      </c>
      <c r="D1222" s="14">
        <v>183000</v>
      </c>
      <c r="E1222" s="14">
        <v>183000</v>
      </c>
      <c r="F1222" s="14">
        <v>183000</v>
      </c>
      <c r="G1222" s="14">
        <v>0</v>
      </c>
      <c r="H1222" s="14">
        <v>0</v>
      </c>
    </row>
    <row r="1223" spans="1:8">
      <c r="A1223" s="11" t="s">
        <v>3337</v>
      </c>
      <c r="B1223" s="11" t="s">
        <v>1221</v>
      </c>
      <c r="C1223" s="12" t="s">
        <v>1239</v>
      </c>
      <c r="D1223" s="14">
        <v>190000</v>
      </c>
      <c r="E1223" s="14">
        <v>190000</v>
      </c>
      <c r="F1223" s="14">
        <v>190000</v>
      </c>
      <c r="G1223" s="14">
        <v>0</v>
      </c>
      <c r="H1223" s="14">
        <v>0</v>
      </c>
    </row>
    <row r="1224" spans="1:8" ht="31.5">
      <c r="A1224" s="11" t="s">
        <v>3339</v>
      </c>
      <c r="B1224" s="11" t="s">
        <v>1221</v>
      </c>
      <c r="C1224" s="12" t="s">
        <v>1241</v>
      </c>
      <c r="D1224" s="14">
        <v>110000</v>
      </c>
      <c r="E1224" s="14">
        <v>110000</v>
      </c>
      <c r="F1224" s="14">
        <v>110000</v>
      </c>
      <c r="G1224" s="14">
        <v>0</v>
      </c>
      <c r="H1224" s="14">
        <v>0</v>
      </c>
    </row>
    <row r="1225" spans="1:8">
      <c r="A1225" s="11" t="s">
        <v>3341</v>
      </c>
      <c r="B1225" s="11" t="s">
        <v>1221</v>
      </c>
      <c r="C1225" s="12" t="s">
        <v>1243</v>
      </c>
      <c r="D1225" s="14">
        <v>400000</v>
      </c>
      <c r="E1225" s="14">
        <v>400000</v>
      </c>
      <c r="F1225" s="14">
        <v>400000</v>
      </c>
      <c r="G1225" s="14">
        <v>0</v>
      </c>
      <c r="H1225" s="14">
        <v>0</v>
      </c>
    </row>
    <row r="1226" spans="1:8">
      <c r="A1226" s="11" t="s">
        <v>5582</v>
      </c>
      <c r="B1226" s="11" t="s">
        <v>1221</v>
      </c>
      <c r="C1226" s="12" t="s">
        <v>1245</v>
      </c>
      <c r="D1226" s="14">
        <v>500000</v>
      </c>
      <c r="E1226" s="14">
        <v>500000</v>
      </c>
      <c r="F1226" s="14">
        <v>500000</v>
      </c>
      <c r="G1226" s="14">
        <v>0</v>
      </c>
      <c r="H1226" s="14">
        <v>0</v>
      </c>
    </row>
    <row r="1227" spans="1:8" ht="31.5">
      <c r="A1227" s="11" t="s">
        <v>5583</v>
      </c>
      <c r="B1227" s="11" t="s">
        <v>1221</v>
      </c>
      <c r="C1227" s="12" t="s">
        <v>1247</v>
      </c>
      <c r="D1227" s="14">
        <v>1500000</v>
      </c>
      <c r="E1227" s="14">
        <v>1500000</v>
      </c>
      <c r="F1227" s="14">
        <v>1500000</v>
      </c>
      <c r="G1227" s="14">
        <v>0</v>
      </c>
      <c r="H1227" s="14">
        <v>399751.2</v>
      </c>
    </row>
    <row r="1228" spans="1:8">
      <c r="A1228" s="11" t="s">
        <v>5584</v>
      </c>
      <c r="B1228" s="11" t="s">
        <v>1221</v>
      </c>
      <c r="C1228" s="12" t="s">
        <v>1248</v>
      </c>
      <c r="D1228" s="14">
        <v>200000</v>
      </c>
      <c r="E1228" s="14">
        <v>200000</v>
      </c>
      <c r="F1228" s="14">
        <v>200000</v>
      </c>
      <c r="G1228" s="14">
        <v>0</v>
      </c>
      <c r="H1228" s="14">
        <v>0</v>
      </c>
    </row>
    <row r="1229" spans="1:8" ht="31.5">
      <c r="A1229" s="11" t="s">
        <v>5585</v>
      </c>
      <c r="B1229" s="11" t="s">
        <v>1221</v>
      </c>
      <c r="C1229" s="12" t="s">
        <v>1249</v>
      </c>
      <c r="D1229" s="14">
        <v>70000</v>
      </c>
      <c r="E1229" s="14">
        <v>70000</v>
      </c>
      <c r="F1229" s="14">
        <v>70000</v>
      </c>
      <c r="G1229" s="14">
        <v>0</v>
      </c>
      <c r="H1229" s="14">
        <v>68935.37</v>
      </c>
    </row>
    <row r="1230" spans="1:8" ht="31.5">
      <c r="A1230" s="11" t="s">
        <v>5586</v>
      </c>
      <c r="B1230" s="11" t="s">
        <v>1221</v>
      </c>
      <c r="C1230" s="12" t="s">
        <v>1250</v>
      </c>
      <c r="D1230" s="14">
        <v>171000</v>
      </c>
      <c r="E1230" s="14">
        <v>171000</v>
      </c>
      <c r="F1230" s="14">
        <v>171000</v>
      </c>
      <c r="G1230" s="14">
        <v>0</v>
      </c>
      <c r="H1230" s="14">
        <v>171000</v>
      </c>
    </row>
    <row r="1231" spans="1:8">
      <c r="A1231" s="11" t="s">
        <v>5587</v>
      </c>
      <c r="B1231" s="11" t="s">
        <v>1221</v>
      </c>
      <c r="C1231" s="12" t="s">
        <v>1251</v>
      </c>
      <c r="D1231" s="14">
        <v>179900</v>
      </c>
      <c r="E1231" s="14">
        <v>179900</v>
      </c>
      <c r="F1231" s="14">
        <v>179900</v>
      </c>
      <c r="G1231" s="14">
        <v>0</v>
      </c>
      <c r="H1231" s="14">
        <v>0</v>
      </c>
    </row>
    <row r="1232" spans="1:8">
      <c r="A1232" s="11" t="s">
        <v>5588</v>
      </c>
      <c r="B1232" s="11" t="s">
        <v>1221</v>
      </c>
      <c r="C1232" s="12" t="s">
        <v>1252</v>
      </c>
      <c r="D1232" s="14">
        <v>45000</v>
      </c>
      <c r="E1232" s="14">
        <v>45000</v>
      </c>
      <c r="F1232" s="14">
        <v>45000</v>
      </c>
      <c r="G1232" s="14">
        <v>0</v>
      </c>
      <c r="H1232" s="14">
        <v>0</v>
      </c>
    </row>
    <row r="1233" spans="1:8" ht="31.5">
      <c r="A1233" s="11" t="s">
        <v>5589</v>
      </c>
      <c r="B1233" s="11" t="s">
        <v>1221</v>
      </c>
      <c r="C1233" s="12" t="s">
        <v>1249</v>
      </c>
      <c r="D1233" s="14">
        <v>112400</v>
      </c>
      <c r="E1233" s="14">
        <v>112400</v>
      </c>
      <c r="F1233" s="14">
        <v>112400</v>
      </c>
      <c r="G1233" s="14">
        <v>0</v>
      </c>
      <c r="H1233" s="14">
        <v>0</v>
      </c>
    </row>
    <row r="1234" spans="1:8">
      <c r="A1234" s="11" t="s">
        <v>5590</v>
      </c>
      <c r="B1234" s="11" t="s">
        <v>1221</v>
      </c>
      <c r="C1234" s="12" t="s">
        <v>1253</v>
      </c>
      <c r="D1234" s="14">
        <v>112400</v>
      </c>
      <c r="E1234" s="14">
        <v>112400</v>
      </c>
      <c r="F1234" s="14">
        <v>112400</v>
      </c>
      <c r="G1234" s="14">
        <v>0</v>
      </c>
      <c r="H1234" s="14">
        <v>0</v>
      </c>
    </row>
    <row r="1235" spans="1:8">
      <c r="A1235" s="11" t="s">
        <v>5591</v>
      </c>
      <c r="B1235" s="11" t="s">
        <v>1221</v>
      </c>
      <c r="C1235" s="12" t="s">
        <v>1254</v>
      </c>
      <c r="D1235" s="14">
        <v>112400</v>
      </c>
      <c r="E1235" s="14">
        <v>112400</v>
      </c>
      <c r="F1235" s="14">
        <v>112400</v>
      </c>
      <c r="G1235" s="14">
        <v>0</v>
      </c>
      <c r="H1235" s="14">
        <v>33720</v>
      </c>
    </row>
    <row r="1236" spans="1:8">
      <c r="A1236" s="11" t="s">
        <v>5592</v>
      </c>
      <c r="B1236" s="11" t="s">
        <v>1221</v>
      </c>
      <c r="C1236" s="12" t="s">
        <v>1255</v>
      </c>
      <c r="D1236" s="14">
        <v>112400</v>
      </c>
      <c r="E1236" s="14">
        <v>112400</v>
      </c>
      <c r="F1236" s="14">
        <v>112400</v>
      </c>
      <c r="G1236" s="14">
        <v>0</v>
      </c>
      <c r="H1236" s="14">
        <v>0</v>
      </c>
    </row>
    <row r="1237" spans="1:8" ht="31.5">
      <c r="A1237" s="11" t="s">
        <v>5593</v>
      </c>
      <c r="B1237" s="11" t="s">
        <v>1221</v>
      </c>
      <c r="C1237" s="12" t="s">
        <v>5594</v>
      </c>
      <c r="D1237" s="14">
        <v>500000</v>
      </c>
      <c r="E1237" s="14">
        <v>0</v>
      </c>
      <c r="F1237" s="14">
        <v>0</v>
      </c>
      <c r="G1237" s="14">
        <v>0</v>
      </c>
      <c r="H1237" s="14">
        <v>0</v>
      </c>
    </row>
    <row r="1238" spans="1:8">
      <c r="A1238" s="11" t="s">
        <v>5595</v>
      </c>
      <c r="B1238" s="11" t="s">
        <v>1221</v>
      </c>
      <c r="C1238" s="12" t="s">
        <v>5596</v>
      </c>
      <c r="D1238" s="14">
        <v>300000</v>
      </c>
      <c r="E1238" s="14">
        <v>0</v>
      </c>
      <c r="F1238" s="14">
        <v>0</v>
      </c>
      <c r="G1238" s="14">
        <v>0</v>
      </c>
      <c r="H1238" s="14">
        <v>0</v>
      </c>
    </row>
    <row r="1239" spans="1:8">
      <c r="A1239" s="11" t="s">
        <v>5597</v>
      </c>
      <c r="B1239" s="11" t="s">
        <v>1221</v>
      </c>
      <c r="C1239" s="12" t="s">
        <v>5598</v>
      </c>
      <c r="D1239" s="14">
        <v>200000</v>
      </c>
      <c r="E1239" s="14">
        <v>0</v>
      </c>
      <c r="F1239" s="14">
        <v>0</v>
      </c>
      <c r="G1239" s="14">
        <v>0</v>
      </c>
      <c r="H1239" s="14">
        <v>0</v>
      </c>
    </row>
    <row r="1240" spans="1:8">
      <c r="A1240" s="11" t="s">
        <v>5599</v>
      </c>
      <c r="B1240" s="11" t="s">
        <v>1221</v>
      </c>
      <c r="C1240" s="12" t="s">
        <v>5600</v>
      </c>
      <c r="D1240" s="14">
        <v>458000</v>
      </c>
      <c r="E1240" s="14">
        <v>0</v>
      </c>
      <c r="F1240" s="14">
        <v>0</v>
      </c>
      <c r="G1240" s="14">
        <v>0</v>
      </c>
      <c r="H1240" s="14">
        <v>0</v>
      </c>
    </row>
    <row r="1241" spans="1:8">
      <c r="A1241" s="11" t="s">
        <v>5601</v>
      </c>
      <c r="B1241" s="11" t="s">
        <v>1221</v>
      </c>
      <c r="C1241" s="12" t="s">
        <v>5602</v>
      </c>
      <c r="D1241" s="14">
        <v>629000</v>
      </c>
      <c r="E1241" s="14">
        <v>0</v>
      </c>
      <c r="F1241" s="14">
        <v>0</v>
      </c>
      <c r="G1241" s="14">
        <v>0</v>
      </c>
      <c r="H1241" s="14">
        <v>0</v>
      </c>
    </row>
    <row r="1242" spans="1:8">
      <c r="A1242" s="11" t="s">
        <v>5603</v>
      </c>
      <c r="B1242" s="11" t="s">
        <v>1221</v>
      </c>
      <c r="C1242" s="12" t="s">
        <v>5604</v>
      </c>
      <c r="D1242" s="14">
        <v>900000</v>
      </c>
      <c r="E1242" s="14">
        <v>0</v>
      </c>
      <c r="F1242" s="14">
        <v>0</v>
      </c>
      <c r="G1242" s="14">
        <v>0</v>
      </c>
      <c r="H1242" s="14">
        <v>0</v>
      </c>
    </row>
    <row r="1243" spans="1:8">
      <c r="A1243" s="11" t="s">
        <v>5605</v>
      </c>
      <c r="B1243" s="11" t="s">
        <v>1221</v>
      </c>
      <c r="C1243" s="12" t="s">
        <v>5606</v>
      </c>
      <c r="D1243" s="14">
        <v>136800</v>
      </c>
      <c r="E1243" s="14">
        <v>0</v>
      </c>
      <c r="F1243" s="14">
        <v>0</v>
      </c>
      <c r="G1243" s="14">
        <v>0</v>
      </c>
      <c r="H1243" s="14">
        <v>0</v>
      </c>
    </row>
    <row r="1244" spans="1:8">
      <c r="A1244" s="11" t="s">
        <v>5607</v>
      </c>
      <c r="B1244" s="11" t="s">
        <v>1221</v>
      </c>
      <c r="C1244" s="12" t="s">
        <v>5608</v>
      </c>
      <c r="D1244" s="14">
        <v>175400</v>
      </c>
      <c r="E1244" s="14">
        <v>0</v>
      </c>
      <c r="F1244" s="14">
        <v>0</v>
      </c>
      <c r="G1244" s="14">
        <v>0</v>
      </c>
      <c r="H1244" s="14">
        <v>0</v>
      </c>
    </row>
    <row r="1245" spans="1:8">
      <c r="A1245" s="11" t="s">
        <v>5609</v>
      </c>
      <c r="B1245" s="11" t="s">
        <v>1221</v>
      </c>
      <c r="C1245" s="12" t="s">
        <v>5610</v>
      </c>
      <c r="D1245" s="14">
        <v>197800</v>
      </c>
      <c r="E1245" s="14">
        <v>0</v>
      </c>
      <c r="F1245" s="14">
        <v>0</v>
      </c>
      <c r="G1245" s="14">
        <v>0</v>
      </c>
      <c r="H1245" s="14">
        <v>0</v>
      </c>
    </row>
    <row r="1246" spans="1:8" ht="31.5">
      <c r="A1246" s="11" t="s">
        <v>5611</v>
      </c>
      <c r="B1246" s="11" t="s">
        <v>1221</v>
      </c>
      <c r="C1246" s="12" t="s">
        <v>5612</v>
      </c>
      <c r="D1246" s="14">
        <v>639707</v>
      </c>
      <c r="E1246" s="14">
        <v>0</v>
      </c>
      <c r="F1246" s="14">
        <v>0</v>
      </c>
      <c r="G1246" s="14">
        <v>0</v>
      </c>
      <c r="H1246" s="14">
        <v>0</v>
      </c>
    </row>
    <row r="1247" spans="1:8">
      <c r="A1247" s="11" t="s">
        <v>5613</v>
      </c>
      <c r="B1247" s="11" t="s">
        <v>1221</v>
      </c>
      <c r="C1247" s="12" t="s">
        <v>591</v>
      </c>
      <c r="D1247" s="14">
        <v>0</v>
      </c>
      <c r="E1247" s="14">
        <v>3513000</v>
      </c>
      <c r="F1247" s="14">
        <v>3513000</v>
      </c>
      <c r="G1247" s="14">
        <v>3513000</v>
      </c>
      <c r="H1247" s="14">
        <v>0</v>
      </c>
    </row>
    <row r="1248" spans="1:8">
      <c r="A1248" s="11" t="s">
        <v>150</v>
      </c>
      <c r="B1248" s="11" t="s">
        <v>5614</v>
      </c>
      <c r="C1248" s="12" t="s">
        <v>178</v>
      </c>
      <c r="D1248" s="14">
        <f>SUM(D1249)</f>
        <v>288000</v>
      </c>
      <c r="E1248" s="14">
        <f>SUM(E1249)</f>
        <v>245000</v>
      </c>
      <c r="F1248" s="14">
        <f>SUM(F1249)</f>
        <v>245000</v>
      </c>
      <c r="G1248" s="14">
        <f>SUM(G1249)</f>
        <v>245000</v>
      </c>
      <c r="H1248" s="14">
        <f>SUM(H1249)</f>
        <v>0</v>
      </c>
    </row>
    <row r="1249" spans="1:8">
      <c r="A1249" s="11" t="s">
        <v>371</v>
      </c>
      <c r="B1249" s="11" t="s">
        <v>5614</v>
      </c>
      <c r="C1249" s="12" t="s">
        <v>5615</v>
      </c>
      <c r="D1249" s="14">
        <v>288000</v>
      </c>
      <c r="E1249" s="14">
        <v>245000</v>
      </c>
      <c r="F1249" s="14">
        <v>245000</v>
      </c>
      <c r="G1249" s="14">
        <v>245000</v>
      </c>
      <c r="H1249" s="14">
        <v>0</v>
      </c>
    </row>
    <row r="1250" spans="1:8">
      <c r="A1250" s="84" t="s">
        <v>175</v>
      </c>
      <c r="B1250" s="84"/>
      <c r="C1250" s="84"/>
      <c r="D1250" s="85">
        <f>D1248+D1211+D1202+D1194+D1188+D1184+D1179+D1175+D1164+D1162+D1153+D1151+D1147+D1145</f>
        <v>44763500</v>
      </c>
      <c r="E1250" s="85">
        <f t="shared" ref="E1250:H1250" si="22">E1248+E1211+E1202+E1194+E1188+E1184+E1179+E1175+E1164+E1162+E1153+E1151+E1147+E1145</f>
        <v>41351500</v>
      </c>
      <c r="F1250" s="85">
        <f t="shared" si="22"/>
        <v>41351500</v>
      </c>
      <c r="G1250" s="85">
        <f t="shared" si="22"/>
        <v>19201000</v>
      </c>
      <c r="H1250" s="85">
        <f t="shared" si="22"/>
        <v>4391543.1199999992</v>
      </c>
    </row>
    <row r="1251" spans="1:8">
      <c r="A1251" s="86" t="s">
        <v>161</v>
      </c>
      <c r="B1251" s="86"/>
      <c r="C1251" s="86"/>
      <c r="D1251" s="86"/>
      <c r="E1251" s="86"/>
      <c r="F1251" s="86"/>
      <c r="G1251" s="86"/>
      <c r="H1251" s="86"/>
    </row>
    <row r="1252" spans="1:8">
      <c r="A1252" s="15">
        <v>1</v>
      </c>
      <c r="B1252" s="28" t="s">
        <v>1256</v>
      </c>
      <c r="C1252" s="12" t="s">
        <v>1257</v>
      </c>
      <c r="D1252" s="14">
        <f>SUM(D1253:D1256)</f>
        <v>9912000</v>
      </c>
      <c r="E1252" s="14">
        <f>SUM(E1253:E1256)</f>
        <v>9294000</v>
      </c>
      <c r="F1252" s="14">
        <f>SUM(F1253:F1256)</f>
        <v>9294000</v>
      </c>
      <c r="G1252" s="14">
        <f>SUM(G1253:G1256)</f>
        <v>3476000</v>
      </c>
      <c r="H1252" s="14">
        <f>SUM(H1253:H1256)</f>
        <v>0</v>
      </c>
    </row>
    <row r="1253" spans="1:8" ht="31.5">
      <c r="A1253" s="11">
        <v>1.1000000000000001</v>
      </c>
      <c r="B1253" s="28" t="s">
        <v>1256</v>
      </c>
      <c r="C1253" s="30" t="s">
        <v>1258</v>
      </c>
      <c r="D1253" s="14">
        <v>4747000</v>
      </c>
      <c r="E1253" s="14">
        <v>4747000</v>
      </c>
      <c r="F1253" s="14">
        <v>0</v>
      </c>
      <c r="G1253" s="14">
        <v>0</v>
      </c>
      <c r="H1253" s="14">
        <v>0</v>
      </c>
    </row>
    <row r="1254" spans="1:8" ht="31.5">
      <c r="A1254" s="11" t="s">
        <v>181</v>
      </c>
      <c r="B1254" s="28" t="s">
        <v>1256</v>
      </c>
      <c r="C1254" s="30" t="s">
        <v>1259</v>
      </c>
      <c r="D1254" s="14">
        <v>3165000</v>
      </c>
      <c r="E1254" s="14">
        <v>2547000</v>
      </c>
      <c r="F1254" s="14">
        <v>0</v>
      </c>
      <c r="G1254" s="14">
        <v>0</v>
      </c>
      <c r="H1254" s="14">
        <v>0</v>
      </c>
    </row>
    <row r="1255" spans="1:8" ht="31.5">
      <c r="A1255" s="11" t="s">
        <v>183</v>
      </c>
      <c r="B1255" s="28" t="s">
        <v>1256</v>
      </c>
      <c r="C1255" s="30" t="s">
        <v>1259</v>
      </c>
      <c r="D1255" s="14">
        <v>2000000</v>
      </c>
      <c r="E1255" s="14">
        <v>2000000</v>
      </c>
      <c r="F1255" s="14">
        <v>0</v>
      </c>
      <c r="G1255" s="14">
        <v>0</v>
      </c>
      <c r="H1255" s="14">
        <v>0</v>
      </c>
    </row>
    <row r="1256" spans="1:8">
      <c r="A1256" s="11"/>
      <c r="B1256" s="28" t="s">
        <v>1256</v>
      </c>
      <c r="C1256" s="12" t="s">
        <v>1260</v>
      </c>
      <c r="D1256" s="14">
        <v>0</v>
      </c>
      <c r="E1256" s="14">
        <v>0</v>
      </c>
      <c r="F1256" s="14">
        <v>9294000</v>
      </c>
      <c r="G1256" s="14">
        <v>3476000</v>
      </c>
      <c r="H1256" s="14">
        <v>0</v>
      </c>
    </row>
    <row r="1257" spans="1:8">
      <c r="A1257" s="15" t="s">
        <v>241</v>
      </c>
      <c r="B1257" s="28" t="s">
        <v>1261</v>
      </c>
      <c r="C1257" s="12" t="s">
        <v>1257</v>
      </c>
      <c r="D1257" s="14">
        <f>SUM(D1258:D1263)</f>
        <v>17824000</v>
      </c>
      <c r="E1257" s="14">
        <f>SUM(E1258:E1263)</f>
        <v>16891000</v>
      </c>
      <c r="F1257" s="14">
        <f>SUM(F1258:F1263)</f>
        <v>16891000</v>
      </c>
      <c r="G1257" s="14">
        <f>SUM(G1258:G1263)</f>
        <v>5255000</v>
      </c>
      <c r="H1257" s="14">
        <f>SUM(H1258:H1263)</f>
        <v>0</v>
      </c>
    </row>
    <row r="1258" spans="1:8" ht="31.5">
      <c r="A1258" s="11">
        <v>2.1</v>
      </c>
      <c r="B1258" s="28" t="s">
        <v>1261</v>
      </c>
      <c r="C1258" s="30" t="s">
        <v>1262</v>
      </c>
      <c r="D1258" s="14">
        <v>3977600</v>
      </c>
      <c r="E1258" s="14">
        <v>3977600</v>
      </c>
      <c r="F1258" s="14">
        <v>0</v>
      </c>
      <c r="G1258" s="14">
        <v>0</v>
      </c>
      <c r="H1258" s="14">
        <v>0</v>
      </c>
    </row>
    <row r="1259" spans="1:8">
      <c r="A1259" s="11" t="s">
        <v>245</v>
      </c>
      <c r="B1259" s="28" t="s">
        <v>1261</v>
      </c>
      <c r="C1259" s="30" t="s">
        <v>1263</v>
      </c>
      <c r="D1259" s="14">
        <v>10846539</v>
      </c>
      <c r="E1259" s="14">
        <v>10413400</v>
      </c>
      <c r="F1259" s="14">
        <v>0</v>
      </c>
      <c r="G1259" s="14">
        <v>0</v>
      </c>
      <c r="H1259" s="14">
        <v>0</v>
      </c>
    </row>
    <row r="1260" spans="1:8" ht="31.5">
      <c r="A1260" s="11" t="s">
        <v>250</v>
      </c>
      <c r="B1260" s="28" t="s">
        <v>1261</v>
      </c>
      <c r="C1260" s="30" t="s">
        <v>1264</v>
      </c>
      <c r="D1260" s="14">
        <v>1500000</v>
      </c>
      <c r="E1260" s="14">
        <v>1500000</v>
      </c>
      <c r="F1260" s="14">
        <v>0</v>
      </c>
      <c r="G1260" s="14">
        <v>0</v>
      </c>
      <c r="H1260" s="14">
        <v>0</v>
      </c>
    </row>
    <row r="1261" spans="1:8" ht="31.5">
      <c r="A1261" s="11" t="s">
        <v>252</v>
      </c>
      <c r="B1261" s="28" t="s">
        <v>1261</v>
      </c>
      <c r="C1261" s="30" t="s">
        <v>1265</v>
      </c>
      <c r="D1261" s="14">
        <v>1000000</v>
      </c>
      <c r="E1261" s="14">
        <v>1000000</v>
      </c>
      <c r="F1261" s="14">
        <v>0</v>
      </c>
      <c r="G1261" s="14">
        <v>0</v>
      </c>
      <c r="H1261" s="14">
        <v>0</v>
      </c>
    </row>
    <row r="1262" spans="1:8" ht="31.5">
      <c r="A1262" s="11" t="s">
        <v>278</v>
      </c>
      <c r="B1262" s="28" t="s">
        <v>1261</v>
      </c>
      <c r="C1262" s="30" t="s">
        <v>5616</v>
      </c>
      <c r="D1262" s="14">
        <v>499861</v>
      </c>
      <c r="E1262" s="14">
        <v>0</v>
      </c>
      <c r="F1262" s="14">
        <v>0</v>
      </c>
      <c r="G1262" s="14">
        <v>0</v>
      </c>
      <c r="H1262" s="14">
        <v>0</v>
      </c>
    </row>
    <row r="1263" spans="1:8">
      <c r="A1263" s="11"/>
      <c r="B1263" s="28" t="s">
        <v>1261</v>
      </c>
      <c r="C1263" s="12" t="s">
        <v>1260</v>
      </c>
      <c r="D1263" s="14">
        <v>0</v>
      </c>
      <c r="E1263" s="14">
        <v>0</v>
      </c>
      <c r="F1263" s="14">
        <v>16891000</v>
      </c>
      <c r="G1263" s="14">
        <v>5255000</v>
      </c>
      <c r="H1263" s="14">
        <v>0</v>
      </c>
    </row>
    <row r="1264" spans="1:8">
      <c r="A1264" s="11" t="s">
        <v>139</v>
      </c>
      <c r="B1264" s="28" t="s">
        <v>1266</v>
      </c>
      <c r="C1264" s="12" t="s">
        <v>1257</v>
      </c>
      <c r="D1264" s="14">
        <f>SUM(D1265:D1273)</f>
        <v>235000</v>
      </c>
      <c r="E1264" s="14">
        <f>SUM(E1265:E1273)</f>
        <v>226000</v>
      </c>
      <c r="F1264" s="14">
        <f>SUM(F1265:F1273)</f>
        <v>226000</v>
      </c>
      <c r="G1264" s="14">
        <f>SUM(G1265:G1273)</f>
        <v>51000</v>
      </c>
      <c r="H1264" s="14">
        <f>SUM(H1265:H1273)</f>
        <v>175000</v>
      </c>
    </row>
    <row r="1265" spans="1:8" ht="31.5">
      <c r="A1265" s="11" t="s">
        <v>258</v>
      </c>
      <c r="B1265" s="28" t="s">
        <v>1266</v>
      </c>
      <c r="C1265" s="30" t="s">
        <v>5617</v>
      </c>
      <c r="D1265" s="14">
        <v>35000</v>
      </c>
      <c r="E1265" s="14">
        <v>26000</v>
      </c>
      <c r="F1265" s="14">
        <v>0</v>
      </c>
      <c r="G1265" s="14">
        <v>0</v>
      </c>
      <c r="H1265" s="14">
        <v>0</v>
      </c>
    </row>
    <row r="1266" spans="1:8" ht="31.5">
      <c r="A1266" s="11" t="s">
        <v>306</v>
      </c>
      <c r="B1266" s="28" t="s">
        <v>1266</v>
      </c>
      <c r="C1266" s="30" t="s">
        <v>5618</v>
      </c>
      <c r="D1266" s="14">
        <v>10000</v>
      </c>
      <c r="E1266" s="14">
        <v>10000</v>
      </c>
      <c r="F1266" s="14">
        <v>0</v>
      </c>
      <c r="G1266" s="14">
        <v>0</v>
      </c>
      <c r="H1266" s="14">
        <v>0</v>
      </c>
    </row>
    <row r="1267" spans="1:8" ht="31.5">
      <c r="A1267" s="11" t="s">
        <v>494</v>
      </c>
      <c r="B1267" s="28" t="s">
        <v>1266</v>
      </c>
      <c r="C1267" s="30" t="s">
        <v>5619</v>
      </c>
      <c r="D1267" s="14">
        <v>15000</v>
      </c>
      <c r="E1267" s="14">
        <v>15000</v>
      </c>
      <c r="F1267" s="14">
        <v>0</v>
      </c>
      <c r="G1267" s="14">
        <v>0</v>
      </c>
      <c r="H1267" s="14">
        <v>0</v>
      </c>
    </row>
    <row r="1268" spans="1:8" ht="31.5">
      <c r="A1268" s="11" t="s">
        <v>496</v>
      </c>
      <c r="B1268" s="28" t="s">
        <v>1266</v>
      </c>
      <c r="C1268" s="30" t="s">
        <v>1267</v>
      </c>
      <c r="D1268" s="14">
        <v>50000</v>
      </c>
      <c r="E1268" s="14">
        <v>50000</v>
      </c>
      <c r="F1268" s="14">
        <v>50000</v>
      </c>
      <c r="G1268" s="14">
        <v>0</v>
      </c>
      <c r="H1268" s="14">
        <v>50000</v>
      </c>
    </row>
    <row r="1269" spans="1:8" ht="31.5">
      <c r="A1269" s="11" t="s">
        <v>1271</v>
      </c>
      <c r="B1269" s="28" t="s">
        <v>1266</v>
      </c>
      <c r="C1269" s="30" t="s">
        <v>1268</v>
      </c>
      <c r="D1269" s="14">
        <v>34000</v>
      </c>
      <c r="E1269" s="14">
        <v>34000</v>
      </c>
      <c r="F1269" s="14">
        <v>34000</v>
      </c>
      <c r="G1269" s="14">
        <v>0</v>
      </c>
      <c r="H1269" s="14">
        <v>34000</v>
      </c>
    </row>
    <row r="1270" spans="1:8" ht="31.5">
      <c r="A1270" s="11" t="s">
        <v>2927</v>
      </c>
      <c r="B1270" s="28" t="s">
        <v>1266</v>
      </c>
      <c r="C1270" s="30" t="s">
        <v>1269</v>
      </c>
      <c r="D1270" s="14">
        <v>6220</v>
      </c>
      <c r="E1270" s="14">
        <v>6220</v>
      </c>
      <c r="F1270" s="14">
        <v>6220</v>
      </c>
      <c r="G1270" s="14">
        <v>0</v>
      </c>
      <c r="H1270" s="14">
        <v>6220</v>
      </c>
    </row>
    <row r="1271" spans="1:8">
      <c r="A1271" s="11" t="s">
        <v>2929</v>
      </c>
      <c r="B1271" s="28" t="s">
        <v>1266</v>
      </c>
      <c r="C1271" s="30" t="s">
        <v>1270</v>
      </c>
      <c r="D1271" s="14">
        <v>14640</v>
      </c>
      <c r="E1271" s="14">
        <v>14640</v>
      </c>
      <c r="F1271" s="14">
        <v>14640</v>
      </c>
      <c r="G1271" s="14">
        <v>0</v>
      </c>
      <c r="H1271" s="14">
        <v>14640</v>
      </c>
    </row>
    <row r="1272" spans="1:8" ht="31.5">
      <c r="A1272" s="11" t="s">
        <v>2931</v>
      </c>
      <c r="B1272" s="28" t="s">
        <v>1266</v>
      </c>
      <c r="C1272" s="30" t="s">
        <v>1272</v>
      </c>
      <c r="D1272" s="14">
        <v>70140</v>
      </c>
      <c r="E1272" s="14">
        <v>70140</v>
      </c>
      <c r="F1272" s="14">
        <v>70140</v>
      </c>
      <c r="G1272" s="14">
        <v>0</v>
      </c>
      <c r="H1272" s="14">
        <v>70140</v>
      </c>
    </row>
    <row r="1273" spans="1:8">
      <c r="A1273" s="11"/>
      <c r="B1273" s="28" t="s">
        <v>1266</v>
      </c>
      <c r="C1273" s="12" t="s">
        <v>1260</v>
      </c>
      <c r="D1273" s="14">
        <v>0</v>
      </c>
      <c r="E1273" s="14">
        <v>0</v>
      </c>
      <c r="F1273" s="14">
        <v>51000</v>
      </c>
      <c r="G1273" s="14">
        <v>51000</v>
      </c>
      <c r="H1273" s="14">
        <v>0</v>
      </c>
    </row>
    <row r="1274" spans="1:8">
      <c r="A1274" s="11" t="s">
        <v>140</v>
      </c>
      <c r="B1274" s="28" t="s">
        <v>5620</v>
      </c>
      <c r="C1274" s="12" t="s">
        <v>1257</v>
      </c>
      <c r="D1274" s="14">
        <f>SUM(D1275:D1277)</f>
        <v>1710000</v>
      </c>
      <c r="E1274" s="14">
        <f>SUM(E1275:E1277)</f>
        <v>1452000</v>
      </c>
      <c r="F1274" s="14">
        <f>SUM(F1275:F1277)</f>
        <v>1452000</v>
      </c>
      <c r="G1274" s="14">
        <f>SUM(G1275:G1277)</f>
        <v>1452000</v>
      </c>
      <c r="H1274" s="14">
        <f>SUM(H1275:H1277)</f>
        <v>0</v>
      </c>
    </row>
    <row r="1275" spans="1:8" ht="31.5">
      <c r="A1275" s="11" t="s">
        <v>261</v>
      </c>
      <c r="B1275" s="28" t="s">
        <v>5620</v>
      </c>
      <c r="C1275" s="30" t="s">
        <v>5621</v>
      </c>
      <c r="D1275" s="14">
        <v>280000</v>
      </c>
      <c r="E1275" s="14">
        <v>22000</v>
      </c>
      <c r="F1275" s="14">
        <v>0</v>
      </c>
      <c r="G1275" s="14">
        <v>0</v>
      </c>
      <c r="H1275" s="14">
        <v>0</v>
      </c>
    </row>
    <row r="1276" spans="1:8">
      <c r="A1276" s="11" t="s">
        <v>263</v>
      </c>
      <c r="B1276" s="28" t="s">
        <v>5620</v>
      </c>
      <c r="C1276" s="30" t="s">
        <v>5622</v>
      </c>
      <c r="D1276" s="14">
        <v>1430000</v>
      </c>
      <c r="E1276" s="14">
        <v>1430000</v>
      </c>
      <c r="F1276" s="14">
        <v>0</v>
      </c>
      <c r="G1276" s="14">
        <v>0</v>
      </c>
      <c r="H1276" s="14">
        <v>0</v>
      </c>
    </row>
    <row r="1277" spans="1:8">
      <c r="A1277" s="11"/>
      <c r="B1277" s="28" t="s">
        <v>5620</v>
      </c>
      <c r="C1277" s="12" t="s">
        <v>1260</v>
      </c>
      <c r="D1277" s="14">
        <v>0</v>
      </c>
      <c r="E1277" s="14">
        <v>0</v>
      </c>
      <c r="F1277" s="14">
        <v>1452000</v>
      </c>
      <c r="G1277" s="14">
        <v>1452000</v>
      </c>
      <c r="H1277" s="14">
        <v>0</v>
      </c>
    </row>
    <row r="1278" spans="1:8">
      <c r="A1278" s="11" t="s">
        <v>141</v>
      </c>
      <c r="B1278" s="28" t="s">
        <v>1273</v>
      </c>
      <c r="C1278" s="12" t="s">
        <v>1257</v>
      </c>
      <c r="D1278" s="14">
        <f>SUM(D1279:D1283)</f>
        <v>156000</v>
      </c>
      <c r="E1278" s="14">
        <f>SUM(E1279:E1283)</f>
        <v>150000</v>
      </c>
      <c r="F1278" s="14">
        <f>SUM(F1279:F1283)</f>
        <v>150000</v>
      </c>
      <c r="G1278" s="14">
        <f>SUM(G1279:G1283)</f>
        <v>34000</v>
      </c>
      <c r="H1278" s="14">
        <f>SUM(H1279:H1283)</f>
        <v>116000</v>
      </c>
    </row>
    <row r="1279" spans="1:8" ht="31.5">
      <c r="A1279" s="11" t="s">
        <v>324</v>
      </c>
      <c r="B1279" s="28" t="s">
        <v>1273</v>
      </c>
      <c r="C1279" s="30" t="s">
        <v>1274</v>
      </c>
      <c r="D1279" s="14">
        <v>16000</v>
      </c>
      <c r="E1279" s="14">
        <v>16000</v>
      </c>
      <c r="F1279" s="14">
        <v>16000</v>
      </c>
      <c r="G1279" s="14">
        <v>0</v>
      </c>
      <c r="H1279" s="14">
        <v>16000</v>
      </c>
    </row>
    <row r="1280" spans="1:8" ht="31.5">
      <c r="A1280" s="11" t="s">
        <v>522</v>
      </c>
      <c r="B1280" s="28" t="s">
        <v>1273</v>
      </c>
      <c r="C1280" s="30" t="s">
        <v>1275</v>
      </c>
      <c r="D1280" s="14">
        <v>70000</v>
      </c>
      <c r="E1280" s="14">
        <v>70000</v>
      </c>
      <c r="F1280" s="14">
        <v>70000</v>
      </c>
      <c r="G1280" s="14">
        <v>0</v>
      </c>
      <c r="H1280" s="14">
        <v>70000</v>
      </c>
    </row>
    <row r="1281" spans="1:8" ht="31.5">
      <c r="A1281" s="11" t="s">
        <v>524</v>
      </c>
      <c r="B1281" s="28" t="s">
        <v>1273</v>
      </c>
      <c r="C1281" s="30" t="s">
        <v>1276</v>
      </c>
      <c r="D1281" s="14">
        <v>30000</v>
      </c>
      <c r="E1281" s="14">
        <v>30000</v>
      </c>
      <c r="F1281" s="14">
        <v>30000</v>
      </c>
      <c r="G1281" s="14">
        <v>0</v>
      </c>
      <c r="H1281" s="14">
        <v>30000</v>
      </c>
    </row>
    <row r="1282" spans="1:8" ht="31.5">
      <c r="A1282" s="11" t="s">
        <v>526</v>
      </c>
      <c r="B1282" s="28" t="s">
        <v>1273</v>
      </c>
      <c r="C1282" s="30" t="s">
        <v>5623</v>
      </c>
      <c r="D1282" s="14">
        <v>40000</v>
      </c>
      <c r="E1282" s="14">
        <v>34000</v>
      </c>
      <c r="F1282" s="14">
        <v>0</v>
      </c>
      <c r="G1282" s="14">
        <v>0</v>
      </c>
      <c r="H1282" s="14">
        <v>0</v>
      </c>
    </row>
    <row r="1283" spans="1:8">
      <c r="A1283" s="11"/>
      <c r="B1283" s="28" t="s">
        <v>1273</v>
      </c>
      <c r="C1283" s="12" t="s">
        <v>1260</v>
      </c>
      <c r="D1283" s="14">
        <v>0</v>
      </c>
      <c r="E1283" s="14">
        <v>0</v>
      </c>
      <c r="F1283" s="14">
        <v>34000</v>
      </c>
      <c r="G1283" s="14">
        <v>34000</v>
      </c>
      <c r="H1283" s="14">
        <v>0</v>
      </c>
    </row>
    <row r="1284" spans="1:8">
      <c r="A1284" s="11" t="s">
        <v>142</v>
      </c>
      <c r="B1284" s="28" t="s">
        <v>1277</v>
      </c>
      <c r="C1284" s="12" t="s">
        <v>1257</v>
      </c>
      <c r="D1284" s="14">
        <f>SUM(D1285:D1286)</f>
        <v>75000</v>
      </c>
      <c r="E1284" s="14">
        <f>SUM(E1285:E1286)</f>
        <v>64000</v>
      </c>
      <c r="F1284" s="14">
        <f>SUM(F1285:F1286)</f>
        <v>64000</v>
      </c>
      <c r="G1284" s="14">
        <f>SUM(G1285:G1286)</f>
        <v>-255000</v>
      </c>
      <c r="H1284" s="14">
        <f>SUM(H1285:H1286)</f>
        <v>0</v>
      </c>
    </row>
    <row r="1285" spans="1:8" ht="47.25">
      <c r="A1285" s="11" t="s">
        <v>327</v>
      </c>
      <c r="B1285" s="28" t="s">
        <v>1277</v>
      </c>
      <c r="C1285" s="30" t="s">
        <v>5624</v>
      </c>
      <c r="D1285" s="14">
        <v>75000</v>
      </c>
      <c r="E1285" s="14">
        <v>64000</v>
      </c>
      <c r="F1285" s="14">
        <v>0</v>
      </c>
      <c r="G1285" s="14">
        <v>0</v>
      </c>
      <c r="H1285" s="14">
        <v>0</v>
      </c>
    </row>
    <row r="1286" spans="1:8">
      <c r="A1286" s="11"/>
      <c r="B1286" s="28" t="s">
        <v>1277</v>
      </c>
      <c r="C1286" s="12" t="s">
        <v>1260</v>
      </c>
      <c r="D1286" s="14">
        <v>0</v>
      </c>
      <c r="E1286" s="14">
        <v>0</v>
      </c>
      <c r="F1286" s="14">
        <v>64000</v>
      </c>
      <c r="G1286" s="14">
        <v>-255000</v>
      </c>
      <c r="H1286" s="14">
        <v>0</v>
      </c>
    </row>
    <row r="1287" spans="1:8">
      <c r="A1287" s="11" t="s">
        <v>143</v>
      </c>
      <c r="B1287" s="28" t="s">
        <v>1278</v>
      </c>
      <c r="C1287" s="12" t="s">
        <v>1257</v>
      </c>
      <c r="D1287" s="14">
        <f>SUM(D1288:D1304)</f>
        <v>941000</v>
      </c>
      <c r="E1287" s="14">
        <f>SUM(E1288:E1304)</f>
        <v>844000</v>
      </c>
      <c r="F1287" s="14">
        <f>SUM(F1288:F1304)</f>
        <v>844000</v>
      </c>
      <c r="G1287" s="14">
        <f>SUM(G1288:G1304)</f>
        <v>-952000</v>
      </c>
      <c r="H1287" s="14">
        <f>SUM(H1288:H1304)</f>
        <v>209400</v>
      </c>
    </row>
    <row r="1288" spans="1:8">
      <c r="A1288" s="11" t="s">
        <v>330</v>
      </c>
      <c r="B1288" s="28" t="s">
        <v>1278</v>
      </c>
      <c r="C1288" s="30" t="s">
        <v>1279</v>
      </c>
      <c r="D1288" s="14">
        <v>59400</v>
      </c>
      <c r="E1288" s="14">
        <v>59400</v>
      </c>
      <c r="F1288" s="14">
        <v>59400</v>
      </c>
      <c r="G1288" s="14">
        <v>0</v>
      </c>
      <c r="H1288" s="14">
        <v>59400</v>
      </c>
    </row>
    <row r="1289" spans="1:8">
      <c r="A1289" s="11" t="s">
        <v>332</v>
      </c>
      <c r="B1289" s="28" t="s">
        <v>1278</v>
      </c>
      <c r="C1289" s="30" t="s">
        <v>1280</v>
      </c>
      <c r="D1289" s="14">
        <v>86600</v>
      </c>
      <c r="E1289" s="14">
        <v>86600</v>
      </c>
      <c r="F1289" s="14">
        <v>86600</v>
      </c>
      <c r="G1289" s="14">
        <v>0</v>
      </c>
      <c r="H1289" s="14">
        <v>0</v>
      </c>
    </row>
    <row r="1290" spans="1:8">
      <c r="A1290" s="11" t="s">
        <v>334</v>
      </c>
      <c r="B1290" s="28" t="s">
        <v>1278</v>
      </c>
      <c r="C1290" s="30" t="s">
        <v>1282</v>
      </c>
      <c r="D1290" s="14">
        <v>150000</v>
      </c>
      <c r="E1290" s="14">
        <v>150000</v>
      </c>
      <c r="F1290" s="14">
        <v>150000</v>
      </c>
      <c r="G1290" s="14">
        <v>0</v>
      </c>
      <c r="H1290" s="14">
        <v>150000</v>
      </c>
    </row>
    <row r="1291" spans="1:8">
      <c r="A1291" s="11" t="s">
        <v>336</v>
      </c>
      <c r="B1291" s="28" t="s">
        <v>1278</v>
      </c>
      <c r="C1291" s="30" t="s">
        <v>5625</v>
      </c>
      <c r="D1291" s="14">
        <v>58000</v>
      </c>
      <c r="E1291" s="14">
        <v>58000</v>
      </c>
      <c r="F1291" s="14">
        <v>0</v>
      </c>
      <c r="G1291" s="14">
        <v>0</v>
      </c>
      <c r="H1291" s="14">
        <v>0</v>
      </c>
    </row>
    <row r="1292" spans="1:8">
      <c r="A1292" s="11" t="s">
        <v>537</v>
      </c>
      <c r="B1292" s="28" t="s">
        <v>1278</v>
      </c>
      <c r="C1292" s="30" t="s">
        <v>5626</v>
      </c>
      <c r="D1292" s="14">
        <v>52000</v>
      </c>
      <c r="E1292" s="14">
        <v>52000</v>
      </c>
      <c r="F1292" s="14">
        <v>0</v>
      </c>
      <c r="G1292" s="14">
        <v>0</v>
      </c>
      <c r="H1292" s="14">
        <v>0</v>
      </c>
    </row>
    <row r="1293" spans="1:8">
      <c r="A1293" s="11" t="s">
        <v>539</v>
      </c>
      <c r="B1293" s="28" t="s">
        <v>1278</v>
      </c>
      <c r="C1293" s="30" t="s">
        <v>5627</v>
      </c>
      <c r="D1293" s="14">
        <v>34000</v>
      </c>
      <c r="E1293" s="14">
        <v>34000</v>
      </c>
      <c r="F1293" s="14">
        <v>0</v>
      </c>
      <c r="G1293" s="14">
        <v>0</v>
      </c>
      <c r="H1293" s="14">
        <v>0</v>
      </c>
    </row>
    <row r="1294" spans="1:8">
      <c r="A1294" s="11" t="s">
        <v>541</v>
      </c>
      <c r="B1294" s="28" t="s">
        <v>1278</v>
      </c>
      <c r="C1294" s="30" t="s">
        <v>5628</v>
      </c>
      <c r="D1294" s="14">
        <v>58000</v>
      </c>
      <c r="E1294" s="14">
        <v>58000</v>
      </c>
      <c r="F1294" s="14">
        <v>0</v>
      </c>
      <c r="G1294" s="14">
        <v>0</v>
      </c>
      <c r="H1294" s="14">
        <v>0</v>
      </c>
    </row>
    <row r="1295" spans="1:8">
      <c r="A1295" s="11" t="s">
        <v>543</v>
      </c>
      <c r="B1295" s="28" t="s">
        <v>1278</v>
      </c>
      <c r="C1295" s="30" t="s">
        <v>5629</v>
      </c>
      <c r="D1295" s="14">
        <v>58000</v>
      </c>
      <c r="E1295" s="14">
        <v>58000</v>
      </c>
      <c r="F1295" s="14">
        <v>0</v>
      </c>
      <c r="G1295" s="14">
        <v>0</v>
      </c>
      <c r="H1295" s="14">
        <v>0</v>
      </c>
    </row>
    <row r="1296" spans="1:8">
      <c r="A1296" s="11" t="s">
        <v>1292</v>
      </c>
      <c r="B1296" s="28" t="s">
        <v>1278</v>
      </c>
      <c r="C1296" s="30" t="s">
        <v>5630</v>
      </c>
      <c r="D1296" s="14">
        <v>47000</v>
      </c>
      <c r="E1296" s="14">
        <v>47000</v>
      </c>
      <c r="F1296" s="14">
        <v>0</v>
      </c>
      <c r="G1296" s="14">
        <v>0</v>
      </c>
      <c r="H1296" s="14">
        <v>0</v>
      </c>
    </row>
    <row r="1297" spans="1:8">
      <c r="A1297" s="11" t="s">
        <v>1294</v>
      </c>
      <c r="B1297" s="28" t="s">
        <v>1278</v>
      </c>
      <c r="C1297" s="30" t="s">
        <v>5631</v>
      </c>
      <c r="D1297" s="14">
        <v>58000</v>
      </c>
      <c r="E1297" s="14">
        <v>58000</v>
      </c>
      <c r="F1297" s="14">
        <v>0</v>
      </c>
      <c r="G1297" s="14">
        <v>0</v>
      </c>
      <c r="H1297" s="14">
        <v>0</v>
      </c>
    </row>
    <row r="1298" spans="1:8" ht="31.5">
      <c r="A1298" s="11" t="s">
        <v>1296</v>
      </c>
      <c r="B1298" s="28" t="s">
        <v>1278</v>
      </c>
      <c r="C1298" s="30" t="s">
        <v>5632</v>
      </c>
      <c r="D1298" s="14">
        <v>58000</v>
      </c>
      <c r="E1298" s="14">
        <v>58000</v>
      </c>
      <c r="F1298" s="14">
        <v>0</v>
      </c>
      <c r="G1298" s="14">
        <v>0</v>
      </c>
      <c r="H1298" s="14">
        <v>0</v>
      </c>
    </row>
    <row r="1299" spans="1:8">
      <c r="A1299" s="11" t="s">
        <v>5633</v>
      </c>
      <c r="B1299" s="28" t="s">
        <v>1278</v>
      </c>
      <c r="C1299" s="30" t="s">
        <v>5634</v>
      </c>
      <c r="D1299" s="14">
        <v>58000</v>
      </c>
      <c r="E1299" s="14">
        <v>58000</v>
      </c>
      <c r="F1299" s="14">
        <v>0</v>
      </c>
      <c r="G1299" s="14">
        <v>0</v>
      </c>
      <c r="H1299" s="14">
        <v>0</v>
      </c>
    </row>
    <row r="1300" spans="1:8" ht="31.5">
      <c r="A1300" s="11" t="s">
        <v>5635</v>
      </c>
      <c r="B1300" s="28" t="s">
        <v>1278</v>
      </c>
      <c r="C1300" s="30" t="s">
        <v>5636</v>
      </c>
      <c r="D1300" s="14">
        <v>58000</v>
      </c>
      <c r="E1300" s="14">
        <v>58000</v>
      </c>
      <c r="F1300" s="14">
        <v>0</v>
      </c>
      <c r="G1300" s="14">
        <v>0</v>
      </c>
      <c r="H1300" s="14">
        <v>0</v>
      </c>
    </row>
    <row r="1301" spans="1:8">
      <c r="A1301" s="11" t="s">
        <v>5637</v>
      </c>
      <c r="B1301" s="28" t="s">
        <v>1278</v>
      </c>
      <c r="C1301" s="30" t="s">
        <v>5638</v>
      </c>
      <c r="D1301" s="14">
        <v>58000</v>
      </c>
      <c r="E1301" s="14">
        <v>9000</v>
      </c>
      <c r="F1301" s="14">
        <v>0</v>
      </c>
      <c r="G1301" s="14">
        <v>0</v>
      </c>
      <c r="H1301" s="14">
        <v>0</v>
      </c>
    </row>
    <row r="1302" spans="1:8">
      <c r="A1302" s="11" t="s">
        <v>5639</v>
      </c>
      <c r="B1302" s="28" t="s">
        <v>1278</v>
      </c>
      <c r="C1302" s="30" t="s">
        <v>5640</v>
      </c>
      <c r="D1302" s="14">
        <v>24000</v>
      </c>
      <c r="E1302" s="14">
        <v>0</v>
      </c>
      <c r="F1302" s="14">
        <v>0</v>
      </c>
      <c r="G1302" s="14">
        <v>0</v>
      </c>
      <c r="H1302" s="14">
        <v>0</v>
      </c>
    </row>
    <row r="1303" spans="1:8">
      <c r="A1303" s="11" t="s">
        <v>5641</v>
      </c>
      <c r="B1303" s="28" t="s">
        <v>1278</v>
      </c>
      <c r="C1303" s="30" t="s">
        <v>5642</v>
      </c>
      <c r="D1303" s="14">
        <v>24000</v>
      </c>
      <c r="E1303" s="14">
        <v>0</v>
      </c>
      <c r="F1303" s="14">
        <v>0</v>
      </c>
      <c r="G1303" s="14">
        <v>0</v>
      </c>
      <c r="H1303" s="14">
        <v>0</v>
      </c>
    </row>
    <row r="1304" spans="1:8">
      <c r="A1304" s="11"/>
      <c r="B1304" s="28" t="s">
        <v>1278</v>
      </c>
      <c r="C1304" s="12" t="s">
        <v>1260</v>
      </c>
      <c r="D1304" s="14">
        <v>0</v>
      </c>
      <c r="E1304" s="14">
        <v>0</v>
      </c>
      <c r="F1304" s="14">
        <v>548000</v>
      </c>
      <c r="G1304" s="14">
        <v>-952000</v>
      </c>
      <c r="H1304" s="14">
        <v>0</v>
      </c>
    </row>
    <row r="1305" spans="1:8">
      <c r="A1305" s="11" t="s">
        <v>144</v>
      </c>
      <c r="B1305" s="28" t="s">
        <v>1283</v>
      </c>
      <c r="C1305" s="12" t="s">
        <v>1257</v>
      </c>
      <c r="D1305" s="14">
        <f>SUM(D1306:D1322)</f>
        <v>1250000</v>
      </c>
      <c r="E1305" s="14">
        <f>SUM(E1306:E1322)</f>
        <v>1202000</v>
      </c>
      <c r="F1305" s="14">
        <f>SUM(F1306:F1322)</f>
        <v>1202000</v>
      </c>
      <c r="G1305" s="14">
        <f>SUM(G1306:G1322)</f>
        <v>267000</v>
      </c>
      <c r="H1305" s="14">
        <f>SUM(H1306:H1322)</f>
        <v>469158</v>
      </c>
    </row>
    <row r="1306" spans="1:8" ht="31.5">
      <c r="A1306" s="11" t="s">
        <v>339</v>
      </c>
      <c r="B1306" s="28" t="s">
        <v>1283</v>
      </c>
      <c r="C1306" s="30" t="s">
        <v>5643</v>
      </c>
      <c r="D1306" s="14">
        <v>13000</v>
      </c>
      <c r="E1306" s="14">
        <v>0</v>
      </c>
      <c r="F1306" s="14">
        <v>0</v>
      </c>
      <c r="G1306" s="14">
        <v>0</v>
      </c>
      <c r="H1306" s="14">
        <v>0</v>
      </c>
    </row>
    <row r="1307" spans="1:8" ht="31.5">
      <c r="A1307" s="11" t="s">
        <v>340</v>
      </c>
      <c r="B1307" s="28" t="s">
        <v>1283</v>
      </c>
      <c r="C1307" s="30" t="s">
        <v>5644</v>
      </c>
      <c r="D1307" s="14">
        <v>20000</v>
      </c>
      <c r="E1307" s="14">
        <v>0</v>
      </c>
      <c r="F1307" s="14">
        <v>0</v>
      </c>
      <c r="G1307" s="14">
        <v>0</v>
      </c>
      <c r="H1307" s="14">
        <v>0</v>
      </c>
    </row>
    <row r="1308" spans="1:8" ht="31.5">
      <c r="A1308" s="11" t="s">
        <v>343</v>
      </c>
      <c r="B1308" s="28" t="s">
        <v>1283</v>
      </c>
      <c r="C1308" s="30" t="s">
        <v>5645</v>
      </c>
      <c r="D1308" s="14">
        <v>240000</v>
      </c>
      <c r="E1308" s="14">
        <v>240000</v>
      </c>
      <c r="F1308" s="14">
        <v>0</v>
      </c>
      <c r="G1308" s="14">
        <v>0</v>
      </c>
      <c r="H1308" s="14">
        <v>0</v>
      </c>
    </row>
    <row r="1309" spans="1:8" ht="31.5">
      <c r="A1309" s="11" t="s">
        <v>1213</v>
      </c>
      <c r="B1309" s="28" t="s">
        <v>1283</v>
      </c>
      <c r="C1309" s="30" t="s">
        <v>5646</v>
      </c>
      <c r="D1309" s="14">
        <v>27000</v>
      </c>
      <c r="E1309" s="14">
        <v>27000</v>
      </c>
      <c r="F1309" s="14">
        <v>0</v>
      </c>
      <c r="G1309" s="14">
        <v>0</v>
      </c>
      <c r="H1309" s="14">
        <v>0</v>
      </c>
    </row>
    <row r="1310" spans="1:8" ht="31.5">
      <c r="A1310" s="11" t="s">
        <v>1215</v>
      </c>
      <c r="B1310" s="28" t="s">
        <v>1283</v>
      </c>
      <c r="C1310" s="30" t="s">
        <v>5647</v>
      </c>
      <c r="D1310" s="14">
        <v>15000</v>
      </c>
      <c r="E1310" s="14">
        <v>0</v>
      </c>
      <c r="F1310" s="14">
        <v>0</v>
      </c>
      <c r="G1310" s="14">
        <v>0</v>
      </c>
      <c r="H1310" s="14">
        <v>0</v>
      </c>
    </row>
    <row r="1311" spans="1:8" ht="31.5">
      <c r="A1311" s="11" t="s">
        <v>1217</v>
      </c>
      <c r="B1311" s="28" t="s">
        <v>1283</v>
      </c>
      <c r="C1311" s="30" t="s">
        <v>1284</v>
      </c>
      <c r="D1311" s="14">
        <v>53000</v>
      </c>
      <c r="E1311" s="14">
        <v>53000</v>
      </c>
      <c r="F1311" s="14">
        <v>53000</v>
      </c>
      <c r="G1311" s="14">
        <v>0</v>
      </c>
      <c r="H1311" s="14">
        <v>53000</v>
      </c>
    </row>
    <row r="1312" spans="1:8" ht="31.5">
      <c r="A1312" s="11" t="s">
        <v>1219</v>
      </c>
      <c r="B1312" s="28" t="s">
        <v>1283</v>
      </c>
      <c r="C1312" s="30" t="s">
        <v>1285</v>
      </c>
      <c r="D1312" s="14">
        <v>53000</v>
      </c>
      <c r="E1312" s="14">
        <v>53000</v>
      </c>
      <c r="F1312" s="14">
        <v>53000</v>
      </c>
      <c r="G1312" s="14">
        <v>0</v>
      </c>
      <c r="H1312" s="14">
        <v>53000</v>
      </c>
    </row>
    <row r="1313" spans="1:8" ht="31.5">
      <c r="A1313" s="11" t="s">
        <v>3287</v>
      </c>
      <c r="B1313" s="28" t="s">
        <v>1283</v>
      </c>
      <c r="C1313" s="30" t="s">
        <v>1286</v>
      </c>
      <c r="D1313" s="14">
        <v>53000</v>
      </c>
      <c r="E1313" s="14">
        <v>53000</v>
      </c>
      <c r="F1313" s="14">
        <v>53000</v>
      </c>
      <c r="G1313" s="14">
        <v>0</v>
      </c>
      <c r="H1313" s="14">
        <v>53000</v>
      </c>
    </row>
    <row r="1314" spans="1:8" ht="31.5">
      <c r="A1314" s="11" t="s">
        <v>3289</v>
      </c>
      <c r="B1314" s="28" t="s">
        <v>1283</v>
      </c>
      <c r="C1314" s="30" t="s">
        <v>1287</v>
      </c>
      <c r="D1314" s="14">
        <v>53000</v>
      </c>
      <c r="E1314" s="14">
        <v>53000</v>
      </c>
      <c r="F1314" s="14">
        <v>53000</v>
      </c>
      <c r="G1314" s="14">
        <v>0</v>
      </c>
      <c r="H1314" s="14">
        <v>53000</v>
      </c>
    </row>
    <row r="1315" spans="1:8" ht="47.25">
      <c r="A1315" s="11" t="s">
        <v>5352</v>
      </c>
      <c r="B1315" s="28" t="s">
        <v>1283</v>
      </c>
      <c r="C1315" s="30" t="s">
        <v>1288</v>
      </c>
      <c r="D1315" s="14">
        <v>53000</v>
      </c>
      <c r="E1315" s="14">
        <v>53000</v>
      </c>
      <c r="F1315" s="14">
        <v>53000</v>
      </c>
      <c r="G1315" s="14">
        <v>0</v>
      </c>
      <c r="H1315" s="14">
        <v>53000</v>
      </c>
    </row>
    <row r="1316" spans="1:8" ht="31.5">
      <c r="A1316" s="11" t="s">
        <v>5353</v>
      </c>
      <c r="B1316" s="28" t="s">
        <v>1283</v>
      </c>
      <c r="C1316" s="30" t="s">
        <v>1289</v>
      </c>
      <c r="D1316" s="14">
        <v>53000</v>
      </c>
      <c r="E1316" s="14">
        <v>53000</v>
      </c>
      <c r="F1316" s="14">
        <v>53000</v>
      </c>
      <c r="G1316" s="14">
        <v>0</v>
      </c>
      <c r="H1316" s="14">
        <v>53000</v>
      </c>
    </row>
    <row r="1317" spans="1:8" ht="31.5">
      <c r="A1317" s="11" t="s">
        <v>5354</v>
      </c>
      <c r="B1317" s="28" t="s">
        <v>1283</v>
      </c>
      <c r="C1317" s="30" t="s">
        <v>1290</v>
      </c>
      <c r="D1317" s="14">
        <v>190000</v>
      </c>
      <c r="E1317" s="14">
        <v>190000</v>
      </c>
      <c r="F1317" s="14">
        <v>190000</v>
      </c>
      <c r="G1317" s="14">
        <v>0</v>
      </c>
      <c r="H1317" s="14">
        <v>151158</v>
      </c>
    </row>
    <row r="1318" spans="1:8" ht="31.5">
      <c r="A1318" s="11" t="s">
        <v>5355</v>
      </c>
      <c r="B1318" s="28" t="s">
        <v>1283</v>
      </c>
      <c r="C1318" s="30" t="s">
        <v>1291</v>
      </c>
      <c r="D1318" s="14">
        <v>190000</v>
      </c>
      <c r="E1318" s="14">
        <v>190000</v>
      </c>
      <c r="F1318" s="14">
        <v>190000</v>
      </c>
      <c r="G1318" s="14">
        <v>0</v>
      </c>
      <c r="H1318" s="14">
        <v>0</v>
      </c>
    </row>
    <row r="1319" spans="1:8" ht="47.25">
      <c r="A1319" s="11" t="s">
        <v>5356</v>
      </c>
      <c r="B1319" s="28" t="s">
        <v>1283</v>
      </c>
      <c r="C1319" s="30" t="s">
        <v>1293</v>
      </c>
      <c r="D1319" s="14">
        <v>130000</v>
      </c>
      <c r="E1319" s="14">
        <v>130000</v>
      </c>
      <c r="F1319" s="14">
        <v>130000</v>
      </c>
      <c r="G1319" s="14">
        <v>0</v>
      </c>
      <c r="H1319" s="14">
        <v>0</v>
      </c>
    </row>
    <row r="1320" spans="1:8" ht="31.5">
      <c r="A1320" s="11" t="s">
        <v>5357</v>
      </c>
      <c r="B1320" s="28" t="s">
        <v>1283</v>
      </c>
      <c r="C1320" s="30" t="s">
        <v>1295</v>
      </c>
      <c r="D1320" s="14">
        <v>85000</v>
      </c>
      <c r="E1320" s="14">
        <v>85000</v>
      </c>
      <c r="F1320" s="14">
        <v>85000</v>
      </c>
      <c r="G1320" s="14">
        <v>0</v>
      </c>
      <c r="H1320" s="14">
        <v>0</v>
      </c>
    </row>
    <row r="1321" spans="1:8">
      <c r="A1321" s="11" t="s">
        <v>5358</v>
      </c>
      <c r="B1321" s="28" t="s">
        <v>1283</v>
      </c>
      <c r="C1321" s="30" t="s">
        <v>1297</v>
      </c>
      <c r="D1321" s="14">
        <v>22000</v>
      </c>
      <c r="E1321" s="14">
        <v>22000</v>
      </c>
      <c r="F1321" s="14">
        <v>22000</v>
      </c>
      <c r="G1321" s="14">
        <v>0</v>
      </c>
      <c r="H1321" s="14">
        <v>0</v>
      </c>
    </row>
    <row r="1322" spans="1:8">
      <c r="A1322" s="11"/>
      <c r="B1322" s="28" t="s">
        <v>1283</v>
      </c>
      <c r="C1322" s="12" t="s">
        <v>1260</v>
      </c>
      <c r="D1322" s="14">
        <v>0</v>
      </c>
      <c r="E1322" s="14">
        <v>0</v>
      </c>
      <c r="F1322" s="14">
        <v>267000</v>
      </c>
      <c r="G1322" s="14">
        <v>267000</v>
      </c>
      <c r="H1322" s="14">
        <v>0</v>
      </c>
    </row>
    <row r="1323" spans="1:8">
      <c r="A1323" s="11" t="s">
        <v>145</v>
      </c>
      <c r="B1323" s="28" t="s">
        <v>1298</v>
      </c>
      <c r="C1323" s="12" t="s">
        <v>1257</v>
      </c>
      <c r="D1323" s="14">
        <f>SUM(D1324:D1340)</f>
        <v>877000</v>
      </c>
      <c r="E1323" s="14">
        <f>SUM(E1324:E1340)</f>
        <v>850000</v>
      </c>
      <c r="F1323" s="14">
        <f>SUM(F1324:F1340)</f>
        <v>850000</v>
      </c>
      <c r="G1323" s="14">
        <f>SUM(G1324:G1340)</f>
        <v>153000</v>
      </c>
      <c r="H1323" s="14">
        <f>SUM(H1324:H1340)</f>
        <v>0</v>
      </c>
    </row>
    <row r="1324" spans="1:8">
      <c r="A1324" s="11" t="s">
        <v>346</v>
      </c>
      <c r="B1324" s="28" t="s">
        <v>1298</v>
      </c>
      <c r="C1324" s="30" t="s">
        <v>1299</v>
      </c>
      <c r="D1324" s="14">
        <v>198000</v>
      </c>
      <c r="E1324" s="14">
        <v>198000</v>
      </c>
      <c r="F1324" s="14">
        <v>0</v>
      </c>
      <c r="G1324" s="14">
        <v>0</v>
      </c>
      <c r="H1324" s="14">
        <v>0</v>
      </c>
    </row>
    <row r="1325" spans="1:8">
      <c r="A1325" s="11" t="s">
        <v>348</v>
      </c>
      <c r="B1325" s="28" t="s">
        <v>1298</v>
      </c>
      <c r="C1325" s="30" t="s">
        <v>1300</v>
      </c>
      <c r="D1325" s="14">
        <v>499000</v>
      </c>
      <c r="E1325" s="14">
        <v>499000</v>
      </c>
      <c r="F1325" s="14">
        <v>499000</v>
      </c>
      <c r="G1325" s="14">
        <v>0</v>
      </c>
      <c r="H1325" s="14">
        <v>0</v>
      </c>
    </row>
    <row r="1326" spans="1:8" ht="31.5">
      <c r="A1326" s="11" t="s">
        <v>350</v>
      </c>
      <c r="B1326" s="28" t="s">
        <v>1298</v>
      </c>
      <c r="C1326" s="30" t="s">
        <v>5648</v>
      </c>
      <c r="D1326" s="14">
        <v>33000</v>
      </c>
      <c r="E1326" s="14">
        <v>33000</v>
      </c>
      <c r="F1326" s="14">
        <v>0</v>
      </c>
      <c r="G1326" s="14">
        <v>0</v>
      </c>
      <c r="H1326" s="14">
        <v>0</v>
      </c>
    </row>
    <row r="1327" spans="1:8" ht="31.5">
      <c r="A1327" s="11" t="s">
        <v>352</v>
      </c>
      <c r="B1327" s="28" t="s">
        <v>1298</v>
      </c>
      <c r="C1327" s="30" t="s">
        <v>5649</v>
      </c>
      <c r="D1327" s="14">
        <v>33000</v>
      </c>
      <c r="E1327" s="14">
        <v>33000</v>
      </c>
      <c r="F1327" s="14">
        <v>0</v>
      </c>
      <c r="G1327" s="14">
        <v>0</v>
      </c>
      <c r="H1327" s="14">
        <v>0</v>
      </c>
    </row>
    <row r="1328" spans="1:8" ht="31.5">
      <c r="A1328" s="11" t="s">
        <v>354</v>
      </c>
      <c r="B1328" s="28" t="s">
        <v>1298</v>
      </c>
      <c r="C1328" s="30" t="s">
        <v>5650</v>
      </c>
      <c r="D1328" s="14">
        <v>12000</v>
      </c>
      <c r="E1328" s="14">
        <v>12000</v>
      </c>
      <c r="F1328" s="14">
        <v>0</v>
      </c>
      <c r="G1328" s="14">
        <v>0</v>
      </c>
      <c r="H1328" s="14">
        <v>0</v>
      </c>
    </row>
    <row r="1329" spans="1:8" ht="31.5">
      <c r="A1329" s="11" t="s">
        <v>356</v>
      </c>
      <c r="B1329" s="28" t="s">
        <v>1298</v>
      </c>
      <c r="C1329" s="30" t="s">
        <v>5651</v>
      </c>
      <c r="D1329" s="14">
        <v>12000</v>
      </c>
      <c r="E1329" s="14">
        <v>12000</v>
      </c>
      <c r="F1329" s="14">
        <v>0</v>
      </c>
      <c r="G1329" s="14">
        <v>0</v>
      </c>
      <c r="H1329" s="14">
        <v>0</v>
      </c>
    </row>
    <row r="1330" spans="1:8" ht="31.5">
      <c r="A1330" s="11" t="s">
        <v>1228</v>
      </c>
      <c r="B1330" s="28" t="s">
        <v>1298</v>
      </c>
      <c r="C1330" s="30" t="s">
        <v>5652</v>
      </c>
      <c r="D1330" s="14">
        <v>12000</v>
      </c>
      <c r="E1330" s="14">
        <v>12000</v>
      </c>
      <c r="F1330" s="14">
        <v>0</v>
      </c>
      <c r="G1330" s="14">
        <v>0</v>
      </c>
      <c r="H1330" s="14">
        <v>0</v>
      </c>
    </row>
    <row r="1331" spans="1:8" ht="31.5">
      <c r="A1331" s="11" t="s">
        <v>1230</v>
      </c>
      <c r="B1331" s="28" t="s">
        <v>1298</v>
      </c>
      <c r="C1331" s="30" t="s">
        <v>5653</v>
      </c>
      <c r="D1331" s="14">
        <v>7000</v>
      </c>
      <c r="E1331" s="14">
        <v>7000</v>
      </c>
      <c r="F1331" s="14">
        <v>0</v>
      </c>
      <c r="G1331" s="14">
        <v>0</v>
      </c>
      <c r="H1331" s="14">
        <v>0</v>
      </c>
    </row>
    <row r="1332" spans="1:8" ht="31.5">
      <c r="A1332" s="11" t="s">
        <v>1232</v>
      </c>
      <c r="B1332" s="28" t="s">
        <v>1298</v>
      </c>
      <c r="C1332" s="30" t="s">
        <v>5654</v>
      </c>
      <c r="D1332" s="14">
        <v>7000</v>
      </c>
      <c r="E1332" s="14">
        <v>7000</v>
      </c>
      <c r="F1332" s="14">
        <v>0</v>
      </c>
      <c r="G1332" s="14">
        <v>0</v>
      </c>
      <c r="H1332" s="14">
        <v>0</v>
      </c>
    </row>
    <row r="1333" spans="1:8" ht="31.5">
      <c r="A1333" s="11" t="s">
        <v>1234</v>
      </c>
      <c r="B1333" s="28" t="s">
        <v>1298</v>
      </c>
      <c r="C1333" s="30" t="s">
        <v>5655</v>
      </c>
      <c r="D1333" s="14">
        <v>12000</v>
      </c>
      <c r="E1333" s="14">
        <v>12000</v>
      </c>
      <c r="F1333" s="14">
        <v>0</v>
      </c>
      <c r="G1333" s="14">
        <v>0</v>
      </c>
      <c r="H1333" s="14">
        <v>0</v>
      </c>
    </row>
    <row r="1334" spans="1:8" ht="47.25">
      <c r="A1334" s="11" t="s">
        <v>1236</v>
      </c>
      <c r="B1334" s="28" t="s">
        <v>1298</v>
      </c>
      <c r="C1334" s="30" t="s">
        <v>5656</v>
      </c>
      <c r="D1334" s="14">
        <v>12000</v>
      </c>
      <c r="E1334" s="14">
        <v>12000</v>
      </c>
      <c r="F1334" s="14">
        <v>0</v>
      </c>
      <c r="G1334" s="14">
        <v>0</v>
      </c>
      <c r="H1334" s="14">
        <v>0</v>
      </c>
    </row>
    <row r="1335" spans="1:8" ht="47.25">
      <c r="A1335" s="11" t="s">
        <v>1238</v>
      </c>
      <c r="B1335" s="28" t="s">
        <v>1298</v>
      </c>
      <c r="C1335" s="30" t="s">
        <v>5657</v>
      </c>
      <c r="D1335" s="14">
        <v>7000</v>
      </c>
      <c r="E1335" s="14">
        <v>7000</v>
      </c>
      <c r="F1335" s="14">
        <v>0</v>
      </c>
      <c r="G1335" s="14">
        <v>0</v>
      </c>
      <c r="H1335" s="14">
        <v>0</v>
      </c>
    </row>
    <row r="1336" spans="1:8" ht="47.25">
      <c r="A1336" s="11" t="s">
        <v>1240</v>
      </c>
      <c r="B1336" s="28" t="s">
        <v>1298</v>
      </c>
      <c r="C1336" s="30" t="s">
        <v>5658</v>
      </c>
      <c r="D1336" s="14">
        <v>7000</v>
      </c>
      <c r="E1336" s="14">
        <v>6000</v>
      </c>
      <c r="F1336" s="14">
        <v>0</v>
      </c>
      <c r="G1336" s="14">
        <v>0</v>
      </c>
      <c r="H1336" s="14">
        <v>0</v>
      </c>
    </row>
    <row r="1337" spans="1:8" ht="31.5">
      <c r="A1337" s="11" t="s">
        <v>1242</v>
      </c>
      <c r="B1337" s="28" t="s">
        <v>1298</v>
      </c>
      <c r="C1337" s="30" t="s">
        <v>5659</v>
      </c>
      <c r="D1337" s="14">
        <v>12000</v>
      </c>
      <c r="E1337" s="14">
        <v>0</v>
      </c>
      <c r="F1337" s="14">
        <v>0</v>
      </c>
      <c r="G1337" s="14">
        <v>0</v>
      </c>
      <c r="H1337" s="14">
        <v>0</v>
      </c>
    </row>
    <row r="1338" spans="1:8" ht="47.25">
      <c r="A1338" s="11" t="s">
        <v>1244</v>
      </c>
      <c r="B1338" s="28" t="s">
        <v>1298</v>
      </c>
      <c r="C1338" s="30" t="s">
        <v>5660</v>
      </c>
      <c r="D1338" s="14">
        <v>7000</v>
      </c>
      <c r="E1338" s="14">
        <v>0</v>
      </c>
      <c r="F1338" s="14">
        <v>0</v>
      </c>
      <c r="G1338" s="14">
        <v>0</v>
      </c>
      <c r="H1338" s="14">
        <v>0</v>
      </c>
    </row>
    <row r="1339" spans="1:8" ht="47.25">
      <c r="A1339" s="11" t="s">
        <v>1246</v>
      </c>
      <c r="B1339" s="28" t="s">
        <v>1298</v>
      </c>
      <c r="C1339" s="30" t="s">
        <v>5661</v>
      </c>
      <c r="D1339" s="14">
        <v>7000</v>
      </c>
      <c r="E1339" s="14">
        <v>0</v>
      </c>
      <c r="F1339" s="14">
        <v>0</v>
      </c>
      <c r="G1339" s="14">
        <v>0</v>
      </c>
      <c r="H1339" s="14">
        <v>0</v>
      </c>
    </row>
    <row r="1340" spans="1:8">
      <c r="A1340" s="11"/>
      <c r="B1340" s="28" t="s">
        <v>1298</v>
      </c>
      <c r="C1340" s="12" t="s">
        <v>1260</v>
      </c>
      <c r="D1340" s="14">
        <v>0</v>
      </c>
      <c r="E1340" s="14">
        <v>0</v>
      </c>
      <c r="F1340" s="14">
        <v>351000</v>
      </c>
      <c r="G1340" s="14">
        <v>153000</v>
      </c>
      <c r="H1340" s="14">
        <v>0</v>
      </c>
    </row>
    <row r="1341" spans="1:8">
      <c r="A1341" s="11" t="s">
        <v>146</v>
      </c>
      <c r="B1341" s="28" t="s">
        <v>1301</v>
      </c>
      <c r="C1341" s="12" t="s">
        <v>1257</v>
      </c>
      <c r="D1341" s="14">
        <f>SUM(D1342:D1343)</f>
        <v>430000</v>
      </c>
      <c r="E1341" s="14">
        <f>SUM(E1342:E1343)</f>
        <v>430000</v>
      </c>
      <c r="F1341" s="14">
        <f>SUM(F1342:F1343)</f>
        <v>430000</v>
      </c>
      <c r="G1341" s="14">
        <f>SUM(G1342:G1343)</f>
        <v>0</v>
      </c>
      <c r="H1341" s="14">
        <f>SUM(H1342:H1343)</f>
        <v>0</v>
      </c>
    </row>
    <row r="1342" spans="1:8">
      <c r="A1342" s="11" t="s">
        <v>359</v>
      </c>
      <c r="B1342" s="28" t="s">
        <v>1301</v>
      </c>
      <c r="C1342" s="30" t="s">
        <v>1302</v>
      </c>
      <c r="D1342" s="14">
        <v>430000</v>
      </c>
      <c r="E1342" s="14">
        <v>430000</v>
      </c>
      <c r="F1342" s="14">
        <v>0</v>
      </c>
      <c r="G1342" s="14">
        <v>0</v>
      </c>
      <c r="H1342" s="14">
        <v>0</v>
      </c>
    </row>
    <row r="1343" spans="1:8">
      <c r="A1343" s="11"/>
      <c r="B1343" s="28" t="s">
        <v>1301</v>
      </c>
      <c r="C1343" s="12" t="s">
        <v>1260</v>
      </c>
      <c r="D1343" s="14">
        <v>0</v>
      </c>
      <c r="E1343" s="14">
        <v>0</v>
      </c>
      <c r="F1343" s="14">
        <v>430000</v>
      </c>
      <c r="G1343" s="14">
        <v>0</v>
      </c>
      <c r="H1343" s="14">
        <v>0</v>
      </c>
    </row>
    <row r="1344" spans="1:8">
      <c r="A1344" s="11" t="s">
        <v>147</v>
      </c>
      <c r="B1344" s="28" t="s">
        <v>1303</v>
      </c>
      <c r="C1344" s="12" t="s">
        <v>1257</v>
      </c>
      <c r="D1344" s="14">
        <f>SUM(D1345:D1355)</f>
        <v>273000</v>
      </c>
      <c r="E1344" s="14">
        <f>SUM(E1345:E1355)</f>
        <v>262000</v>
      </c>
      <c r="F1344" s="14">
        <f>SUM(F1345:F1355)</f>
        <v>262000</v>
      </c>
      <c r="G1344" s="14">
        <f>SUM(G1345:G1355)</f>
        <v>59000</v>
      </c>
      <c r="H1344" s="14">
        <f>SUM(H1345:H1355)</f>
        <v>203000</v>
      </c>
    </row>
    <row r="1345" spans="1:8">
      <c r="A1345" s="11" t="s">
        <v>362</v>
      </c>
      <c r="B1345" s="28" t="s">
        <v>1303</v>
      </c>
      <c r="C1345" s="30" t="s">
        <v>1304</v>
      </c>
      <c r="D1345" s="14">
        <v>8800</v>
      </c>
      <c r="E1345" s="14">
        <v>8800</v>
      </c>
      <c r="F1345" s="14">
        <v>8800</v>
      </c>
      <c r="G1345" s="14">
        <v>0</v>
      </c>
      <c r="H1345" s="14">
        <v>8800</v>
      </c>
    </row>
    <row r="1346" spans="1:8">
      <c r="A1346" s="11" t="s">
        <v>558</v>
      </c>
      <c r="B1346" s="28" t="s">
        <v>1303</v>
      </c>
      <c r="C1346" s="30" t="s">
        <v>1305</v>
      </c>
      <c r="D1346" s="14">
        <v>57739</v>
      </c>
      <c r="E1346" s="14">
        <v>57739</v>
      </c>
      <c r="F1346" s="14">
        <v>57739</v>
      </c>
      <c r="G1346" s="14">
        <v>0</v>
      </c>
      <c r="H1346" s="14">
        <v>57739</v>
      </c>
    </row>
    <row r="1347" spans="1:8">
      <c r="A1347" s="11" t="s">
        <v>560</v>
      </c>
      <c r="B1347" s="28" t="s">
        <v>1303</v>
      </c>
      <c r="C1347" s="30" t="s">
        <v>1307</v>
      </c>
      <c r="D1347" s="14">
        <v>54450</v>
      </c>
      <c r="E1347" s="14">
        <v>54450</v>
      </c>
      <c r="F1347" s="14">
        <v>54450</v>
      </c>
      <c r="G1347" s="14">
        <v>0</v>
      </c>
      <c r="H1347" s="14">
        <v>54450</v>
      </c>
    </row>
    <row r="1348" spans="1:8">
      <c r="A1348" s="11" t="s">
        <v>562</v>
      </c>
      <c r="B1348" s="28" t="s">
        <v>1303</v>
      </c>
      <c r="C1348" s="30" t="s">
        <v>1309</v>
      </c>
      <c r="D1348" s="14">
        <v>54450</v>
      </c>
      <c r="E1348" s="14">
        <v>54450</v>
      </c>
      <c r="F1348" s="14">
        <v>54450</v>
      </c>
      <c r="G1348" s="14">
        <v>0</v>
      </c>
      <c r="H1348" s="14">
        <v>54450</v>
      </c>
    </row>
    <row r="1349" spans="1:8">
      <c r="A1349" s="11" t="s">
        <v>2411</v>
      </c>
      <c r="B1349" s="28" t="s">
        <v>1303</v>
      </c>
      <c r="C1349" s="30" t="s">
        <v>1311</v>
      </c>
      <c r="D1349" s="14">
        <v>27561</v>
      </c>
      <c r="E1349" s="14">
        <v>27561</v>
      </c>
      <c r="F1349" s="14">
        <v>27561</v>
      </c>
      <c r="G1349" s="14">
        <v>0</v>
      </c>
      <c r="H1349" s="14">
        <v>27561</v>
      </c>
    </row>
    <row r="1350" spans="1:8">
      <c r="A1350" s="11" t="s">
        <v>2413</v>
      </c>
      <c r="B1350" s="28" t="s">
        <v>1303</v>
      </c>
      <c r="C1350" s="30" t="s">
        <v>5662</v>
      </c>
      <c r="D1350" s="14">
        <v>20000</v>
      </c>
      <c r="E1350" s="14">
        <v>20000</v>
      </c>
      <c r="F1350" s="14">
        <v>20000</v>
      </c>
      <c r="G1350" s="14">
        <v>20000</v>
      </c>
      <c r="H1350" s="14">
        <v>0</v>
      </c>
    </row>
    <row r="1351" spans="1:8">
      <c r="A1351" s="11" t="s">
        <v>2415</v>
      </c>
      <c r="B1351" s="28" t="s">
        <v>1303</v>
      </c>
      <c r="C1351" s="30" t="s">
        <v>5663</v>
      </c>
      <c r="D1351" s="14">
        <v>15000</v>
      </c>
      <c r="E1351" s="14">
        <v>4000</v>
      </c>
      <c r="F1351" s="14">
        <v>4000</v>
      </c>
      <c r="G1351" s="14">
        <v>4000</v>
      </c>
      <c r="H1351" s="14">
        <v>0</v>
      </c>
    </row>
    <row r="1352" spans="1:8">
      <c r="A1352" s="11" t="s">
        <v>2417</v>
      </c>
      <c r="B1352" s="28" t="s">
        <v>1303</v>
      </c>
      <c r="C1352" s="30" t="s">
        <v>5664</v>
      </c>
      <c r="D1352" s="14">
        <v>10000</v>
      </c>
      <c r="E1352" s="14">
        <v>10000</v>
      </c>
      <c r="F1352" s="14">
        <v>10000</v>
      </c>
      <c r="G1352" s="14">
        <v>10000</v>
      </c>
      <c r="H1352" s="14">
        <v>0</v>
      </c>
    </row>
    <row r="1353" spans="1:8">
      <c r="A1353" s="11" t="s">
        <v>2419</v>
      </c>
      <c r="B1353" s="28" t="s">
        <v>1303</v>
      </c>
      <c r="C1353" s="30" t="s">
        <v>5665</v>
      </c>
      <c r="D1353" s="14">
        <v>8000</v>
      </c>
      <c r="E1353" s="14">
        <v>8000</v>
      </c>
      <c r="F1353" s="14">
        <v>8000</v>
      </c>
      <c r="G1353" s="14">
        <v>8000</v>
      </c>
      <c r="H1353" s="14">
        <v>0</v>
      </c>
    </row>
    <row r="1354" spans="1:8">
      <c r="A1354" s="11" t="s">
        <v>2421</v>
      </c>
      <c r="B1354" s="28" t="s">
        <v>1303</v>
      </c>
      <c r="C1354" s="30" t="s">
        <v>5666</v>
      </c>
      <c r="D1354" s="14">
        <v>7000</v>
      </c>
      <c r="E1354" s="14">
        <v>7000</v>
      </c>
      <c r="F1354" s="14">
        <v>7000</v>
      </c>
      <c r="G1354" s="14">
        <v>7000</v>
      </c>
      <c r="H1354" s="14">
        <v>0</v>
      </c>
    </row>
    <row r="1355" spans="1:8">
      <c r="A1355" s="11" t="s">
        <v>2423</v>
      </c>
      <c r="B1355" s="28" t="s">
        <v>1303</v>
      </c>
      <c r="C1355" s="30" t="s">
        <v>5667</v>
      </c>
      <c r="D1355" s="14">
        <v>10000</v>
      </c>
      <c r="E1355" s="14">
        <v>10000</v>
      </c>
      <c r="F1355" s="14">
        <v>10000</v>
      </c>
      <c r="G1355" s="14">
        <v>10000</v>
      </c>
      <c r="H1355" s="14">
        <v>0</v>
      </c>
    </row>
    <row r="1356" spans="1:8">
      <c r="A1356" s="11" t="s">
        <v>148</v>
      </c>
      <c r="B1356" s="28" t="s">
        <v>1312</v>
      </c>
      <c r="C1356" s="12" t="s">
        <v>1257</v>
      </c>
      <c r="D1356" s="14">
        <f>SUM(D1357:D1359)</f>
        <v>235000</v>
      </c>
      <c r="E1356" s="14">
        <f>SUM(E1357:E1359)</f>
        <v>226000</v>
      </c>
      <c r="F1356" s="14">
        <f>SUM(F1357:F1359)</f>
        <v>226000</v>
      </c>
      <c r="G1356" s="14">
        <f>SUM(G1357:G1359)</f>
        <v>51000</v>
      </c>
      <c r="H1356" s="14">
        <f>SUM(H1357:H1359)</f>
        <v>0</v>
      </c>
    </row>
    <row r="1357" spans="1:8" ht="47.25">
      <c r="A1357" s="11" t="s">
        <v>365</v>
      </c>
      <c r="B1357" s="28" t="s">
        <v>1312</v>
      </c>
      <c r="C1357" s="30" t="s">
        <v>5668</v>
      </c>
      <c r="D1357" s="14">
        <v>60000</v>
      </c>
      <c r="E1357" s="14">
        <v>51000</v>
      </c>
      <c r="F1357" s="14">
        <v>0</v>
      </c>
      <c r="G1357" s="14">
        <v>0</v>
      </c>
      <c r="H1357" s="14">
        <v>0</v>
      </c>
    </row>
    <row r="1358" spans="1:8" ht="47.25">
      <c r="A1358" s="11" t="s">
        <v>566</v>
      </c>
      <c r="B1358" s="28" t="s">
        <v>1312</v>
      </c>
      <c r="C1358" s="30" t="s">
        <v>1313</v>
      </c>
      <c r="D1358" s="14">
        <v>175000</v>
      </c>
      <c r="E1358" s="14">
        <v>175000</v>
      </c>
      <c r="F1358" s="14">
        <v>0</v>
      </c>
      <c r="G1358" s="14">
        <v>0</v>
      </c>
      <c r="H1358" s="14">
        <v>0</v>
      </c>
    </row>
    <row r="1359" spans="1:8">
      <c r="A1359" s="11"/>
      <c r="B1359" s="28" t="s">
        <v>1312</v>
      </c>
      <c r="C1359" s="12" t="s">
        <v>1260</v>
      </c>
      <c r="D1359" s="14">
        <v>0</v>
      </c>
      <c r="E1359" s="14">
        <v>0</v>
      </c>
      <c r="F1359" s="14">
        <v>226000</v>
      </c>
      <c r="G1359" s="14">
        <v>51000</v>
      </c>
      <c r="H1359" s="14">
        <v>0</v>
      </c>
    </row>
    <row r="1360" spans="1:8">
      <c r="A1360" s="11" t="s">
        <v>149</v>
      </c>
      <c r="B1360" s="28" t="s">
        <v>1314</v>
      </c>
      <c r="C1360" s="12" t="s">
        <v>1257</v>
      </c>
      <c r="D1360" s="14">
        <f>SUM(D1361:D1363)</f>
        <v>117000</v>
      </c>
      <c r="E1360" s="14">
        <f>SUM(E1361:E1363)</f>
        <v>112000</v>
      </c>
      <c r="F1360" s="14">
        <f>SUM(F1361:F1363)</f>
        <v>112000</v>
      </c>
      <c r="G1360" s="14">
        <f>SUM(G1361:G1363)</f>
        <v>25000</v>
      </c>
      <c r="H1360" s="14">
        <f>SUM(H1361:H1363)</f>
        <v>87000</v>
      </c>
    </row>
    <row r="1361" spans="1:8">
      <c r="A1361" s="11" t="s">
        <v>368</v>
      </c>
      <c r="B1361" s="28" t="s">
        <v>1314</v>
      </c>
      <c r="C1361" s="30" t="s">
        <v>1315</v>
      </c>
      <c r="D1361" s="14">
        <v>87000</v>
      </c>
      <c r="E1361" s="14">
        <v>87000</v>
      </c>
      <c r="F1361" s="14">
        <v>87000</v>
      </c>
      <c r="G1361" s="14">
        <v>0</v>
      </c>
      <c r="H1361" s="14">
        <v>87000</v>
      </c>
    </row>
    <row r="1362" spans="1:8" ht="31.5">
      <c r="A1362" s="11" t="s">
        <v>574</v>
      </c>
      <c r="B1362" s="28" t="s">
        <v>1314</v>
      </c>
      <c r="C1362" s="30" t="s">
        <v>5669</v>
      </c>
      <c r="D1362" s="14">
        <v>30000</v>
      </c>
      <c r="E1362" s="14">
        <v>25000</v>
      </c>
      <c r="F1362" s="14">
        <v>0</v>
      </c>
      <c r="G1362" s="14">
        <v>0</v>
      </c>
      <c r="H1362" s="14">
        <v>0</v>
      </c>
    </row>
    <row r="1363" spans="1:8">
      <c r="A1363" s="11"/>
      <c r="B1363" s="28" t="s">
        <v>1314</v>
      </c>
      <c r="C1363" s="12" t="s">
        <v>1260</v>
      </c>
      <c r="D1363" s="14">
        <v>0</v>
      </c>
      <c r="E1363" s="14">
        <v>0</v>
      </c>
      <c r="F1363" s="14">
        <v>25000</v>
      </c>
      <c r="G1363" s="14">
        <v>25000</v>
      </c>
      <c r="H1363" s="14">
        <v>0</v>
      </c>
    </row>
    <row r="1364" spans="1:8">
      <c r="A1364" s="11" t="s">
        <v>150</v>
      </c>
      <c r="B1364" s="28" t="s">
        <v>1316</v>
      </c>
      <c r="C1364" s="12" t="s">
        <v>1257</v>
      </c>
      <c r="D1364" s="14">
        <f>SUM(D1365:D1369)</f>
        <v>77000</v>
      </c>
      <c r="E1364" s="14">
        <f>SUM(E1365:E1369)</f>
        <v>74000</v>
      </c>
      <c r="F1364" s="14">
        <f>SUM(F1365:F1369)</f>
        <v>74000</v>
      </c>
      <c r="G1364" s="14">
        <f>SUM(G1365:G1369)</f>
        <v>16000</v>
      </c>
      <c r="H1364" s="14">
        <f>SUM(H1365:H1369)</f>
        <v>0</v>
      </c>
    </row>
    <row r="1365" spans="1:8">
      <c r="A1365" s="11" t="s">
        <v>371</v>
      </c>
      <c r="B1365" s="28" t="s">
        <v>1316</v>
      </c>
      <c r="C1365" s="30" t="s">
        <v>1317</v>
      </c>
      <c r="D1365" s="14">
        <v>22077</v>
      </c>
      <c r="E1365" s="14">
        <v>22077</v>
      </c>
      <c r="F1365" s="14">
        <v>0</v>
      </c>
      <c r="G1365" s="14">
        <v>0</v>
      </c>
      <c r="H1365" s="14">
        <v>0</v>
      </c>
    </row>
    <row r="1366" spans="1:8">
      <c r="A1366" s="11" t="s">
        <v>373</v>
      </c>
      <c r="B1366" s="28" t="s">
        <v>1316</v>
      </c>
      <c r="C1366" s="30" t="s">
        <v>1318</v>
      </c>
      <c r="D1366" s="14">
        <v>22077</v>
      </c>
      <c r="E1366" s="14">
        <v>22077</v>
      </c>
      <c r="F1366" s="14">
        <v>0</v>
      </c>
      <c r="G1366" s="14">
        <v>0</v>
      </c>
      <c r="H1366" s="14">
        <v>0</v>
      </c>
    </row>
    <row r="1367" spans="1:8">
      <c r="A1367" s="11" t="s">
        <v>375</v>
      </c>
      <c r="B1367" s="28" t="s">
        <v>1316</v>
      </c>
      <c r="C1367" s="30" t="s">
        <v>1319</v>
      </c>
      <c r="D1367" s="14">
        <v>13846</v>
      </c>
      <c r="E1367" s="14">
        <v>13846</v>
      </c>
      <c r="F1367" s="14">
        <v>0</v>
      </c>
      <c r="G1367" s="14">
        <v>0</v>
      </c>
      <c r="H1367" s="14">
        <v>0</v>
      </c>
    </row>
    <row r="1368" spans="1:8">
      <c r="A1368" s="11" t="s">
        <v>377</v>
      </c>
      <c r="B1368" s="28" t="s">
        <v>1316</v>
      </c>
      <c r="C1368" s="30" t="s">
        <v>5670</v>
      </c>
      <c r="D1368" s="14">
        <v>19000</v>
      </c>
      <c r="E1368" s="14">
        <v>16000</v>
      </c>
      <c r="F1368" s="14">
        <v>0</v>
      </c>
      <c r="G1368" s="14">
        <v>0</v>
      </c>
      <c r="H1368" s="14">
        <v>0</v>
      </c>
    </row>
    <row r="1369" spans="1:8">
      <c r="A1369" s="11"/>
      <c r="B1369" s="28" t="s">
        <v>1316</v>
      </c>
      <c r="C1369" s="12" t="s">
        <v>1260</v>
      </c>
      <c r="D1369" s="14"/>
      <c r="E1369" s="14"/>
      <c r="F1369" s="14">
        <v>74000</v>
      </c>
      <c r="G1369" s="14">
        <v>16000</v>
      </c>
      <c r="H1369" s="14"/>
    </row>
    <row r="1370" spans="1:8">
      <c r="A1370" s="11" t="s">
        <v>151</v>
      </c>
      <c r="B1370" s="28" t="s">
        <v>5671</v>
      </c>
      <c r="C1370" s="12" t="s">
        <v>1257</v>
      </c>
      <c r="D1370" s="14">
        <f>SUM(D1371:D1372)</f>
        <v>290000</v>
      </c>
      <c r="E1370" s="14">
        <f>SUM(E1371:E1372)</f>
        <v>246000</v>
      </c>
      <c r="F1370" s="14">
        <f>SUM(F1371:F1372)</f>
        <v>246000</v>
      </c>
      <c r="G1370" s="14">
        <f>SUM(G1371:G1372)</f>
        <v>246000</v>
      </c>
      <c r="H1370" s="14">
        <f>SUM(H1371:H1372)</f>
        <v>0</v>
      </c>
    </row>
    <row r="1371" spans="1:8" ht="31.5">
      <c r="A1371" s="11" t="s">
        <v>380</v>
      </c>
      <c r="B1371" s="28" t="s">
        <v>5671</v>
      </c>
      <c r="C1371" s="30" t="s">
        <v>5672</v>
      </c>
      <c r="D1371" s="14">
        <v>290000</v>
      </c>
      <c r="E1371" s="14">
        <v>246000</v>
      </c>
      <c r="F1371" s="14">
        <v>0</v>
      </c>
      <c r="G1371" s="14">
        <v>0</v>
      </c>
      <c r="H1371" s="14">
        <v>0</v>
      </c>
    </row>
    <row r="1372" spans="1:8">
      <c r="A1372" s="11"/>
      <c r="B1372" s="28" t="s">
        <v>5671</v>
      </c>
      <c r="C1372" s="12" t="s">
        <v>1260</v>
      </c>
      <c r="D1372" s="14">
        <v>0</v>
      </c>
      <c r="E1372" s="14">
        <v>0</v>
      </c>
      <c r="F1372" s="14">
        <v>246000</v>
      </c>
      <c r="G1372" s="14">
        <v>246000</v>
      </c>
      <c r="H1372" s="14">
        <v>0</v>
      </c>
    </row>
    <row r="1373" spans="1:8">
      <c r="A1373" s="11" t="s">
        <v>152</v>
      </c>
      <c r="B1373" s="28" t="s">
        <v>1320</v>
      </c>
      <c r="C1373" s="12" t="s">
        <v>1257</v>
      </c>
      <c r="D1373" s="14">
        <f>SUM(D1374:D1380)</f>
        <v>114000</v>
      </c>
      <c r="E1373" s="14">
        <f>SUM(E1374:E1380)</f>
        <v>110000</v>
      </c>
      <c r="F1373" s="14">
        <f>SUM(F1374:F1380)</f>
        <v>110000</v>
      </c>
      <c r="G1373" s="14">
        <f>SUM(G1374:G1380)</f>
        <v>24000</v>
      </c>
      <c r="H1373" s="14">
        <f>SUM(H1374:H1380)</f>
        <v>86000</v>
      </c>
    </row>
    <row r="1374" spans="1:8" ht="31.5">
      <c r="A1374" s="11" t="s">
        <v>383</v>
      </c>
      <c r="B1374" s="28" t="s">
        <v>1320</v>
      </c>
      <c r="C1374" s="30" t="s">
        <v>1321</v>
      </c>
      <c r="D1374" s="14">
        <v>18041</v>
      </c>
      <c r="E1374" s="14">
        <v>18041</v>
      </c>
      <c r="F1374" s="14">
        <v>18041</v>
      </c>
      <c r="G1374" s="14">
        <v>0</v>
      </c>
      <c r="H1374" s="14">
        <v>18041</v>
      </c>
    </row>
    <row r="1375" spans="1:8" ht="31.5">
      <c r="A1375" s="11" t="s">
        <v>596</v>
      </c>
      <c r="B1375" s="28" t="s">
        <v>1320</v>
      </c>
      <c r="C1375" s="30" t="s">
        <v>1322</v>
      </c>
      <c r="D1375" s="14">
        <v>38835</v>
      </c>
      <c r="E1375" s="14">
        <v>38835</v>
      </c>
      <c r="F1375" s="14">
        <v>38835</v>
      </c>
      <c r="G1375" s="14">
        <v>0</v>
      </c>
      <c r="H1375" s="14">
        <v>38835</v>
      </c>
    </row>
    <row r="1376" spans="1:8" ht="31.5">
      <c r="A1376" s="11" t="s">
        <v>598</v>
      </c>
      <c r="B1376" s="28" t="s">
        <v>1320</v>
      </c>
      <c r="C1376" s="30" t="s">
        <v>1323</v>
      </c>
      <c r="D1376" s="14">
        <v>9708</v>
      </c>
      <c r="E1376" s="14">
        <v>9708</v>
      </c>
      <c r="F1376" s="14">
        <v>9708</v>
      </c>
      <c r="G1376" s="14">
        <v>0</v>
      </c>
      <c r="H1376" s="14">
        <v>9708</v>
      </c>
    </row>
    <row r="1377" spans="1:8" ht="31.5">
      <c r="A1377" s="11" t="s">
        <v>600</v>
      </c>
      <c r="B1377" s="28" t="s">
        <v>1320</v>
      </c>
      <c r="C1377" s="30" t="s">
        <v>1324</v>
      </c>
      <c r="D1377" s="14">
        <v>9708</v>
      </c>
      <c r="E1377" s="14">
        <v>9708</v>
      </c>
      <c r="F1377" s="14">
        <v>9708</v>
      </c>
      <c r="G1377" s="14">
        <v>0</v>
      </c>
      <c r="H1377" s="14">
        <v>9708</v>
      </c>
    </row>
    <row r="1378" spans="1:8" ht="31.5">
      <c r="A1378" s="11" t="s">
        <v>602</v>
      </c>
      <c r="B1378" s="28" t="s">
        <v>1320</v>
      </c>
      <c r="C1378" s="30" t="s">
        <v>1326</v>
      </c>
      <c r="D1378" s="14">
        <v>9708</v>
      </c>
      <c r="E1378" s="14">
        <v>9708</v>
      </c>
      <c r="F1378" s="14">
        <v>9708</v>
      </c>
      <c r="G1378" s="14">
        <v>0</v>
      </c>
      <c r="H1378" s="14">
        <v>9708</v>
      </c>
    </row>
    <row r="1379" spans="1:8" ht="31.5">
      <c r="A1379" s="11" t="s">
        <v>604</v>
      </c>
      <c r="B1379" s="28" t="s">
        <v>1320</v>
      </c>
      <c r="C1379" s="30" t="s">
        <v>5673</v>
      </c>
      <c r="D1379" s="14">
        <v>28000</v>
      </c>
      <c r="E1379" s="14">
        <v>24000</v>
      </c>
      <c r="F1379" s="14">
        <v>0</v>
      </c>
      <c r="G1379" s="14">
        <v>0</v>
      </c>
      <c r="H1379" s="14">
        <v>0</v>
      </c>
    </row>
    <row r="1380" spans="1:8">
      <c r="A1380" s="11"/>
      <c r="B1380" s="28" t="s">
        <v>1320</v>
      </c>
      <c r="C1380" s="30" t="s">
        <v>1260</v>
      </c>
      <c r="D1380" s="14">
        <v>0</v>
      </c>
      <c r="E1380" s="14">
        <v>0</v>
      </c>
      <c r="F1380" s="14">
        <v>24000</v>
      </c>
      <c r="G1380" s="14">
        <v>24000</v>
      </c>
      <c r="H1380" s="14">
        <v>0</v>
      </c>
    </row>
    <row r="1381" spans="1:8" ht="31.5">
      <c r="A1381" s="11" t="s">
        <v>153</v>
      </c>
      <c r="B1381" s="28" t="s">
        <v>1327</v>
      </c>
      <c r="C1381" s="12" t="s">
        <v>1257</v>
      </c>
      <c r="D1381" s="14">
        <f>SUM(D1382:D1386)</f>
        <v>114000</v>
      </c>
      <c r="E1381" s="14">
        <f>SUM(E1382:E1386)</f>
        <v>110000</v>
      </c>
      <c r="F1381" s="14">
        <f>SUM(F1382:F1386)</f>
        <v>110000</v>
      </c>
      <c r="G1381" s="14">
        <f>SUM(G1382:G1386)</f>
        <v>24000</v>
      </c>
      <c r="H1381" s="14">
        <f>SUM(H1382:H1386)</f>
        <v>86000</v>
      </c>
    </row>
    <row r="1382" spans="1:8" ht="31.5">
      <c r="A1382" s="11" t="s">
        <v>386</v>
      </c>
      <c r="B1382" s="28" t="s">
        <v>1327</v>
      </c>
      <c r="C1382" s="30" t="s">
        <v>1328</v>
      </c>
      <c r="D1382" s="14">
        <v>5591</v>
      </c>
      <c r="E1382" s="14">
        <v>5591</v>
      </c>
      <c r="F1382" s="14">
        <v>5591</v>
      </c>
      <c r="G1382" s="14">
        <v>0</v>
      </c>
      <c r="H1382" s="14">
        <v>5591</v>
      </c>
    </row>
    <row r="1383" spans="1:8" ht="31.5">
      <c r="A1383" s="11" t="s">
        <v>612</v>
      </c>
      <c r="B1383" s="28" t="s">
        <v>1327</v>
      </c>
      <c r="C1383" s="30" t="s">
        <v>1330</v>
      </c>
      <c r="D1383" s="14">
        <v>33000</v>
      </c>
      <c r="E1383" s="14">
        <v>33000</v>
      </c>
      <c r="F1383" s="14">
        <v>33000</v>
      </c>
      <c r="G1383" s="14">
        <v>0</v>
      </c>
      <c r="H1383" s="14">
        <v>33000</v>
      </c>
    </row>
    <row r="1384" spans="1:8" ht="31.5">
      <c r="A1384" s="11" t="s">
        <v>614</v>
      </c>
      <c r="B1384" s="28" t="s">
        <v>1327</v>
      </c>
      <c r="C1384" s="30" t="s">
        <v>1332</v>
      </c>
      <c r="D1384" s="14">
        <v>47409</v>
      </c>
      <c r="E1384" s="14">
        <v>47409</v>
      </c>
      <c r="F1384" s="14">
        <v>47409</v>
      </c>
      <c r="G1384" s="14">
        <v>0</v>
      </c>
      <c r="H1384" s="14">
        <v>47409</v>
      </c>
    </row>
    <row r="1385" spans="1:8" ht="31.5">
      <c r="A1385" s="11" t="s">
        <v>616</v>
      </c>
      <c r="B1385" s="28" t="s">
        <v>1327</v>
      </c>
      <c r="C1385" s="30" t="s">
        <v>5674</v>
      </c>
      <c r="D1385" s="14">
        <v>28000</v>
      </c>
      <c r="E1385" s="14">
        <v>24000</v>
      </c>
      <c r="F1385" s="14">
        <v>0</v>
      </c>
      <c r="G1385" s="14">
        <v>0</v>
      </c>
      <c r="H1385" s="14">
        <v>0</v>
      </c>
    </row>
    <row r="1386" spans="1:8" ht="31.5">
      <c r="A1386" s="11"/>
      <c r="B1386" s="28" t="s">
        <v>1327</v>
      </c>
      <c r="C1386" s="30" t="s">
        <v>1260</v>
      </c>
      <c r="D1386" s="14">
        <v>0</v>
      </c>
      <c r="E1386" s="14">
        <v>0</v>
      </c>
      <c r="F1386" s="14">
        <v>24000</v>
      </c>
      <c r="G1386" s="14">
        <v>24000</v>
      </c>
      <c r="H1386" s="14">
        <v>0</v>
      </c>
    </row>
    <row r="1387" spans="1:8">
      <c r="A1387" s="11" t="s">
        <v>154</v>
      </c>
      <c r="B1387" s="28" t="s">
        <v>1333</v>
      </c>
      <c r="C1387" s="12" t="s">
        <v>1257</v>
      </c>
      <c r="D1387" s="14">
        <f>SUM(D1388:D1390)</f>
        <v>78000</v>
      </c>
      <c r="E1387" s="14">
        <f>SUM(E1388:E1390)</f>
        <v>75000</v>
      </c>
      <c r="F1387" s="14">
        <f>SUM(F1388:F1390)</f>
        <v>75000</v>
      </c>
      <c r="G1387" s="14">
        <f>SUM(G1388:G1390)</f>
        <v>17000</v>
      </c>
      <c r="H1387" s="14">
        <f>SUM(H1388:H1390)</f>
        <v>58000</v>
      </c>
    </row>
    <row r="1388" spans="1:8" ht="19.5" customHeight="1">
      <c r="A1388" s="11" t="s">
        <v>625</v>
      </c>
      <c r="B1388" s="28" t="s">
        <v>1333</v>
      </c>
      <c r="C1388" s="30" t="s">
        <v>1334</v>
      </c>
      <c r="D1388" s="14">
        <v>29000</v>
      </c>
      <c r="E1388" s="14">
        <v>29000</v>
      </c>
      <c r="F1388" s="14">
        <v>29000</v>
      </c>
      <c r="G1388" s="14">
        <v>0</v>
      </c>
      <c r="H1388" s="14">
        <v>29000</v>
      </c>
    </row>
    <row r="1389" spans="1:8" ht="19.5" customHeight="1">
      <c r="A1389" s="11" t="s">
        <v>1345</v>
      </c>
      <c r="B1389" s="28" t="s">
        <v>1333</v>
      </c>
      <c r="C1389" s="30" t="s">
        <v>1335</v>
      </c>
      <c r="D1389" s="14">
        <v>29000</v>
      </c>
      <c r="E1389" s="14">
        <v>29000</v>
      </c>
      <c r="F1389" s="14">
        <v>29000</v>
      </c>
      <c r="G1389" s="14">
        <v>0</v>
      </c>
      <c r="H1389" s="14">
        <v>29000</v>
      </c>
    </row>
    <row r="1390" spans="1:8" ht="19.5" customHeight="1">
      <c r="A1390" s="11"/>
      <c r="B1390" s="28" t="s">
        <v>1333</v>
      </c>
      <c r="C1390" s="12" t="s">
        <v>1260</v>
      </c>
      <c r="D1390" s="14">
        <v>20000</v>
      </c>
      <c r="E1390" s="14">
        <v>17000</v>
      </c>
      <c r="F1390" s="14">
        <v>17000</v>
      </c>
      <c r="G1390" s="14">
        <v>17000</v>
      </c>
      <c r="H1390" s="14">
        <v>0</v>
      </c>
    </row>
    <row r="1391" spans="1:8">
      <c r="A1391" s="11" t="s">
        <v>155</v>
      </c>
      <c r="B1391" s="28" t="s">
        <v>1336</v>
      </c>
      <c r="C1391" s="12" t="s">
        <v>1257</v>
      </c>
      <c r="D1391" s="14">
        <f>SUM(D1392:D1398)</f>
        <v>273000</v>
      </c>
      <c r="E1391" s="14">
        <f>SUM(E1392:E1398)</f>
        <v>262000</v>
      </c>
      <c r="F1391" s="14">
        <f>SUM(F1392:F1398)</f>
        <v>262000</v>
      </c>
      <c r="G1391" s="14">
        <f>SUM(G1392:G1398)</f>
        <v>59000</v>
      </c>
      <c r="H1391" s="14">
        <f>SUM(H1392:H1398)</f>
        <v>202926</v>
      </c>
    </row>
    <row r="1392" spans="1:8" ht="31.5">
      <c r="A1392" s="11" t="s">
        <v>628</v>
      </c>
      <c r="B1392" s="28" t="s">
        <v>1336</v>
      </c>
      <c r="C1392" s="30" t="s">
        <v>1337</v>
      </c>
      <c r="D1392" s="14">
        <v>35000</v>
      </c>
      <c r="E1392" s="14">
        <v>35000</v>
      </c>
      <c r="F1392" s="14">
        <v>35000</v>
      </c>
      <c r="G1392" s="14">
        <v>0</v>
      </c>
      <c r="H1392" s="14">
        <v>35000</v>
      </c>
    </row>
    <row r="1393" spans="1:8">
      <c r="A1393" s="11" t="s">
        <v>630</v>
      </c>
      <c r="B1393" s="28" t="s">
        <v>1336</v>
      </c>
      <c r="C1393" s="30" t="s">
        <v>1338</v>
      </c>
      <c r="D1393" s="14">
        <v>37400</v>
      </c>
      <c r="E1393" s="14">
        <v>37400</v>
      </c>
      <c r="F1393" s="14">
        <v>37400</v>
      </c>
      <c r="G1393" s="14">
        <v>0</v>
      </c>
      <c r="H1393" s="14">
        <v>37400</v>
      </c>
    </row>
    <row r="1394" spans="1:8">
      <c r="A1394" s="11" t="s">
        <v>1352</v>
      </c>
      <c r="B1394" s="28" t="s">
        <v>1336</v>
      </c>
      <c r="C1394" s="30" t="s">
        <v>1339</v>
      </c>
      <c r="D1394" s="14">
        <v>77000</v>
      </c>
      <c r="E1394" s="14">
        <v>77000</v>
      </c>
      <c r="F1394" s="14">
        <v>77000</v>
      </c>
      <c r="G1394" s="14">
        <v>0</v>
      </c>
      <c r="H1394" s="14">
        <v>77000</v>
      </c>
    </row>
    <row r="1395" spans="1:8">
      <c r="A1395" s="11" t="s">
        <v>1354</v>
      </c>
      <c r="B1395" s="28" t="s">
        <v>1336</v>
      </c>
      <c r="C1395" s="30" t="s">
        <v>1340</v>
      </c>
      <c r="D1395" s="14">
        <v>16600</v>
      </c>
      <c r="E1395" s="14">
        <v>16600</v>
      </c>
      <c r="F1395" s="14">
        <v>16600</v>
      </c>
      <c r="G1395" s="14">
        <v>0</v>
      </c>
      <c r="H1395" s="14">
        <v>16536</v>
      </c>
    </row>
    <row r="1396" spans="1:8">
      <c r="A1396" s="11" t="s">
        <v>5675</v>
      </c>
      <c r="B1396" s="28" t="s">
        <v>1336</v>
      </c>
      <c r="C1396" s="30" t="s">
        <v>1341</v>
      </c>
      <c r="D1396" s="14">
        <v>30000</v>
      </c>
      <c r="E1396" s="14">
        <v>30000</v>
      </c>
      <c r="F1396" s="14">
        <v>30000</v>
      </c>
      <c r="G1396" s="14">
        <v>0</v>
      </c>
      <c r="H1396" s="14">
        <v>29990</v>
      </c>
    </row>
    <row r="1397" spans="1:8" ht="31.5">
      <c r="A1397" s="11" t="s">
        <v>5676</v>
      </c>
      <c r="B1397" s="28" t="s">
        <v>1336</v>
      </c>
      <c r="C1397" s="30" t="s">
        <v>1342</v>
      </c>
      <c r="D1397" s="14">
        <v>7000</v>
      </c>
      <c r="E1397" s="14">
        <v>7000</v>
      </c>
      <c r="F1397" s="14">
        <v>7000</v>
      </c>
      <c r="G1397" s="14">
        <v>0</v>
      </c>
      <c r="H1397" s="14">
        <v>7000</v>
      </c>
    </row>
    <row r="1398" spans="1:8">
      <c r="A1398" s="11"/>
      <c r="B1398" s="28" t="s">
        <v>1336</v>
      </c>
      <c r="C1398" s="12" t="s">
        <v>1260</v>
      </c>
      <c r="D1398" s="14">
        <v>70000</v>
      </c>
      <c r="E1398" s="14">
        <v>59000</v>
      </c>
      <c r="F1398" s="14">
        <v>59000</v>
      </c>
      <c r="G1398" s="14">
        <v>59000</v>
      </c>
      <c r="H1398" s="14">
        <v>0</v>
      </c>
    </row>
    <row r="1399" spans="1:8">
      <c r="A1399" s="11" t="s">
        <v>156</v>
      </c>
      <c r="B1399" s="28" t="s">
        <v>1343</v>
      </c>
      <c r="C1399" s="12" t="s">
        <v>1257</v>
      </c>
      <c r="D1399" s="14">
        <f>SUM(D1400:D1404)</f>
        <v>146000</v>
      </c>
      <c r="E1399" s="14">
        <f>SUM(E1400:E1404)</f>
        <v>141000</v>
      </c>
      <c r="F1399" s="14">
        <f>SUM(F1400:F1404)</f>
        <v>141000</v>
      </c>
      <c r="G1399" s="14">
        <f>SUM(G1400:G1404)</f>
        <v>31000</v>
      </c>
      <c r="H1399" s="14">
        <f>SUM(H1400:H1404)</f>
        <v>110000</v>
      </c>
    </row>
    <row r="1400" spans="1:8" ht="31.5">
      <c r="A1400" s="11" t="s">
        <v>633</v>
      </c>
      <c r="B1400" s="28" t="s">
        <v>1343</v>
      </c>
      <c r="C1400" s="30" t="s">
        <v>1344</v>
      </c>
      <c r="D1400" s="14">
        <v>20000</v>
      </c>
      <c r="E1400" s="14">
        <v>20000</v>
      </c>
      <c r="F1400" s="14">
        <v>20000</v>
      </c>
      <c r="G1400" s="14">
        <v>0</v>
      </c>
      <c r="H1400" s="14">
        <v>20000</v>
      </c>
    </row>
    <row r="1401" spans="1:8" ht="31.5">
      <c r="A1401" s="11" t="s">
        <v>635</v>
      </c>
      <c r="B1401" s="28" t="s">
        <v>1343</v>
      </c>
      <c r="C1401" s="30" t="s">
        <v>1346</v>
      </c>
      <c r="D1401" s="14">
        <v>50000</v>
      </c>
      <c r="E1401" s="14">
        <v>50000</v>
      </c>
      <c r="F1401" s="14">
        <v>50000</v>
      </c>
      <c r="G1401" s="14">
        <v>0</v>
      </c>
      <c r="H1401" s="14">
        <v>50000</v>
      </c>
    </row>
    <row r="1402" spans="1:8" ht="31.5">
      <c r="A1402" s="11" t="s">
        <v>637</v>
      </c>
      <c r="B1402" s="28" t="s">
        <v>1343</v>
      </c>
      <c r="C1402" s="30" t="s">
        <v>1348</v>
      </c>
      <c r="D1402" s="14">
        <v>40000</v>
      </c>
      <c r="E1402" s="14">
        <v>40000</v>
      </c>
      <c r="F1402" s="14">
        <v>40000</v>
      </c>
      <c r="G1402" s="14">
        <v>0</v>
      </c>
      <c r="H1402" s="14">
        <v>40000</v>
      </c>
    </row>
    <row r="1403" spans="1:8">
      <c r="A1403" s="11" t="s">
        <v>639</v>
      </c>
      <c r="B1403" s="28" t="s">
        <v>1343</v>
      </c>
      <c r="C1403" s="12" t="s">
        <v>5677</v>
      </c>
      <c r="D1403" s="14">
        <v>36000</v>
      </c>
      <c r="E1403" s="14">
        <v>31000</v>
      </c>
      <c r="F1403" s="14">
        <v>0</v>
      </c>
      <c r="G1403" s="14">
        <v>0</v>
      </c>
      <c r="H1403" s="14">
        <v>0</v>
      </c>
    </row>
    <row r="1404" spans="1:8">
      <c r="A1404" s="11"/>
      <c r="B1404" s="28" t="s">
        <v>1343</v>
      </c>
      <c r="C1404" s="12" t="s">
        <v>1260</v>
      </c>
      <c r="D1404" s="14">
        <v>0</v>
      </c>
      <c r="E1404" s="14">
        <v>0</v>
      </c>
      <c r="F1404" s="14">
        <v>31000</v>
      </c>
      <c r="G1404" s="14">
        <v>31000</v>
      </c>
      <c r="H1404" s="14">
        <v>0</v>
      </c>
    </row>
    <row r="1405" spans="1:8">
      <c r="A1405" s="11" t="s">
        <v>157</v>
      </c>
      <c r="B1405" s="28" t="s">
        <v>1349</v>
      </c>
      <c r="C1405" s="12" t="s">
        <v>1257</v>
      </c>
      <c r="D1405" s="14">
        <f>SUM(D1406:D1418)</f>
        <v>472000</v>
      </c>
      <c r="E1405" s="14">
        <f>SUM(E1406:E1418)</f>
        <v>426000</v>
      </c>
      <c r="F1405" s="14">
        <f>SUM(F1406:F1418)</f>
        <v>426000</v>
      </c>
      <c r="G1405" s="14">
        <f>SUM(G1406:G1418)</f>
        <v>258000</v>
      </c>
      <c r="H1405" s="14">
        <f>SUM(H1406:H1418)</f>
        <v>167999.97999999998</v>
      </c>
    </row>
    <row r="1406" spans="1:8" ht="31.5">
      <c r="A1406" s="11" t="s">
        <v>650</v>
      </c>
      <c r="B1406" s="28" t="s">
        <v>1349</v>
      </c>
      <c r="C1406" s="30" t="s">
        <v>5678</v>
      </c>
      <c r="D1406" s="14">
        <v>40000</v>
      </c>
      <c r="E1406" s="14">
        <v>40000</v>
      </c>
      <c r="F1406" s="14">
        <v>0</v>
      </c>
      <c r="G1406" s="14">
        <v>0</v>
      </c>
      <c r="H1406" s="14">
        <v>0</v>
      </c>
    </row>
    <row r="1407" spans="1:8" ht="31.5">
      <c r="A1407" s="11" t="s">
        <v>652</v>
      </c>
      <c r="B1407" s="28" t="s">
        <v>1349</v>
      </c>
      <c r="C1407" s="30" t="s">
        <v>5679</v>
      </c>
      <c r="D1407" s="14">
        <v>50000</v>
      </c>
      <c r="E1407" s="14">
        <v>50000</v>
      </c>
      <c r="F1407" s="14">
        <v>0</v>
      </c>
      <c r="G1407" s="14">
        <v>0</v>
      </c>
      <c r="H1407" s="14">
        <v>0</v>
      </c>
    </row>
    <row r="1408" spans="1:8" ht="31.5">
      <c r="A1408" s="11" t="s">
        <v>654</v>
      </c>
      <c r="B1408" s="28" t="s">
        <v>1349</v>
      </c>
      <c r="C1408" s="30" t="s">
        <v>5680</v>
      </c>
      <c r="D1408" s="14">
        <v>40000</v>
      </c>
      <c r="E1408" s="14">
        <v>40000</v>
      </c>
      <c r="F1408" s="14">
        <v>0</v>
      </c>
      <c r="G1408" s="14">
        <v>0</v>
      </c>
      <c r="H1408" s="14">
        <v>0</v>
      </c>
    </row>
    <row r="1409" spans="1:8" ht="31.5">
      <c r="A1409" s="11" t="s">
        <v>656</v>
      </c>
      <c r="B1409" s="28" t="s">
        <v>1349</v>
      </c>
      <c r="C1409" s="30" t="s">
        <v>5681</v>
      </c>
      <c r="D1409" s="14">
        <v>40000</v>
      </c>
      <c r="E1409" s="14">
        <v>40000</v>
      </c>
      <c r="F1409" s="14">
        <v>0</v>
      </c>
      <c r="G1409" s="14">
        <v>0</v>
      </c>
      <c r="H1409" s="14">
        <v>0</v>
      </c>
    </row>
    <row r="1410" spans="1:8" ht="31.5">
      <c r="A1410" s="11" t="s">
        <v>3386</v>
      </c>
      <c r="B1410" s="28" t="s">
        <v>1349</v>
      </c>
      <c r="C1410" s="30" t="s">
        <v>5682</v>
      </c>
      <c r="D1410" s="14">
        <v>40000</v>
      </c>
      <c r="E1410" s="14">
        <v>40000</v>
      </c>
      <c r="F1410" s="14">
        <v>0</v>
      </c>
      <c r="G1410" s="14">
        <v>0</v>
      </c>
      <c r="H1410" s="14">
        <v>0</v>
      </c>
    </row>
    <row r="1411" spans="1:8">
      <c r="A1411" s="11" t="s">
        <v>3388</v>
      </c>
      <c r="B1411" s="28" t="s">
        <v>1349</v>
      </c>
      <c r="C1411" s="30" t="s">
        <v>1350</v>
      </c>
      <c r="D1411" s="14">
        <v>35000</v>
      </c>
      <c r="E1411" s="14">
        <v>35000</v>
      </c>
      <c r="F1411" s="14">
        <v>35000</v>
      </c>
      <c r="G1411" s="14">
        <v>0</v>
      </c>
      <c r="H1411" s="14">
        <v>35000</v>
      </c>
    </row>
    <row r="1412" spans="1:8" ht="31.5">
      <c r="A1412" s="11" t="s">
        <v>3390</v>
      </c>
      <c r="B1412" s="28" t="s">
        <v>1349</v>
      </c>
      <c r="C1412" s="30" t="s">
        <v>1351</v>
      </c>
      <c r="D1412" s="14">
        <v>15000</v>
      </c>
      <c r="E1412" s="14">
        <v>15000</v>
      </c>
      <c r="F1412" s="14">
        <v>15000</v>
      </c>
      <c r="G1412" s="14">
        <v>0</v>
      </c>
      <c r="H1412" s="14">
        <v>15000</v>
      </c>
    </row>
    <row r="1413" spans="1:8">
      <c r="A1413" s="11" t="s">
        <v>4178</v>
      </c>
      <c r="B1413" s="28" t="s">
        <v>1349</v>
      </c>
      <c r="C1413" s="30" t="s">
        <v>1353</v>
      </c>
      <c r="D1413" s="14">
        <v>55010.36</v>
      </c>
      <c r="E1413" s="14">
        <v>55010.36</v>
      </c>
      <c r="F1413" s="14">
        <v>55010.34</v>
      </c>
      <c r="G1413" s="14">
        <v>0</v>
      </c>
      <c r="H1413" s="14">
        <v>55010.34</v>
      </c>
    </row>
    <row r="1414" spans="1:8">
      <c r="A1414" s="11" t="s">
        <v>5683</v>
      </c>
      <c r="B1414" s="28" t="s">
        <v>1349</v>
      </c>
      <c r="C1414" s="30" t="s">
        <v>1355</v>
      </c>
      <c r="D1414" s="14">
        <v>62989.64</v>
      </c>
      <c r="E1414" s="14">
        <v>62989.64</v>
      </c>
      <c r="F1414" s="14">
        <v>62989.64</v>
      </c>
      <c r="G1414" s="14">
        <v>0</v>
      </c>
      <c r="H1414" s="14">
        <v>62989.64</v>
      </c>
    </row>
    <row r="1415" spans="1:8">
      <c r="A1415" s="11" t="s">
        <v>5684</v>
      </c>
      <c r="B1415" s="28" t="s">
        <v>1349</v>
      </c>
      <c r="C1415" s="12" t="s">
        <v>5685</v>
      </c>
      <c r="D1415" s="14">
        <v>24000</v>
      </c>
      <c r="E1415" s="14">
        <v>8000</v>
      </c>
      <c r="F1415" s="14">
        <v>0</v>
      </c>
      <c r="G1415" s="14">
        <v>0</v>
      </c>
      <c r="H1415" s="14">
        <v>0</v>
      </c>
    </row>
    <row r="1416" spans="1:8" ht="31.5">
      <c r="A1416" s="11" t="s">
        <v>5686</v>
      </c>
      <c r="B1416" s="28" t="s">
        <v>1349</v>
      </c>
      <c r="C1416" s="12" t="s">
        <v>5687</v>
      </c>
      <c r="D1416" s="14">
        <v>30000</v>
      </c>
      <c r="E1416" s="14">
        <v>0</v>
      </c>
      <c r="F1416" s="14">
        <v>0</v>
      </c>
      <c r="G1416" s="14">
        <v>0</v>
      </c>
      <c r="H1416" s="14">
        <v>0</v>
      </c>
    </row>
    <row r="1417" spans="1:8" ht="31.5">
      <c r="A1417" s="11" t="s">
        <v>5688</v>
      </c>
      <c r="B1417" s="28" t="s">
        <v>1349</v>
      </c>
      <c r="C1417" s="12" t="s">
        <v>5689</v>
      </c>
      <c r="D1417" s="14">
        <v>40000</v>
      </c>
      <c r="E1417" s="14">
        <v>40000</v>
      </c>
      <c r="F1417" s="14">
        <v>0</v>
      </c>
      <c r="G1417" s="14">
        <v>0</v>
      </c>
      <c r="H1417" s="14">
        <v>0</v>
      </c>
    </row>
    <row r="1418" spans="1:8">
      <c r="A1418" s="11"/>
      <c r="B1418" s="28" t="s">
        <v>1349</v>
      </c>
      <c r="C1418" s="12" t="s">
        <v>1260</v>
      </c>
      <c r="D1418" s="14">
        <v>0</v>
      </c>
      <c r="E1418" s="14">
        <v>0</v>
      </c>
      <c r="F1418" s="14">
        <v>258000.02</v>
      </c>
      <c r="G1418" s="14">
        <v>258000</v>
      </c>
      <c r="H1418" s="14">
        <v>0</v>
      </c>
    </row>
    <row r="1419" spans="1:8">
      <c r="A1419" s="11" t="s">
        <v>0</v>
      </c>
      <c r="B1419" s="28" t="s">
        <v>1356</v>
      </c>
      <c r="C1419" s="12" t="s">
        <v>1257</v>
      </c>
      <c r="D1419" s="14">
        <f>SUM(D1420:D1422)</f>
        <v>136000</v>
      </c>
      <c r="E1419" s="14">
        <f>SUM(E1420:E1422)</f>
        <v>133000</v>
      </c>
      <c r="F1419" s="14">
        <f>SUM(F1420:F1422)</f>
        <v>133000</v>
      </c>
      <c r="G1419" s="14">
        <f>SUM(G1420:G1422)</f>
        <v>17000</v>
      </c>
      <c r="H1419" s="14">
        <f>SUM(H1420:H1422)</f>
        <v>49117</v>
      </c>
    </row>
    <row r="1420" spans="1:8" ht="31.5">
      <c r="A1420" s="11" t="s">
        <v>659</v>
      </c>
      <c r="B1420" s="28" t="s">
        <v>1356</v>
      </c>
      <c r="C1420" s="30" t="s">
        <v>5690</v>
      </c>
      <c r="D1420" s="14">
        <v>20000</v>
      </c>
      <c r="E1420" s="14">
        <v>17000</v>
      </c>
      <c r="F1420" s="14">
        <v>0</v>
      </c>
      <c r="G1420" s="14">
        <v>0</v>
      </c>
      <c r="H1420" s="14">
        <v>0</v>
      </c>
    </row>
    <row r="1421" spans="1:8">
      <c r="A1421" s="11" t="s">
        <v>661</v>
      </c>
      <c r="B1421" s="28" t="s">
        <v>1356</v>
      </c>
      <c r="C1421" s="30" t="s">
        <v>1357</v>
      </c>
      <c r="D1421" s="14">
        <v>116000</v>
      </c>
      <c r="E1421" s="14">
        <v>116000</v>
      </c>
      <c r="F1421" s="14">
        <v>49117</v>
      </c>
      <c r="G1421" s="14">
        <v>0</v>
      </c>
      <c r="H1421" s="14">
        <v>49117</v>
      </c>
    </row>
    <row r="1422" spans="1:8">
      <c r="A1422" s="11"/>
      <c r="B1422" s="28" t="s">
        <v>1356</v>
      </c>
      <c r="C1422" s="12" t="s">
        <v>1260</v>
      </c>
      <c r="D1422" s="14">
        <v>0</v>
      </c>
      <c r="E1422" s="14">
        <v>0</v>
      </c>
      <c r="F1422" s="14">
        <v>83883</v>
      </c>
      <c r="G1422" s="14">
        <v>17000</v>
      </c>
      <c r="H1422" s="14">
        <v>0</v>
      </c>
    </row>
    <row r="1423" spans="1:8">
      <c r="A1423" s="11" t="s">
        <v>1</v>
      </c>
      <c r="B1423" s="28" t="s">
        <v>5691</v>
      </c>
      <c r="C1423" s="12" t="s">
        <v>1257</v>
      </c>
      <c r="D1423" s="14">
        <f>SUM(D1424)</f>
        <v>389000</v>
      </c>
      <c r="E1423" s="14">
        <f>SUM(E1424)</f>
        <v>378000</v>
      </c>
      <c r="F1423" s="14">
        <f>SUM(F1424)</f>
        <v>378000</v>
      </c>
      <c r="G1423" s="14">
        <f>SUM(G1424)</f>
        <v>378000</v>
      </c>
      <c r="H1423" s="14">
        <f>SUM(H1424)</f>
        <v>0</v>
      </c>
    </row>
    <row r="1424" spans="1:8">
      <c r="A1424" s="11"/>
      <c r="B1424" s="28" t="s">
        <v>5691</v>
      </c>
      <c r="C1424" s="12" t="s">
        <v>1260</v>
      </c>
      <c r="D1424" s="14">
        <v>389000</v>
      </c>
      <c r="E1424" s="14">
        <v>378000</v>
      </c>
      <c r="F1424" s="14">
        <v>378000</v>
      </c>
      <c r="G1424" s="14">
        <v>378000</v>
      </c>
      <c r="H1424" s="14">
        <v>0</v>
      </c>
    </row>
    <row r="1425" spans="1:8">
      <c r="A1425" s="11" t="s">
        <v>2</v>
      </c>
      <c r="B1425" s="28" t="s">
        <v>5692</v>
      </c>
      <c r="C1425" s="12" t="s">
        <v>1257</v>
      </c>
      <c r="D1425" s="14">
        <f>SUM(D1426:D1427)</f>
        <v>24000</v>
      </c>
      <c r="E1425" s="14">
        <f>SUM(E1426:E1427)</f>
        <v>20000</v>
      </c>
      <c r="F1425" s="14">
        <f>SUM(F1426:F1427)</f>
        <v>20000</v>
      </c>
      <c r="G1425" s="14">
        <f>SUM(G1426:G1427)</f>
        <v>20000</v>
      </c>
      <c r="H1425" s="14">
        <f>SUM(H1426:H1427)</f>
        <v>0</v>
      </c>
    </row>
    <row r="1426" spans="1:8" ht="47.25">
      <c r="A1426" s="11" t="s">
        <v>673</v>
      </c>
      <c r="B1426" s="28" t="s">
        <v>5692</v>
      </c>
      <c r="C1426" s="30" t="s">
        <v>5693</v>
      </c>
      <c r="D1426" s="14">
        <v>24000</v>
      </c>
      <c r="E1426" s="14">
        <v>20000</v>
      </c>
      <c r="F1426" s="14">
        <v>0</v>
      </c>
      <c r="G1426" s="14">
        <v>0</v>
      </c>
      <c r="H1426" s="14">
        <v>0</v>
      </c>
    </row>
    <row r="1427" spans="1:8">
      <c r="A1427" s="11"/>
      <c r="B1427" s="28" t="s">
        <v>5692</v>
      </c>
      <c r="C1427" s="12" t="s">
        <v>1260</v>
      </c>
      <c r="D1427" s="14">
        <v>0</v>
      </c>
      <c r="E1427" s="14">
        <v>0</v>
      </c>
      <c r="F1427" s="14">
        <v>20000</v>
      </c>
      <c r="G1427" s="14">
        <v>20000</v>
      </c>
      <c r="H1427" s="14">
        <v>0</v>
      </c>
    </row>
    <row r="1428" spans="1:8" ht="31.5">
      <c r="A1428" s="11" t="s">
        <v>3</v>
      </c>
      <c r="B1428" s="28" t="s">
        <v>5694</v>
      </c>
      <c r="C1428" s="12" t="s">
        <v>1257</v>
      </c>
      <c r="D1428" s="14">
        <f>SUM(D1429:D1430)</f>
        <v>1500000</v>
      </c>
      <c r="E1428" s="14">
        <f>SUM(E1429:E1430)</f>
        <v>1500000</v>
      </c>
      <c r="F1428" s="14">
        <f>SUM(F1429:F1430)</f>
        <v>1500000</v>
      </c>
      <c r="G1428" s="14">
        <f>SUM(G1429:G1430)</f>
        <v>1500000</v>
      </c>
      <c r="H1428" s="14">
        <f>SUM(H1429:H1430)</f>
        <v>0</v>
      </c>
    </row>
    <row r="1429" spans="1:8" ht="31.5">
      <c r="A1429" s="11" t="s">
        <v>703</v>
      </c>
      <c r="B1429" s="28" t="s">
        <v>5694</v>
      </c>
      <c r="C1429" s="32" t="s">
        <v>5695</v>
      </c>
      <c r="D1429" s="14">
        <v>1500000</v>
      </c>
      <c r="E1429" s="14">
        <v>1500000</v>
      </c>
      <c r="F1429" s="14">
        <v>0</v>
      </c>
      <c r="G1429" s="14">
        <v>0</v>
      </c>
      <c r="H1429" s="14">
        <v>0</v>
      </c>
    </row>
    <row r="1430" spans="1:8" ht="31.5">
      <c r="A1430" s="11"/>
      <c r="B1430" s="28" t="s">
        <v>5694</v>
      </c>
      <c r="C1430" s="12" t="s">
        <v>1260</v>
      </c>
      <c r="D1430" s="14">
        <v>0</v>
      </c>
      <c r="E1430" s="14">
        <v>0</v>
      </c>
      <c r="F1430" s="14">
        <v>1500000</v>
      </c>
      <c r="G1430" s="14">
        <v>1500000</v>
      </c>
      <c r="H1430" s="14">
        <v>0</v>
      </c>
    </row>
    <row r="1431" spans="1:8">
      <c r="A1431" s="84" t="s">
        <v>128</v>
      </c>
      <c r="B1431" s="84"/>
      <c r="C1431" s="84"/>
      <c r="D1431" s="85">
        <f>D1428+D1425+D1423+D1419+D1405+D1399+D1391+D1387+D1381+D1373+D1370+D1364+D1360+D1356+D1344+D1341+D1323+D1305+D1287+D1284+D1278+D1274+D1264+D1257+D1252</f>
        <v>37648000</v>
      </c>
      <c r="E1431" s="85">
        <f t="shared" ref="E1431:H1431" si="23">E1428+E1425+E1423+E1419+E1405+E1399+E1391+E1387+E1381+E1373+E1370+E1364+E1360+E1356+E1344+E1341+E1323+E1305+E1287+E1284+E1278+E1274+E1264+E1257+E1252</f>
        <v>35478000</v>
      </c>
      <c r="F1431" s="85">
        <f t="shared" si="23"/>
        <v>35478000</v>
      </c>
      <c r="G1431" s="85">
        <f t="shared" si="23"/>
        <v>12206000</v>
      </c>
      <c r="H1431" s="85">
        <f t="shared" si="23"/>
        <v>2019600.98</v>
      </c>
    </row>
    <row r="1432" spans="1:8">
      <c r="A1432" s="86" t="s">
        <v>162</v>
      </c>
      <c r="B1432" s="86"/>
      <c r="C1432" s="86"/>
      <c r="D1432" s="86"/>
      <c r="E1432" s="86"/>
      <c r="F1432" s="86"/>
      <c r="G1432" s="86"/>
      <c r="H1432" s="86"/>
    </row>
    <row r="1433" spans="1:8" ht="47.25">
      <c r="A1433" s="27">
        <v>1</v>
      </c>
      <c r="B1433" s="11" t="s">
        <v>1358</v>
      </c>
      <c r="C1433" s="12" t="s">
        <v>1359</v>
      </c>
      <c r="D1433" s="14">
        <v>407000</v>
      </c>
      <c r="E1433" s="14">
        <v>407000</v>
      </c>
      <c r="F1433" s="14">
        <v>407000</v>
      </c>
      <c r="G1433" s="14">
        <v>0</v>
      </c>
      <c r="H1433" s="14">
        <v>119700</v>
      </c>
    </row>
    <row r="1434" spans="1:8" ht="47.25">
      <c r="A1434" s="27">
        <v>2</v>
      </c>
      <c r="B1434" s="11" t="s">
        <v>1358</v>
      </c>
      <c r="C1434" s="12" t="s">
        <v>1360</v>
      </c>
      <c r="D1434" s="14">
        <v>335000</v>
      </c>
      <c r="E1434" s="14">
        <v>335000</v>
      </c>
      <c r="F1434" s="14">
        <v>335000</v>
      </c>
      <c r="G1434" s="14">
        <v>0</v>
      </c>
      <c r="H1434" s="14">
        <v>335000</v>
      </c>
    </row>
    <row r="1435" spans="1:8" ht="47.25">
      <c r="A1435" s="27">
        <v>3</v>
      </c>
      <c r="B1435" s="11" t="s">
        <v>1358</v>
      </c>
      <c r="C1435" s="12" t="s">
        <v>1361</v>
      </c>
      <c r="D1435" s="14">
        <v>239700</v>
      </c>
      <c r="E1435" s="14">
        <v>239700</v>
      </c>
      <c r="F1435" s="14">
        <v>239700</v>
      </c>
      <c r="G1435" s="14">
        <v>0</v>
      </c>
      <c r="H1435" s="14">
        <v>239700</v>
      </c>
    </row>
    <row r="1436" spans="1:8" ht="47.25">
      <c r="A1436" s="27">
        <v>4</v>
      </c>
      <c r="B1436" s="11" t="s">
        <v>1358</v>
      </c>
      <c r="C1436" s="12" t="s">
        <v>1362</v>
      </c>
      <c r="D1436" s="14">
        <v>129300</v>
      </c>
      <c r="E1436" s="14">
        <v>129300</v>
      </c>
      <c r="F1436" s="14">
        <v>129300</v>
      </c>
      <c r="G1436" s="14">
        <v>0</v>
      </c>
      <c r="H1436" s="14">
        <v>129300</v>
      </c>
    </row>
    <row r="1437" spans="1:8" ht="47.25">
      <c r="A1437" s="27">
        <v>5</v>
      </c>
      <c r="B1437" s="11" t="s">
        <v>1358</v>
      </c>
      <c r="C1437" s="12" t="s">
        <v>1363</v>
      </c>
      <c r="D1437" s="14">
        <v>134900</v>
      </c>
      <c r="E1437" s="14">
        <v>134900</v>
      </c>
      <c r="F1437" s="14">
        <v>134900</v>
      </c>
      <c r="G1437" s="14">
        <v>0</v>
      </c>
      <c r="H1437" s="14">
        <v>0</v>
      </c>
    </row>
    <row r="1438" spans="1:8" ht="47.25">
      <c r="A1438" s="27">
        <v>6</v>
      </c>
      <c r="B1438" s="11" t="s">
        <v>1358</v>
      </c>
      <c r="C1438" s="12" t="s">
        <v>1364</v>
      </c>
      <c r="D1438" s="14">
        <v>122500</v>
      </c>
      <c r="E1438" s="14">
        <v>122500</v>
      </c>
      <c r="F1438" s="14">
        <v>122500</v>
      </c>
      <c r="G1438" s="14">
        <v>0</v>
      </c>
      <c r="H1438" s="14">
        <v>0</v>
      </c>
    </row>
    <row r="1439" spans="1:8" ht="47.25">
      <c r="A1439" s="27">
        <v>7</v>
      </c>
      <c r="B1439" s="11" t="s">
        <v>1358</v>
      </c>
      <c r="C1439" s="12" t="s">
        <v>1365</v>
      </c>
      <c r="D1439" s="14">
        <v>45000</v>
      </c>
      <c r="E1439" s="14">
        <v>45000</v>
      </c>
      <c r="F1439" s="14">
        <v>45000</v>
      </c>
      <c r="G1439" s="14">
        <v>0</v>
      </c>
      <c r="H1439" s="14">
        <v>44407.59</v>
      </c>
    </row>
    <row r="1440" spans="1:8" ht="47.25">
      <c r="A1440" s="27">
        <v>8</v>
      </c>
      <c r="B1440" s="11" t="s">
        <v>1358</v>
      </c>
      <c r="C1440" s="12" t="s">
        <v>1366</v>
      </c>
      <c r="D1440" s="14">
        <v>224800</v>
      </c>
      <c r="E1440" s="14">
        <v>224800</v>
      </c>
      <c r="F1440" s="14">
        <v>224800</v>
      </c>
      <c r="G1440" s="14">
        <v>0</v>
      </c>
      <c r="H1440" s="14">
        <v>0</v>
      </c>
    </row>
    <row r="1441" spans="1:8" ht="47.25">
      <c r="A1441" s="27">
        <v>9</v>
      </c>
      <c r="B1441" s="11" t="s">
        <v>1358</v>
      </c>
      <c r="C1441" s="12" t="s">
        <v>1367</v>
      </c>
      <c r="D1441" s="14">
        <v>335000</v>
      </c>
      <c r="E1441" s="14">
        <v>335000</v>
      </c>
      <c r="F1441" s="14">
        <v>335000</v>
      </c>
      <c r="G1441" s="14">
        <v>0</v>
      </c>
      <c r="H1441" s="14">
        <v>0</v>
      </c>
    </row>
    <row r="1442" spans="1:8" ht="47.25">
      <c r="A1442" s="27">
        <v>10</v>
      </c>
      <c r="B1442" s="11" t="s">
        <v>1358</v>
      </c>
      <c r="C1442" s="12" t="s">
        <v>1368</v>
      </c>
      <c r="D1442" s="14">
        <v>179900</v>
      </c>
      <c r="E1442" s="14">
        <v>179900</v>
      </c>
      <c r="F1442" s="14">
        <v>179900</v>
      </c>
      <c r="G1442" s="14">
        <v>0</v>
      </c>
      <c r="H1442" s="14">
        <v>0</v>
      </c>
    </row>
    <row r="1443" spans="1:8" ht="47.25">
      <c r="A1443" s="27">
        <v>11</v>
      </c>
      <c r="B1443" s="11" t="s">
        <v>1358</v>
      </c>
      <c r="C1443" s="12" t="s">
        <v>1369</v>
      </c>
      <c r="D1443" s="14">
        <v>335400</v>
      </c>
      <c r="E1443" s="14">
        <v>335400</v>
      </c>
      <c r="F1443" s="14">
        <v>335400</v>
      </c>
      <c r="G1443" s="14">
        <v>0</v>
      </c>
      <c r="H1443" s="14">
        <v>326466.7</v>
      </c>
    </row>
    <row r="1444" spans="1:8" ht="47.25">
      <c r="A1444" s="27">
        <v>12</v>
      </c>
      <c r="B1444" s="11" t="s">
        <v>1358</v>
      </c>
      <c r="C1444" s="12" t="s">
        <v>1370</v>
      </c>
      <c r="D1444" s="14">
        <v>1490000</v>
      </c>
      <c r="E1444" s="14">
        <v>1490000</v>
      </c>
      <c r="F1444" s="14">
        <v>1490000</v>
      </c>
      <c r="G1444" s="14">
        <v>0</v>
      </c>
      <c r="H1444" s="14">
        <v>669718.17000000004</v>
      </c>
    </row>
    <row r="1445" spans="1:8" ht="47.25">
      <c r="A1445" s="27">
        <v>13</v>
      </c>
      <c r="B1445" s="11" t="s">
        <v>1358</v>
      </c>
      <c r="C1445" s="12" t="s">
        <v>1371</v>
      </c>
      <c r="D1445" s="14">
        <v>1000000</v>
      </c>
      <c r="E1445" s="14">
        <v>1000000</v>
      </c>
      <c r="F1445" s="14">
        <v>1000000</v>
      </c>
      <c r="G1445" s="14">
        <v>0</v>
      </c>
      <c r="H1445" s="14">
        <v>0</v>
      </c>
    </row>
    <row r="1446" spans="1:8" ht="47.25">
      <c r="A1446" s="27">
        <v>14</v>
      </c>
      <c r="B1446" s="11" t="s">
        <v>1358</v>
      </c>
      <c r="C1446" s="12" t="s">
        <v>1372</v>
      </c>
      <c r="D1446" s="14">
        <v>1499000</v>
      </c>
      <c r="E1446" s="14">
        <v>1499000</v>
      </c>
      <c r="F1446" s="14">
        <v>1499000</v>
      </c>
      <c r="G1446" s="14">
        <v>0</v>
      </c>
      <c r="H1446" s="14">
        <v>0</v>
      </c>
    </row>
    <row r="1447" spans="1:8" ht="47.25">
      <c r="A1447" s="27">
        <v>15</v>
      </c>
      <c r="B1447" s="11" t="s">
        <v>1358</v>
      </c>
      <c r="C1447" s="12" t="s">
        <v>1373</v>
      </c>
      <c r="D1447" s="14">
        <v>350000</v>
      </c>
      <c r="E1447" s="14">
        <v>350000</v>
      </c>
      <c r="F1447" s="14">
        <v>350000</v>
      </c>
      <c r="G1447" s="14">
        <v>0</v>
      </c>
      <c r="H1447" s="14">
        <v>0</v>
      </c>
    </row>
    <row r="1448" spans="1:8" ht="47.25">
      <c r="A1448" s="27">
        <v>16</v>
      </c>
      <c r="B1448" s="11" t="s">
        <v>1358</v>
      </c>
      <c r="C1448" s="12" t="s">
        <v>1374</v>
      </c>
      <c r="D1448" s="14">
        <v>499000</v>
      </c>
      <c r="E1448" s="14">
        <v>499000</v>
      </c>
      <c r="F1448" s="14">
        <v>499000</v>
      </c>
      <c r="G1448" s="14">
        <v>0</v>
      </c>
      <c r="H1448" s="14">
        <v>306146</v>
      </c>
    </row>
    <row r="1449" spans="1:8" ht="47.25">
      <c r="A1449" s="27">
        <v>17</v>
      </c>
      <c r="B1449" s="11" t="s">
        <v>1358</v>
      </c>
      <c r="C1449" s="12" t="s">
        <v>1375</v>
      </c>
      <c r="D1449" s="14">
        <v>872000</v>
      </c>
      <c r="E1449" s="14">
        <v>872000</v>
      </c>
      <c r="F1449" s="14">
        <v>872000</v>
      </c>
      <c r="G1449" s="14">
        <v>0</v>
      </c>
      <c r="H1449" s="14">
        <v>865778.12</v>
      </c>
    </row>
    <row r="1450" spans="1:8" ht="47.25">
      <c r="A1450" s="27">
        <v>18</v>
      </c>
      <c r="B1450" s="11" t="s">
        <v>1358</v>
      </c>
      <c r="C1450" s="12" t="s">
        <v>1376</v>
      </c>
      <c r="D1450" s="14">
        <v>300000</v>
      </c>
      <c r="E1450" s="14">
        <v>300000</v>
      </c>
      <c r="F1450" s="14">
        <v>300000</v>
      </c>
      <c r="G1450" s="14">
        <v>0</v>
      </c>
      <c r="H1450" s="14">
        <v>296396.25</v>
      </c>
    </row>
    <row r="1451" spans="1:8" ht="47.25">
      <c r="A1451" s="27">
        <v>19</v>
      </c>
      <c r="B1451" s="11" t="s">
        <v>1358</v>
      </c>
      <c r="C1451" s="12" t="s">
        <v>1377</v>
      </c>
      <c r="D1451" s="14">
        <v>128000</v>
      </c>
      <c r="E1451" s="14">
        <v>128000</v>
      </c>
      <c r="F1451" s="14">
        <v>128000</v>
      </c>
      <c r="G1451" s="14">
        <v>0</v>
      </c>
      <c r="H1451" s="14">
        <v>0</v>
      </c>
    </row>
    <row r="1452" spans="1:8" ht="47.25">
      <c r="A1452" s="27">
        <v>20</v>
      </c>
      <c r="B1452" s="11" t="s">
        <v>1358</v>
      </c>
      <c r="C1452" s="12" t="s">
        <v>1378</v>
      </c>
      <c r="D1452" s="14">
        <v>100000</v>
      </c>
      <c r="E1452" s="14">
        <v>100000</v>
      </c>
      <c r="F1452" s="14">
        <v>100000</v>
      </c>
      <c r="G1452" s="14">
        <v>0</v>
      </c>
      <c r="H1452" s="14">
        <v>2842.1</v>
      </c>
    </row>
    <row r="1453" spans="1:8" ht="47.25">
      <c r="A1453" s="27">
        <v>21</v>
      </c>
      <c r="B1453" s="11" t="s">
        <v>1358</v>
      </c>
      <c r="C1453" s="12" t="s">
        <v>1379</v>
      </c>
      <c r="D1453" s="14">
        <v>250000</v>
      </c>
      <c r="E1453" s="14">
        <v>250000</v>
      </c>
      <c r="F1453" s="14">
        <v>250000</v>
      </c>
      <c r="G1453" s="14">
        <v>0</v>
      </c>
      <c r="H1453" s="14">
        <v>249564.92</v>
      </c>
    </row>
    <row r="1454" spans="1:8" ht="47.25">
      <c r="A1454" s="27">
        <v>22</v>
      </c>
      <c r="B1454" s="11" t="s">
        <v>1358</v>
      </c>
      <c r="C1454" s="12" t="s">
        <v>1380</v>
      </c>
      <c r="D1454" s="14">
        <v>812000</v>
      </c>
      <c r="E1454" s="14">
        <v>812000</v>
      </c>
      <c r="F1454" s="14">
        <v>812000</v>
      </c>
      <c r="G1454" s="14">
        <v>0</v>
      </c>
      <c r="H1454" s="14">
        <v>34166</v>
      </c>
    </row>
    <row r="1455" spans="1:8" ht="47.25">
      <c r="A1455" s="27">
        <v>23</v>
      </c>
      <c r="B1455" s="11" t="s">
        <v>1358</v>
      </c>
      <c r="C1455" s="12" t="s">
        <v>1381</v>
      </c>
      <c r="D1455" s="14">
        <v>300000</v>
      </c>
      <c r="E1455" s="14">
        <v>300000</v>
      </c>
      <c r="F1455" s="14">
        <v>300000</v>
      </c>
      <c r="G1455" s="14">
        <v>0</v>
      </c>
      <c r="H1455" s="14">
        <v>28350</v>
      </c>
    </row>
    <row r="1456" spans="1:8" ht="47.25">
      <c r="A1456" s="27">
        <v>24</v>
      </c>
      <c r="B1456" s="11" t="s">
        <v>1358</v>
      </c>
      <c r="C1456" s="12" t="s">
        <v>1382</v>
      </c>
      <c r="D1456" s="14">
        <v>850000</v>
      </c>
      <c r="E1456" s="14">
        <v>850000</v>
      </c>
      <c r="F1456" s="14">
        <v>850000</v>
      </c>
      <c r="G1456" s="14">
        <v>0</v>
      </c>
      <c r="H1456" s="14">
        <v>604859.17000000004</v>
      </c>
    </row>
    <row r="1457" spans="1:8" ht="47.25">
      <c r="A1457" s="27">
        <v>25</v>
      </c>
      <c r="B1457" s="11" t="s">
        <v>1358</v>
      </c>
      <c r="C1457" s="12" t="s">
        <v>1383</v>
      </c>
      <c r="D1457" s="14">
        <v>400000</v>
      </c>
      <c r="E1457" s="14">
        <v>400000</v>
      </c>
      <c r="F1457" s="14">
        <v>400000</v>
      </c>
      <c r="G1457" s="14">
        <v>0</v>
      </c>
      <c r="H1457" s="14">
        <v>0</v>
      </c>
    </row>
    <row r="1458" spans="1:8" ht="47.25">
      <c r="A1458" s="27">
        <v>26</v>
      </c>
      <c r="B1458" s="11" t="s">
        <v>1358</v>
      </c>
      <c r="C1458" s="12" t="s">
        <v>5696</v>
      </c>
      <c r="D1458" s="14">
        <v>12600000</v>
      </c>
      <c r="E1458" s="14">
        <v>12600000</v>
      </c>
      <c r="F1458" s="14">
        <v>12600000</v>
      </c>
      <c r="G1458" s="14">
        <v>0</v>
      </c>
      <c r="H1458" s="14">
        <v>9885088.4499999993</v>
      </c>
    </row>
    <row r="1459" spans="1:8" ht="47.25">
      <c r="A1459" s="27">
        <v>27</v>
      </c>
      <c r="B1459" s="11" t="s">
        <v>1358</v>
      </c>
      <c r="C1459" s="12" t="s">
        <v>1359</v>
      </c>
      <c r="D1459" s="14">
        <v>147000</v>
      </c>
      <c r="E1459" s="14">
        <v>147000</v>
      </c>
      <c r="F1459" s="14">
        <v>147000</v>
      </c>
      <c r="G1459" s="14">
        <v>147000</v>
      </c>
      <c r="H1459" s="14">
        <v>0</v>
      </c>
    </row>
    <row r="1460" spans="1:8" ht="47.25">
      <c r="A1460" s="27">
        <v>28</v>
      </c>
      <c r="B1460" s="11" t="s">
        <v>1358</v>
      </c>
      <c r="C1460" s="12" t="s">
        <v>5697</v>
      </c>
      <c r="D1460" s="14">
        <v>11000000</v>
      </c>
      <c r="E1460" s="14">
        <v>11000000</v>
      </c>
      <c r="F1460" s="14">
        <v>11000000</v>
      </c>
      <c r="G1460" s="14">
        <v>11000000</v>
      </c>
      <c r="H1460" s="14">
        <v>0</v>
      </c>
    </row>
    <row r="1461" spans="1:8" ht="47.25">
      <c r="A1461" s="27">
        <v>29</v>
      </c>
      <c r="B1461" s="11" t="s">
        <v>1358</v>
      </c>
      <c r="C1461" s="12" t="s">
        <v>5698</v>
      </c>
      <c r="D1461" s="14">
        <v>2000000</v>
      </c>
      <c r="E1461" s="14">
        <v>2000000</v>
      </c>
      <c r="F1461" s="14">
        <v>2000000</v>
      </c>
      <c r="G1461" s="14">
        <v>2000000</v>
      </c>
      <c r="H1461" s="14">
        <v>0</v>
      </c>
    </row>
    <row r="1462" spans="1:8" ht="47.25">
      <c r="A1462" s="27">
        <v>30</v>
      </c>
      <c r="B1462" s="11" t="s">
        <v>1358</v>
      </c>
      <c r="C1462" s="12" t="s">
        <v>5699</v>
      </c>
      <c r="D1462" s="14">
        <v>28000000</v>
      </c>
      <c r="E1462" s="14">
        <v>19429000</v>
      </c>
      <c r="F1462" s="14">
        <v>19429000</v>
      </c>
      <c r="G1462" s="14">
        <v>19429000</v>
      </c>
      <c r="H1462" s="14">
        <v>0</v>
      </c>
    </row>
    <row r="1463" spans="1:8" ht="47.25">
      <c r="A1463" s="27">
        <v>31</v>
      </c>
      <c r="B1463" s="11" t="s">
        <v>1358</v>
      </c>
      <c r="C1463" s="12" t="s">
        <v>5700</v>
      </c>
      <c r="D1463" s="14">
        <v>1000000</v>
      </c>
      <c r="E1463" s="14">
        <v>1000000</v>
      </c>
      <c r="F1463" s="14">
        <v>1000000</v>
      </c>
      <c r="G1463" s="14">
        <v>1000000</v>
      </c>
      <c r="H1463" s="14">
        <v>0</v>
      </c>
    </row>
    <row r="1464" spans="1:8" ht="47.25">
      <c r="A1464" s="27">
        <v>32</v>
      </c>
      <c r="B1464" s="11" t="s">
        <v>1358</v>
      </c>
      <c r="C1464" s="12" t="s">
        <v>5701</v>
      </c>
      <c r="D1464" s="14">
        <v>1000000</v>
      </c>
      <c r="E1464" s="14">
        <v>1000000</v>
      </c>
      <c r="F1464" s="14">
        <v>1000000</v>
      </c>
      <c r="G1464" s="14">
        <v>1000000</v>
      </c>
      <c r="H1464" s="14">
        <v>0</v>
      </c>
    </row>
    <row r="1465" spans="1:8" ht="47.25">
      <c r="A1465" s="27">
        <v>33</v>
      </c>
      <c r="B1465" s="11" t="s">
        <v>1358</v>
      </c>
      <c r="C1465" s="12" t="s">
        <v>5702</v>
      </c>
      <c r="D1465" s="14">
        <v>14800000</v>
      </c>
      <c r="E1465" s="14">
        <v>14800000</v>
      </c>
      <c r="F1465" s="14">
        <v>14800000</v>
      </c>
      <c r="G1465" s="14">
        <v>14800000</v>
      </c>
      <c r="H1465" s="14">
        <v>0</v>
      </c>
    </row>
    <row r="1466" spans="1:8" ht="47.25">
      <c r="A1466" s="27">
        <v>34</v>
      </c>
      <c r="B1466" s="11" t="s">
        <v>1358</v>
      </c>
      <c r="C1466" s="12" t="s">
        <v>5703</v>
      </c>
      <c r="D1466" s="14">
        <v>250000</v>
      </c>
      <c r="E1466" s="14">
        <v>250000</v>
      </c>
      <c r="F1466" s="14">
        <v>250000</v>
      </c>
      <c r="G1466" s="14">
        <v>250000</v>
      </c>
      <c r="H1466" s="14">
        <v>0</v>
      </c>
    </row>
    <row r="1467" spans="1:8" ht="47.25">
      <c r="A1467" s="27">
        <v>35</v>
      </c>
      <c r="B1467" s="11" t="s">
        <v>1358</v>
      </c>
      <c r="C1467" s="12" t="s">
        <v>5704</v>
      </c>
      <c r="D1467" s="14">
        <v>200000</v>
      </c>
      <c r="E1467" s="14">
        <v>200000</v>
      </c>
      <c r="F1467" s="14">
        <v>200000</v>
      </c>
      <c r="G1467" s="14">
        <v>200000</v>
      </c>
      <c r="H1467" s="14">
        <v>0</v>
      </c>
    </row>
    <row r="1468" spans="1:8" ht="47.25">
      <c r="A1468" s="27">
        <v>36</v>
      </c>
      <c r="B1468" s="11" t="s">
        <v>1358</v>
      </c>
      <c r="C1468" s="12" t="s">
        <v>5705</v>
      </c>
      <c r="D1468" s="14">
        <v>1000000</v>
      </c>
      <c r="E1468" s="14">
        <v>1000000</v>
      </c>
      <c r="F1468" s="14">
        <v>1000000</v>
      </c>
      <c r="G1468" s="14">
        <v>1000000</v>
      </c>
      <c r="H1468" s="14">
        <v>0</v>
      </c>
    </row>
    <row r="1469" spans="1:8" ht="47.25">
      <c r="A1469" s="27">
        <v>37</v>
      </c>
      <c r="B1469" s="11" t="s">
        <v>1358</v>
      </c>
      <c r="C1469" s="12" t="s">
        <v>5706</v>
      </c>
      <c r="D1469" s="14">
        <v>400000</v>
      </c>
      <c r="E1469" s="14">
        <v>400000</v>
      </c>
      <c r="F1469" s="14">
        <v>400000</v>
      </c>
      <c r="G1469" s="14">
        <v>400000</v>
      </c>
      <c r="H1469" s="14">
        <v>0</v>
      </c>
    </row>
    <row r="1470" spans="1:8" ht="47.25">
      <c r="A1470" s="27">
        <v>38</v>
      </c>
      <c r="B1470" s="11" t="s">
        <v>1358</v>
      </c>
      <c r="C1470" s="12" t="s">
        <v>5707</v>
      </c>
      <c r="D1470" s="14">
        <v>100000</v>
      </c>
      <c r="E1470" s="14">
        <v>100000</v>
      </c>
      <c r="F1470" s="14">
        <v>100000</v>
      </c>
      <c r="G1470" s="14">
        <v>100000</v>
      </c>
      <c r="H1470" s="14">
        <v>0</v>
      </c>
    </row>
    <row r="1471" spans="1:8" ht="47.25">
      <c r="A1471" s="27">
        <v>39</v>
      </c>
      <c r="B1471" s="11" t="s">
        <v>1358</v>
      </c>
      <c r="C1471" s="12" t="s">
        <v>5708</v>
      </c>
      <c r="D1471" s="14">
        <v>500000</v>
      </c>
      <c r="E1471" s="14">
        <v>500000</v>
      </c>
      <c r="F1471" s="14">
        <v>500000</v>
      </c>
      <c r="G1471" s="14">
        <v>500000</v>
      </c>
      <c r="H1471" s="14">
        <v>0</v>
      </c>
    </row>
    <row r="1472" spans="1:8" ht="47.25">
      <c r="A1472" s="27">
        <v>40</v>
      </c>
      <c r="B1472" s="11" t="s">
        <v>1358</v>
      </c>
      <c r="C1472" s="12" t="s">
        <v>5709</v>
      </c>
      <c r="D1472" s="14">
        <v>6000000</v>
      </c>
      <c r="E1472" s="14">
        <v>6000000</v>
      </c>
      <c r="F1472" s="14">
        <v>6000000</v>
      </c>
      <c r="G1472" s="14">
        <v>6000000</v>
      </c>
      <c r="H1472" s="14">
        <v>0</v>
      </c>
    </row>
    <row r="1473" spans="1:8" ht="47.25">
      <c r="A1473" s="27">
        <v>41</v>
      </c>
      <c r="B1473" s="11" t="s">
        <v>1358</v>
      </c>
      <c r="C1473" s="12" t="s">
        <v>5710</v>
      </c>
      <c r="D1473" s="14">
        <v>1300000</v>
      </c>
      <c r="E1473" s="14">
        <v>1300000</v>
      </c>
      <c r="F1473" s="14">
        <v>1300000</v>
      </c>
      <c r="G1473" s="14">
        <v>1300000</v>
      </c>
      <c r="H1473" s="14">
        <v>0</v>
      </c>
    </row>
    <row r="1474" spans="1:8" ht="47.25">
      <c r="A1474" s="27">
        <v>42</v>
      </c>
      <c r="B1474" s="11" t="s">
        <v>1358</v>
      </c>
      <c r="C1474" s="12" t="s">
        <v>5711</v>
      </c>
      <c r="D1474" s="14">
        <v>200000</v>
      </c>
      <c r="E1474" s="14">
        <v>200000</v>
      </c>
      <c r="F1474" s="14">
        <v>200000</v>
      </c>
      <c r="G1474" s="14">
        <v>200000</v>
      </c>
      <c r="H1474" s="14">
        <v>0</v>
      </c>
    </row>
    <row r="1475" spans="1:8" ht="47.25">
      <c r="A1475" s="27">
        <v>43</v>
      </c>
      <c r="B1475" s="11" t="s">
        <v>1358</v>
      </c>
      <c r="C1475" s="12" t="s">
        <v>5712</v>
      </c>
      <c r="D1475" s="14">
        <v>1200000</v>
      </c>
      <c r="E1475" s="14">
        <v>1200000</v>
      </c>
      <c r="F1475" s="14">
        <v>1200000</v>
      </c>
      <c r="G1475" s="14">
        <v>1200000</v>
      </c>
      <c r="H1475" s="14">
        <v>0</v>
      </c>
    </row>
    <row r="1476" spans="1:8" ht="47.25">
      <c r="A1476" s="27">
        <v>44</v>
      </c>
      <c r="B1476" s="11" t="s">
        <v>1358</v>
      </c>
      <c r="C1476" s="12" t="s">
        <v>5713</v>
      </c>
      <c r="D1476" s="14">
        <v>299000</v>
      </c>
      <c r="E1476" s="14">
        <v>299000</v>
      </c>
      <c r="F1476" s="14">
        <v>299000</v>
      </c>
      <c r="G1476" s="14">
        <v>299000</v>
      </c>
      <c r="H1476" s="14">
        <v>0</v>
      </c>
    </row>
    <row r="1477" spans="1:8" ht="47.25">
      <c r="A1477" s="27">
        <v>45</v>
      </c>
      <c r="B1477" s="11" t="s">
        <v>1358</v>
      </c>
      <c r="C1477" s="12" t="s">
        <v>5714</v>
      </c>
      <c r="D1477" s="14">
        <v>400000</v>
      </c>
      <c r="E1477" s="14">
        <v>400000</v>
      </c>
      <c r="F1477" s="14">
        <v>400000</v>
      </c>
      <c r="G1477" s="14">
        <v>400000</v>
      </c>
      <c r="H1477" s="14">
        <v>0</v>
      </c>
    </row>
    <row r="1478" spans="1:8" ht="47.25">
      <c r="A1478" s="27">
        <v>46</v>
      </c>
      <c r="B1478" s="11" t="s">
        <v>1358</v>
      </c>
      <c r="C1478" s="12" t="s">
        <v>5715</v>
      </c>
      <c r="D1478" s="14">
        <v>450000</v>
      </c>
      <c r="E1478" s="14">
        <v>450000</v>
      </c>
      <c r="F1478" s="14">
        <v>450000</v>
      </c>
      <c r="G1478" s="14">
        <v>450000</v>
      </c>
      <c r="H1478" s="14">
        <v>0</v>
      </c>
    </row>
    <row r="1479" spans="1:8" ht="47.25">
      <c r="A1479" s="27">
        <v>47</v>
      </c>
      <c r="B1479" s="11" t="s">
        <v>1358</v>
      </c>
      <c r="C1479" s="12" t="s">
        <v>5716</v>
      </c>
      <c r="D1479" s="14">
        <v>200000</v>
      </c>
      <c r="E1479" s="14">
        <v>200000</v>
      </c>
      <c r="F1479" s="14">
        <v>200000</v>
      </c>
      <c r="G1479" s="14">
        <v>200000</v>
      </c>
      <c r="H1479" s="14">
        <v>0</v>
      </c>
    </row>
    <row r="1480" spans="1:8" ht="47.25">
      <c r="A1480" s="27">
        <v>48</v>
      </c>
      <c r="B1480" s="11" t="s">
        <v>1358</v>
      </c>
      <c r="C1480" s="12" t="s">
        <v>5717</v>
      </c>
      <c r="D1480" s="14">
        <v>300000</v>
      </c>
      <c r="E1480" s="14">
        <v>300000</v>
      </c>
      <c r="F1480" s="14">
        <v>300000</v>
      </c>
      <c r="G1480" s="14">
        <v>300000</v>
      </c>
      <c r="H1480" s="14">
        <v>0</v>
      </c>
    </row>
    <row r="1481" spans="1:8" ht="47.25">
      <c r="A1481" s="27">
        <v>49</v>
      </c>
      <c r="B1481" s="11" t="s">
        <v>1358</v>
      </c>
      <c r="C1481" s="12" t="s">
        <v>5718</v>
      </c>
      <c r="D1481" s="14">
        <v>600000</v>
      </c>
      <c r="E1481" s="14">
        <v>600000</v>
      </c>
      <c r="F1481" s="14">
        <v>600000</v>
      </c>
      <c r="G1481" s="14">
        <v>600000</v>
      </c>
      <c r="H1481" s="14">
        <v>0</v>
      </c>
    </row>
    <row r="1482" spans="1:8" ht="47.25">
      <c r="A1482" s="27">
        <v>50</v>
      </c>
      <c r="B1482" s="11" t="s">
        <v>1358</v>
      </c>
      <c r="C1482" s="12" t="s">
        <v>5719</v>
      </c>
      <c r="D1482" s="14">
        <v>122000</v>
      </c>
      <c r="E1482" s="14">
        <v>122000</v>
      </c>
      <c r="F1482" s="14">
        <v>122000</v>
      </c>
      <c r="G1482" s="14">
        <v>122000</v>
      </c>
      <c r="H1482" s="14">
        <v>0</v>
      </c>
    </row>
    <row r="1483" spans="1:8" ht="47.25">
      <c r="A1483" s="27">
        <v>51</v>
      </c>
      <c r="B1483" s="11" t="s">
        <v>1358</v>
      </c>
      <c r="C1483" s="12" t="s">
        <v>5720</v>
      </c>
      <c r="D1483" s="14">
        <v>75000</v>
      </c>
      <c r="E1483" s="14">
        <v>75000</v>
      </c>
      <c r="F1483" s="14">
        <v>75000</v>
      </c>
      <c r="G1483" s="14">
        <v>75000</v>
      </c>
      <c r="H1483" s="14">
        <v>0</v>
      </c>
    </row>
    <row r="1484" spans="1:8" ht="47.25">
      <c r="A1484" s="27">
        <v>52</v>
      </c>
      <c r="B1484" s="11" t="s">
        <v>1358</v>
      </c>
      <c r="C1484" s="12" t="s">
        <v>5721</v>
      </c>
      <c r="D1484" s="14">
        <v>75000</v>
      </c>
      <c r="E1484" s="14">
        <v>75000</v>
      </c>
      <c r="F1484" s="14">
        <v>75000</v>
      </c>
      <c r="G1484" s="14">
        <v>75000</v>
      </c>
      <c r="H1484" s="14">
        <v>0</v>
      </c>
    </row>
    <row r="1485" spans="1:8" ht="47.25">
      <c r="A1485" s="27">
        <v>53</v>
      </c>
      <c r="B1485" s="11" t="s">
        <v>1358</v>
      </c>
      <c r="C1485" s="12" t="s">
        <v>5722</v>
      </c>
      <c r="D1485" s="14">
        <v>300000</v>
      </c>
      <c r="E1485" s="14">
        <v>0</v>
      </c>
      <c r="F1485" s="14">
        <v>0</v>
      </c>
      <c r="G1485" s="14">
        <v>0</v>
      </c>
      <c r="H1485" s="14">
        <v>0</v>
      </c>
    </row>
    <row r="1486" spans="1:8" ht="47.25">
      <c r="A1486" s="27">
        <v>54</v>
      </c>
      <c r="B1486" s="11" t="s">
        <v>1358</v>
      </c>
      <c r="C1486" s="12" t="s">
        <v>5723</v>
      </c>
      <c r="D1486" s="14">
        <v>1000000</v>
      </c>
      <c r="E1486" s="14">
        <v>0</v>
      </c>
      <c r="F1486" s="14">
        <v>0</v>
      </c>
      <c r="G1486" s="14">
        <v>0</v>
      </c>
      <c r="H1486" s="14">
        <v>0</v>
      </c>
    </row>
    <row r="1487" spans="1:8" ht="63">
      <c r="A1487" s="27">
        <v>55</v>
      </c>
      <c r="B1487" s="11" t="s">
        <v>1358</v>
      </c>
      <c r="C1487" s="12" t="s">
        <v>5724</v>
      </c>
      <c r="D1487" s="14">
        <v>300000</v>
      </c>
      <c r="E1487" s="14">
        <v>0</v>
      </c>
      <c r="F1487" s="14">
        <v>0</v>
      </c>
      <c r="G1487" s="14">
        <v>0</v>
      </c>
      <c r="H1487" s="14">
        <v>0</v>
      </c>
    </row>
    <row r="1488" spans="1:8" ht="47.25">
      <c r="A1488" s="27">
        <v>56</v>
      </c>
      <c r="B1488" s="11" t="s">
        <v>1358</v>
      </c>
      <c r="C1488" s="12" t="s">
        <v>5725</v>
      </c>
      <c r="D1488" s="14">
        <v>425000</v>
      </c>
      <c r="E1488" s="14">
        <v>0</v>
      </c>
      <c r="F1488" s="14">
        <v>0</v>
      </c>
      <c r="G1488" s="14">
        <v>0</v>
      </c>
      <c r="H1488" s="14">
        <v>0</v>
      </c>
    </row>
    <row r="1489" spans="1:8" ht="47.25">
      <c r="A1489" s="27">
        <v>57</v>
      </c>
      <c r="B1489" s="11" t="s">
        <v>1358</v>
      </c>
      <c r="C1489" s="12" t="s">
        <v>5726</v>
      </c>
      <c r="D1489" s="14">
        <v>353000</v>
      </c>
      <c r="E1489" s="14">
        <v>0</v>
      </c>
      <c r="F1489" s="14">
        <v>0</v>
      </c>
      <c r="G1489" s="14">
        <v>0</v>
      </c>
      <c r="H1489" s="14">
        <v>0</v>
      </c>
    </row>
    <row r="1490" spans="1:8" ht="47.25">
      <c r="A1490" s="27">
        <v>58</v>
      </c>
      <c r="B1490" s="11" t="s">
        <v>1358</v>
      </c>
      <c r="C1490" s="12" t="s">
        <v>5727</v>
      </c>
      <c r="D1490" s="14">
        <v>250000</v>
      </c>
      <c r="E1490" s="14">
        <v>0</v>
      </c>
      <c r="F1490" s="14">
        <v>0</v>
      </c>
      <c r="G1490" s="14">
        <v>0</v>
      </c>
      <c r="H1490" s="14">
        <v>0</v>
      </c>
    </row>
    <row r="1491" spans="1:8" ht="31.5">
      <c r="A1491" s="27">
        <v>59</v>
      </c>
      <c r="B1491" s="11" t="s">
        <v>1384</v>
      </c>
      <c r="C1491" s="12" t="s">
        <v>1385</v>
      </c>
      <c r="D1491" s="14">
        <v>44700</v>
      </c>
      <c r="E1491" s="14">
        <v>44700</v>
      </c>
      <c r="F1491" s="14">
        <v>44700</v>
      </c>
      <c r="G1491" s="14">
        <v>0</v>
      </c>
      <c r="H1491" s="14">
        <v>44700</v>
      </c>
    </row>
    <row r="1492" spans="1:8" ht="31.5">
      <c r="A1492" s="27">
        <v>60</v>
      </c>
      <c r="B1492" s="11" t="s">
        <v>1384</v>
      </c>
      <c r="C1492" s="12" t="s">
        <v>1386</v>
      </c>
      <c r="D1492" s="14">
        <v>11200</v>
      </c>
      <c r="E1492" s="14">
        <v>11200</v>
      </c>
      <c r="F1492" s="14">
        <v>11200</v>
      </c>
      <c r="G1492" s="14">
        <v>0</v>
      </c>
      <c r="H1492" s="14">
        <v>0</v>
      </c>
    </row>
    <row r="1493" spans="1:8" ht="31.5">
      <c r="A1493" s="27">
        <v>61</v>
      </c>
      <c r="B1493" s="11" t="s">
        <v>1387</v>
      </c>
      <c r="C1493" s="12" t="s">
        <v>1388</v>
      </c>
      <c r="D1493" s="14">
        <v>560000</v>
      </c>
      <c r="E1493" s="14">
        <v>560000</v>
      </c>
      <c r="F1493" s="14">
        <v>560000</v>
      </c>
      <c r="G1493" s="14">
        <v>148000</v>
      </c>
      <c r="H1493" s="14">
        <v>27467.81</v>
      </c>
    </row>
    <row r="1494" spans="1:8">
      <c r="A1494" s="27">
        <v>62</v>
      </c>
      <c r="B1494" s="11" t="s">
        <v>1387</v>
      </c>
      <c r="C1494" s="12" t="s">
        <v>1389</v>
      </c>
      <c r="D1494" s="14">
        <v>42000</v>
      </c>
      <c r="E1494" s="14">
        <v>42000</v>
      </c>
      <c r="F1494" s="14">
        <v>42000</v>
      </c>
      <c r="G1494" s="14">
        <v>0</v>
      </c>
      <c r="H1494" s="14">
        <v>0</v>
      </c>
    </row>
    <row r="1495" spans="1:8">
      <c r="A1495" s="27">
        <v>63</v>
      </c>
      <c r="B1495" s="11" t="s">
        <v>1387</v>
      </c>
      <c r="C1495" s="12" t="s">
        <v>1390</v>
      </c>
      <c r="D1495" s="14">
        <v>407000</v>
      </c>
      <c r="E1495" s="14">
        <v>407000</v>
      </c>
      <c r="F1495" s="14">
        <v>407000</v>
      </c>
      <c r="G1495" s="14">
        <v>0</v>
      </c>
      <c r="H1495" s="14">
        <v>406767.69</v>
      </c>
    </row>
    <row r="1496" spans="1:8">
      <c r="A1496" s="27">
        <v>64</v>
      </c>
      <c r="B1496" s="11" t="s">
        <v>1387</v>
      </c>
      <c r="C1496" s="12" t="s">
        <v>1391</v>
      </c>
      <c r="D1496" s="14">
        <v>58000</v>
      </c>
      <c r="E1496" s="14">
        <v>58000</v>
      </c>
      <c r="F1496" s="14">
        <v>58000</v>
      </c>
      <c r="G1496" s="14">
        <v>0</v>
      </c>
      <c r="H1496" s="14">
        <v>0</v>
      </c>
    </row>
    <row r="1497" spans="1:8">
      <c r="A1497" s="27">
        <v>65</v>
      </c>
      <c r="B1497" s="11" t="s">
        <v>1387</v>
      </c>
      <c r="C1497" s="12" t="s">
        <v>1392</v>
      </c>
      <c r="D1497" s="14">
        <v>116000</v>
      </c>
      <c r="E1497" s="14">
        <v>116000</v>
      </c>
      <c r="F1497" s="14">
        <v>116000</v>
      </c>
      <c r="G1497" s="14">
        <v>0</v>
      </c>
      <c r="H1497" s="14">
        <v>116000</v>
      </c>
    </row>
    <row r="1498" spans="1:8">
      <c r="A1498" s="27">
        <v>66</v>
      </c>
      <c r="B1498" s="11" t="s">
        <v>1387</v>
      </c>
      <c r="C1498" s="12" t="s">
        <v>1393</v>
      </c>
      <c r="D1498" s="14">
        <v>58000</v>
      </c>
      <c r="E1498" s="14">
        <v>58000</v>
      </c>
      <c r="F1498" s="14">
        <v>58000</v>
      </c>
      <c r="G1498" s="14">
        <v>0</v>
      </c>
      <c r="H1498" s="14">
        <v>0</v>
      </c>
    </row>
    <row r="1499" spans="1:8">
      <c r="A1499" s="27">
        <v>67</v>
      </c>
      <c r="B1499" s="11" t="s">
        <v>1387</v>
      </c>
      <c r="C1499" s="32" t="s">
        <v>1394</v>
      </c>
      <c r="D1499" s="14">
        <v>55000</v>
      </c>
      <c r="E1499" s="14">
        <v>55000</v>
      </c>
      <c r="F1499" s="14">
        <v>55000</v>
      </c>
      <c r="G1499" s="14">
        <v>0</v>
      </c>
      <c r="H1499" s="14">
        <v>35000</v>
      </c>
    </row>
    <row r="1500" spans="1:8">
      <c r="A1500" s="27">
        <v>68</v>
      </c>
      <c r="B1500" s="11" t="s">
        <v>1387</v>
      </c>
      <c r="C1500" s="12" t="s">
        <v>1395</v>
      </c>
      <c r="D1500" s="14">
        <v>70000</v>
      </c>
      <c r="E1500" s="14">
        <v>70000</v>
      </c>
      <c r="F1500" s="14">
        <v>70000</v>
      </c>
      <c r="G1500" s="14">
        <v>0</v>
      </c>
      <c r="H1500" s="14">
        <v>3500</v>
      </c>
    </row>
    <row r="1501" spans="1:8" ht="31.5">
      <c r="A1501" s="27">
        <v>69</v>
      </c>
      <c r="B1501" s="11" t="s">
        <v>1387</v>
      </c>
      <c r="C1501" s="12" t="s">
        <v>1396</v>
      </c>
      <c r="D1501" s="14">
        <v>116000</v>
      </c>
      <c r="E1501" s="14">
        <v>116000</v>
      </c>
      <c r="F1501" s="14">
        <v>116000</v>
      </c>
      <c r="G1501" s="14">
        <v>0</v>
      </c>
      <c r="H1501" s="14">
        <v>90000</v>
      </c>
    </row>
    <row r="1502" spans="1:8" ht="31.5">
      <c r="A1502" s="27">
        <v>70</v>
      </c>
      <c r="B1502" s="11" t="s">
        <v>1387</v>
      </c>
      <c r="C1502" s="12" t="s">
        <v>5728</v>
      </c>
      <c r="D1502" s="14">
        <v>300000</v>
      </c>
      <c r="E1502" s="14">
        <v>300000</v>
      </c>
      <c r="F1502" s="14">
        <v>300000</v>
      </c>
      <c r="G1502" s="14">
        <v>300000</v>
      </c>
      <c r="H1502" s="14">
        <v>0</v>
      </c>
    </row>
    <row r="1503" spans="1:8">
      <c r="A1503" s="27">
        <v>71</v>
      </c>
      <c r="B1503" s="11" t="s">
        <v>1387</v>
      </c>
      <c r="C1503" s="12" t="s">
        <v>5729</v>
      </c>
      <c r="D1503" s="14">
        <v>13000</v>
      </c>
      <c r="E1503" s="14">
        <v>13000</v>
      </c>
      <c r="F1503" s="14">
        <v>13000</v>
      </c>
      <c r="G1503" s="14">
        <v>13000</v>
      </c>
      <c r="H1503" s="14">
        <v>0</v>
      </c>
    </row>
    <row r="1504" spans="1:8">
      <c r="A1504" s="27">
        <v>72</v>
      </c>
      <c r="B1504" s="11" t="s">
        <v>1387</v>
      </c>
      <c r="C1504" s="12" t="s">
        <v>5730</v>
      </c>
      <c r="D1504" s="14">
        <v>147000</v>
      </c>
      <c r="E1504" s="14">
        <v>147000</v>
      </c>
      <c r="F1504" s="14">
        <v>147000</v>
      </c>
      <c r="G1504" s="14">
        <v>147000</v>
      </c>
      <c r="H1504" s="14">
        <v>0</v>
      </c>
    </row>
    <row r="1505" spans="1:9">
      <c r="A1505" s="27">
        <v>73</v>
      </c>
      <c r="B1505" s="11" t="s">
        <v>1387</v>
      </c>
      <c r="C1505" s="12" t="s">
        <v>5731</v>
      </c>
      <c r="D1505" s="14">
        <v>21000</v>
      </c>
      <c r="E1505" s="14">
        <v>21000</v>
      </c>
      <c r="F1505" s="14">
        <v>21000</v>
      </c>
      <c r="G1505" s="14">
        <v>21000</v>
      </c>
      <c r="H1505" s="14">
        <v>0</v>
      </c>
    </row>
    <row r="1506" spans="1:9">
      <c r="A1506" s="27">
        <v>74</v>
      </c>
      <c r="B1506" s="11" t="s">
        <v>1387</v>
      </c>
      <c r="C1506" s="12" t="s">
        <v>5732</v>
      </c>
      <c r="D1506" s="14">
        <v>42000</v>
      </c>
      <c r="E1506" s="14">
        <v>42000</v>
      </c>
      <c r="F1506" s="14">
        <v>42000</v>
      </c>
      <c r="G1506" s="14">
        <v>42000</v>
      </c>
      <c r="H1506" s="14">
        <v>0</v>
      </c>
    </row>
    <row r="1507" spans="1:9" ht="18.75" customHeight="1">
      <c r="A1507" s="27">
        <v>75</v>
      </c>
      <c r="B1507" s="11" t="s">
        <v>1387</v>
      </c>
      <c r="C1507" s="12" t="s">
        <v>5733</v>
      </c>
      <c r="D1507" s="14">
        <v>21000</v>
      </c>
      <c r="E1507" s="14">
        <v>21000</v>
      </c>
      <c r="F1507" s="14">
        <v>21000</v>
      </c>
      <c r="G1507" s="14">
        <v>21000</v>
      </c>
      <c r="H1507" s="14">
        <v>0</v>
      </c>
      <c r="I1507" s="1">
        <v>1</v>
      </c>
    </row>
    <row r="1508" spans="1:9" ht="20.25" customHeight="1">
      <c r="A1508" s="27">
        <v>76</v>
      </c>
      <c r="B1508" s="11" t="s">
        <v>1387</v>
      </c>
      <c r="C1508" s="12" t="s">
        <v>5734</v>
      </c>
      <c r="D1508" s="14">
        <v>20000</v>
      </c>
      <c r="E1508" s="14">
        <v>20000</v>
      </c>
      <c r="F1508" s="14">
        <v>20000</v>
      </c>
      <c r="G1508" s="14">
        <v>20000</v>
      </c>
      <c r="H1508" s="14">
        <v>0</v>
      </c>
    </row>
    <row r="1509" spans="1:9">
      <c r="A1509" s="27">
        <v>77</v>
      </c>
      <c r="B1509" s="11" t="s">
        <v>1387</v>
      </c>
      <c r="C1509" s="12" t="s">
        <v>5735</v>
      </c>
      <c r="D1509" s="14">
        <v>25000</v>
      </c>
      <c r="E1509" s="14">
        <v>25000</v>
      </c>
      <c r="F1509" s="14">
        <v>25000</v>
      </c>
      <c r="G1509" s="14">
        <v>25000</v>
      </c>
      <c r="H1509" s="14">
        <v>0</v>
      </c>
    </row>
    <row r="1510" spans="1:9">
      <c r="A1510" s="27">
        <v>78</v>
      </c>
      <c r="B1510" s="11" t="s">
        <v>1387</v>
      </c>
      <c r="C1510" s="12" t="s">
        <v>5736</v>
      </c>
      <c r="D1510" s="14">
        <v>42000</v>
      </c>
      <c r="E1510" s="14">
        <v>42000</v>
      </c>
      <c r="F1510" s="14">
        <v>42000</v>
      </c>
      <c r="G1510" s="14">
        <v>42000</v>
      </c>
      <c r="H1510" s="14">
        <v>0</v>
      </c>
    </row>
    <row r="1511" spans="1:9">
      <c r="A1511" s="27">
        <v>79</v>
      </c>
      <c r="B1511" s="11" t="s">
        <v>1387</v>
      </c>
      <c r="C1511" s="12" t="s">
        <v>5737</v>
      </c>
      <c r="D1511" s="14">
        <v>1000000</v>
      </c>
      <c r="E1511" s="14">
        <v>732000</v>
      </c>
      <c r="F1511" s="14">
        <v>732000</v>
      </c>
      <c r="G1511" s="14">
        <v>732000</v>
      </c>
      <c r="H1511" s="14">
        <v>0</v>
      </c>
    </row>
    <row r="1512" spans="1:9" ht="31.5">
      <c r="A1512" s="27">
        <v>80</v>
      </c>
      <c r="B1512" s="11" t="s">
        <v>1397</v>
      </c>
      <c r="C1512" s="12" t="s">
        <v>1398</v>
      </c>
      <c r="D1512" s="31">
        <v>396000</v>
      </c>
      <c r="E1512" s="14">
        <v>396000</v>
      </c>
      <c r="F1512" s="14">
        <v>396000</v>
      </c>
      <c r="G1512" s="14">
        <v>105000</v>
      </c>
      <c r="H1512" s="14">
        <v>290119</v>
      </c>
    </row>
    <row r="1513" spans="1:9">
      <c r="A1513" s="27">
        <v>81</v>
      </c>
      <c r="B1513" s="11" t="s">
        <v>1397</v>
      </c>
      <c r="C1513" s="12" t="s">
        <v>1399</v>
      </c>
      <c r="D1513" s="31">
        <v>119000</v>
      </c>
      <c r="E1513" s="14">
        <v>119000</v>
      </c>
      <c r="F1513" s="14">
        <v>119000</v>
      </c>
      <c r="G1513" s="14">
        <v>32000</v>
      </c>
      <c r="H1513" s="14">
        <v>87000</v>
      </c>
    </row>
    <row r="1514" spans="1:9">
      <c r="A1514" s="27">
        <v>82</v>
      </c>
      <c r="B1514" s="11" t="s">
        <v>1397</v>
      </c>
      <c r="C1514" s="12" t="s">
        <v>1400</v>
      </c>
      <c r="D1514" s="31">
        <v>396000</v>
      </c>
      <c r="E1514" s="14">
        <v>396000</v>
      </c>
      <c r="F1514" s="14">
        <v>396000</v>
      </c>
      <c r="G1514" s="14">
        <v>105000</v>
      </c>
      <c r="H1514" s="14">
        <v>6082</v>
      </c>
    </row>
    <row r="1515" spans="1:9" ht="31.5">
      <c r="A1515" s="27">
        <v>83</v>
      </c>
      <c r="B1515" s="11" t="s">
        <v>1397</v>
      </c>
      <c r="C1515" s="12" t="s">
        <v>1401</v>
      </c>
      <c r="D1515" s="31">
        <v>396000</v>
      </c>
      <c r="E1515" s="14">
        <v>396000</v>
      </c>
      <c r="F1515" s="14">
        <v>396000</v>
      </c>
      <c r="G1515" s="14">
        <v>105000</v>
      </c>
      <c r="H1515" s="14">
        <v>291000</v>
      </c>
    </row>
    <row r="1516" spans="1:9" ht="31.5">
      <c r="A1516" s="27">
        <v>84</v>
      </c>
      <c r="B1516" s="11" t="s">
        <v>1397</v>
      </c>
      <c r="C1516" s="12" t="s">
        <v>1402</v>
      </c>
      <c r="D1516" s="31">
        <v>200000</v>
      </c>
      <c r="E1516" s="14">
        <v>200000</v>
      </c>
      <c r="F1516" s="14">
        <v>200000</v>
      </c>
      <c r="G1516" s="14">
        <v>0</v>
      </c>
      <c r="H1516" s="14">
        <v>197160.5</v>
      </c>
    </row>
    <row r="1517" spans="1:9">
      <c r="A1517" s="27">
        <v>85</v>
      </c>
      <c r="B1517" s="11" t="s">
        <v>1397</v>
      </c>
      <c r="C1517" s="12" t="s">
        <v>1403</v>
      </c>
      <c r="D1517" s="31">
        <v>198000</v>
      </c>
      <c r="E1517" s="14">
        <v>198000</v>
      </c>
      <c r="F1517" s="14">
        <v>198000</v>
      </c>
      <c r="G1517" s="14">
        <v>0</v>
      </c>
      <c r="H1517" s="14">
        <v>198000</v>
      </c>
    </row>
    <row r="1518" spans="1:9" ht="31.5">
      <c r="A1518" s="27">
        <v>86</v>
      </c>
      <c r="B1518" s="11" t="s">
        <v>1397</v>
      </c>
      <c r="C1518" s="12" t="s">
        <v>1404</v>
      </c>
      <c r="D1518" s="31">
        <v>195000</v>
      </c>
      <c r="E1518" s="14">
        <v>195000</v>
      </c>
      <c r="F1518" s="14">
        <v>195000</v>
      </c>
      <c r="G1518" s="14">
        <v>0</v>
      </c>
      <c r="H1518" s="14">
        <v>195000</v>
      </c>
    </row>
    <row r="1519" spans="1:9">
      <c r="A1519" s="27">
        <v>87</v>
      </c>
      <c r="B1519" s="11" t="s">
        <v>1397</v>
      </c>
      <c r="C1519" s="12" t="s">
        <v>1405</v>
      </c>
      <c r="D1519" s="31">
        <v>1000000</v>
      </c>
      <c r="E1519" s="14">
        <v>1000000</v>
      </c>
      <c r="F1519" s="14">
        <v>1000000</v>
      </c>
      <c r="G1519" s="14">
        <v>0</v>
      </c>
      <c r="H1519" s="14">
        <v>0</v>
      </c>
    </row>
    <row r="1520" spans="1:9">
      <c r="A1520" s="27">
        <v>88</v>
      </c>
      <c r="B1520" s="11" t="s">
        <v>1397</v>
      </c>
      <c r="C1520" s="12" t="s">
        <v>5738</v>
      </c>
      <c r="D1520" s="31">
        <v>300000</v>
      </c>
      <c r="E1520" s="14">
        <v>300000</v>
      </c>
      <c r="F1520" s="14">
        <v>300000</v>
      </c>
      <c r="G1520" s="14">
        <v>0</v>
      </c>
      <c r="H1520" s="14">
        <v>300000</v>
      </c>
    </row>
    <row r="1521" spans="1:8">
      <c r="A1521" s="27">
        <v>89</v>
      </c>
      <c r="B1521" s="11" t="s">
        <v>1397</v>
      </c>
      <c r="C1521" s="12" t="s">
        <v>1406</v>
      </c>
      <c r="D1521" s="31">
        <v>200000</v>
      </c>
      <c r="E1521" s="14">
        <v>200000</v>
      </c>
      <c r="F1521" s="14">
        <v>200000</v>
      </c>
      <c r="G1521" s="14">
        <v>0</v>
      </c>
      <c r="H1521" s="14">
        <v>0</v>
      </c>
    </row>
    <row r="1522" spans="1:8">
      <c r="A1522" s="27">
        <v>90</v>
      </c>
      <c r="B1522" s="11" t="s">
        <v>1397</v>
      </c>
      <c r="C1522" s="12" t="s">
        <v>1407</v>
      </c>
      <c r="D1522" s="31">
        <v>100000</v>
      </c>
      <c r="E1522" s="14">
        <v>100000</v>
      </c>
      <c r="F1522" s="14">
        <v>100000</v>
      </c>
      <c r="G1522" s="14">
        <v>0</v>
      </c>
      <c r="H1522" s="14">
        <v>98593.79</v>
      </c>
    </row>
    <row r="1523" spans="1:8" ht="31.5">
      <c r="A1523" s="27">
        <v>91</v>
      </c>
      <c r="B1523" s="11" t="s">
        <v>1397</v>
      </c>
      <c r="C1523" s="12" t="s">
        <v>1408</v>
      </c>
      <c r="D1523" s="31">
        <v>60000</v>
      </c>
      <c r="E1523" s="14">
        <v>60000</v>
      </c>
      <c r="F1523" s="14">
        <v>60000</v>
      </c>
      <c r="G1523" s="14">
        <v>0</v>
      </c>
      <c r="H1523" s="14">
        <v>60000</v>
      </c>
    </row>
    <row r="1524" spans="1:8" ht="31.5">
      <c r="A1524" s="27">
        <v>92</v>
      </c>
      <c r="B1524" s="11" t="s">
        <v>1397</v>
      </c>
      <c r="C1524" s="12" t="s">
        <v>1409</v>
      </c>
      <c r="D1524" s="31">
        <v>40000</v>
      </c>
      <c r="E1524" s="14">
        <v>40000</v>
      </c>
      <c r="F1524" s="14">
        <v>40000</v>
      </c>
      <c r="G1524" s="14">
        <v>0</v>
      </c>
      <c r="H1524" s="14">
        <v>29908</v>
      </c>
    </row>
    <row r="1525" spans="1:8">
      <c r="A1525" s="27">
        <v>93</v>
      </c>
      <c r="B1525" s="11" t="s">
        <v>1397</v>
      </c>
      <c r="C1525" s="12" t="s">
        <v>1410</v>
      </c>
      <c r="D1525" s="31">
        <v>100000</v>
      </c>
      <c r="E1525" s="14">
        <v>100000</v>
      </c>
      <c r="F1525" s="14">
        <v>100000</v>
      </c>
      <c r="G1525" s="14">
        <v>0</v>
      </c>
      <c r="H1525" s="14">
        <v>100000</v>
      </c>
    </row>
    <row r="1526" spans="1:8" ht="31.5">
      <c r="A1526" s="27">
        <v>94</v>
      </c>
      <c r="B1526" s="11" t="s">
        <v>1397</v>
      </c>
      <c r="C1526" s="12" t="s">
        <v>1411</v>
      </c>
      <c r="D1526" s="31">
        <v>200000</v>
      </c>
      <c r="E1526" s="14">
        <v>200000</v>
      </c>
      <c r="F1526" s="14">
        <v>200000</v>
      </c>
      <c r="G1526" s="14">
        <v>0</v>
      </c>
      <c r="H1526" s="14">
        <v>0</v>
      </c>
    </row>
    <row r="1527" spans="1:8">
      <c r="A1527" s="27">
        <v>95</v>
      </c>
      <c r="B1527" s="11" t="s">
        <v>1397</v>
      </c>
      <c r="C1527" s="12" t="s">
        <v>1412</v>
      </c>
      <c r="D1527" s="31">
        <v>100000</v>
      </c>
      <c r="E1527" s="14">
        <v>100000</v>
      </c>
      <c r="F1527" s="14">
        <v>100000</v>
      </c>
      <c r="G1527" s="14">
        <v>0</v>
      </c>
      <c r="H1527" s="14">
        <v>99999.09</v>
      </c>
    </row>
    <row r="1528" spans="1:8">
      <c r="A1528" s="27">
        <v>96</v>
      </c>
      <c r="B1528" s="11" t="s">
        <v>1397</v>
      </c>
      <c r="C1528" s="12" t="s">
        <v>1413</v>
      </c>
      <c r="D1528" s="31">
        <v>100000</v>
      </c>
      <c r="E1528" s="14">
        <v>100000</v>
      </c>
      <c r="F1528" s="14">
        <v>100000</v>
      </c>
      <c r="G1528" s="14">
        <v>0</v>
      </c>
      <c r="H1528" s="14">
        <v>0</v>
      </c>
    </row>
    <row r="1529" spans="1:8" ht="31.5">
      <c r="A1529" s="27">
        <v>97</v>
      </c>
      <c r="B1529" s="11" t="s">
        <v>1397</v>
      </c>
      <c r="C1529" s="12" t="s">
        <v>1414</v>
      </c>
      <c r="D1529" s="31">
        <v>300000</v>
      </c>
      <c r="E1529" s="14">
        <v>300000</v>
      </c>
      <c r="F1529" s="14">
        <v>300000</v>
      </c>
      <c r="G1529" s="14">
        <v>0</v>
      </c>
      <c r="H1529" s="14">
        <v>99363.07</v>
      </c>
    </row>
    <row r="1530" spans="1:8">
      <c r="A1530" s="27">
        <v>98</v>
      </c>
      <c r="B1530" s="11" t="s">
        <v>1397</v>
      </c>
      <c r="C1530" s="12" t="s">
        <v>1415</v>
      </c>
      <c r="D1530" s="31">
        <v>200000</v>
      </c>
      <c r="E1530" s="14">
        <v>200000</v>
      </c>
      <c r="F1530" s="14">
        <v>200000</v>
      </c>
      <c r="G1530" s="14">
        <v>0</v>
      </c>
      <c r="H1530" s="14">
        <v>0</v>
      </c>
    </row>
    <row r="1531" spans="1:8">
      <c r="A1531" s="27">
        <v>99</v>
      </c>
      <c r="B1531" s="11" t="s">
        <v>1397</v>
      </c>
      <c r="C1531" s="12" t="s">
        <v>1416</v>
      </c>
      <c r="D1531" s="31">
        <v>200000</v>
      </c>
      <c r="E1531" s="14">
        <v>200000</v>
      </c>
      <c r="F1531" s="14">
        <v>200000</v>
      </c>
      <c r="G1531" s="14">
        <v>0</v>
      </c>
      <c r="H1531" s="14">
        <v>200000</v>
      </c>
    </row>
    <row r="1532" spans="1:8">
      <c r="A1532" s="27">
        <v>100</v>
      </c>
      <c r="B1532" s="11" t="s">
        <v>1397</v>
      </c>
      <c r="C1532" s="12" t="s">
        <v>1417</v>
      </c>
      <c r="D1532" s="31">
        <v>100000</v>
      </c>
      <c r="E1532" s="14">
        <v>100000</v>
      </c>
      <c r="F1532" s="14">
        <v>100000</v>
      </c>
      <c r="G1532" s="14">
        <v>0</v>
      </c>
      <c r="H1532" s="14">
        <v>0</v>
      </c>
    </row>
    <row r="1533" spans="1:8">
      <c r="A1533" s="27">
        <v>101</v>
      </c>
      <c r="B1533" s="11" t="s">
        <v>1397</v>
      </c>
      <c r="C1533" s="12" t="s">
        <v>1418</v>
      </c>
      <c r="D1533" s="31">
        <v>200000</v>
      </c>
      <c r="E1533" s="14">
        <v>200000</v>
      </c>
      <c r="F1533" s="14">
        <v>200000</v>
      </c>
      <c r="G1533" s="14">
        <v>0</v>
      </c>
      <c r="H1533" s="14">
        <v>0</v>
      </c>
    </row>
    <row r="1534" spans="1:8" ht="31.5">
      <c r="A1534" s="27">
        <v>102</v>
      </c>
      <c r="B1534" s="11" t="s">
        <v>1397</v>
      </c>
      <c r="C1534" s="12" t="s">
        <v>1419</v>
      </c>
      <c r="D1534" s="31">
        <v>110000</v>
      </c>
      <c r="E1534" s="14">
        <v>110000</v>
      </c>
      <c r="F1534" s="14">
        <v>110000</v>
      </c>
      <c r="G1534" s="14">
        <v>0</v>
      </c>
      <c r="H1534" s="14">
        <v>110000</v>
      </c>
    </row>
    <row r="1535" spans="1:8" ht="31.5">
      <c r="A1535" s="27">
        <v>103</v>
      </c>
      <c r="B1535" s="11" t="s">
        <v>1397</v>
      </c>
      <c r="C1535" s="12" t="s">
        <v>1420</v>
      </c>
      <c r="D1535" s="31">
        <v>30000</v>
      </c>
      <c r="E1535" s="14">
        <v>30000</v>
      </c>
      <c r="F1535" s="14">
        <v>30000</v>
      </c>
      <c r="G1535" s="14">
        <v>0</v>
      </c>
      <c r="H1535" s="14">
        <v>30000</v>
      </c>
    </row>
    <row r="1536" spans="1:8" ht="31.5">
      <c r="A1536" s="27">
        <v>104</v>
      </c>
      <c r="B1536" s="11" t="s">
        <v>1397</v>
      </c>
      <c r="C1536" s="12" t="s">
        <v>1421</v>
      </c>
      <c r="D1536" s="31">
        <v>60000</v>
      </c>
      <c r="E1536" s="14">
        <v>60000</v>
      </c>
      <c r="F1536" s="14">
        <v>60000</v>
      </c>
      <c r="G1536" s="14">
        <v>0</v>
      </c>
      <c r="H1536" s="14">
        <v>60000</v>
      </c>
    </row>
    <row r="1537" spans="1:8">
      <c r="A1537" s="27">
        <v>105</v>
      </c>
      <c r="B1537" s="11" t="s">
        <v>1397</v>
      </c>
      <c r="C1537" s="12" t="s">
        <v>1422</v>
      </c>
      <c r="D1537" s="31">
        <v>36000</v>
      </c>
      <c r="E1537" s="14">
        <v>36000</v>
      </c>
      <c r="F1537" s="14">
        <v>36000</v>
      </c>
      <c r="G1537" s="14">
        <v>0</v>
      </c>
      <c r="H1537" s="14">
        <v>36000</v>
      </c>
    </row>
    <row r="1538" spans="1:8">
      <c r="A1538" s="27">
        <v>106</v>
      </c>
      <c r="B1538" s="11" t="s">
        <v>1397</v>
      </c>
      <c r="C1538" s="12" t="s">
        <v>1423</v>
      </c>
      <c r="D1538" s="31">
        <v>14000</v>
      </c>
      <c r="E1538" s="14">
        <v>14000</v>
      </c>
      <c r="F1538" s="14">
        <v>14000</v>
      </c>
      <c r="G1538" s="14">
        <v>0</v>
      </c>
      <c r="H1538" s="14">
        <v>0</v>
      </c>
    </row>
    <row r="1539" spans="1:8">
      <c r="A1539" s="27">
        <v>107</v>
      </c>
      <c r="B1539" s="11" t="s">
        <v>1397</v>
      </c>
      <c r="C1539" s="12" t="s">
        <v>1424</v>
      </c>
      <c r="D1539" s="31">
        <v>35000</v>
      </c>
      <c r="E1539" s="14">
        <v>35000</v>
      </c>
      <c r="F1539" s="14">
        <v>35000</v>
      </c>
      <c r="G1539" s="14">
        <v>0</v>
      </c>
      <c r="H1539" s="14">
        <v>35000</v>
      </c>
    </row>
    <row r="1540" spans="1:8">
      <c r="A1540" s="27">
        <v>108</v>
      </c>
      <c r="B1540" s="11" t="s">
        <v>1397</v>
      </c>
      <c r="C1540" s="12" t="s">
        <v>1425</v>
      </c>
      <c r="D1540" s="31">
        <v>15000</v>
      </c>
      <c r="E1540" s="14">
        <v>15000</v>
      </c>
      <c r="F1540" s="14">
        <v>15000</v>
      </c>
      <c r="G1540" s="14">
        <v>0</v>
      </c>
      <c r="H1540" s="14">
        <v>15000</v>
      </c>
    </row>
    <row r="1541" spans="1:8" ht="31.5">
      <c r="A1541" s="27">
        <v>109</v>
      </c>
      <c r="B1541" s="11" t="s">
        <v>1397</v>
      </c>
      <c r="C1541" s="12" t="s">
        <v>1426</v>
      </c>
      <c r="D1541" s="31">
        <v>40000</v>
      </c>
      <c r="E1541" s="14">
        <v>40000</v>
      </c>
      <c r="F1541" s="14">
        <v>40000</v>
      </c>
      <c r="G1541" s="14">
        <v>0</v>
      </c>
      <c r="H1541" s="14">
        <v>0</v>
      </c>
    </row>
    <row r="1542" spans="1:8">
      <c r="A1542" s="27">
        <v>110</v>
      </c>
      <c r="B1542" s="11" t="s">
        <v>1397</v>
      </c>
      <c r="C1542" s="12" t="s">
        <v>1427</v>
      </c>
      <c r="D1542" s="31">
        <v>160000</v>
      </c>
      <c r="E1542" s="14">
        <v>160000</v>
      </c>
      <c r="F1542" s="14">
        <v>160000</v>
      </c>
      <c r="G1542" s="14">
        <v>0</v>
      </c>
      <c r="H1542" s="14">
        <v>160000</v>
      </c>
    </row>
    <row r="1543" spans="1:8">
      <c r="A1543" s="27">
        <v>111</v>
      </c>
      <c r="B1543" s="11" t="s">
        <v>1397</v>
      </c>
      <c r="C1543" s="12" t="s">
        <v>1428</v>
      </c>
      <c r="D1543" s="31">
        <v>100000</v>
      </c>
      <c r="E1543" s="14">
        <v>100000</v>
      </c>
      <c r="F1543" s="14">
        <v>100000</v>
      </c>
      <c r="G1543" s="14">
        <v>0</v>
      </c>
      <c r="H1543" s="14">
        <v>0</v>
      </c>
    </row>
    <row r="1544" spans="1:8">
      <c r="A1544" s="27">
        <v>112</v>
      </c>
      <c r="B1544" s="11" t="s">
        <v>1397</v>
      </c>
      <c r="C1544" s="12" t="s">
        <v>1429</v>
      </c>
      <c r="D1544" s="31">
        <v>80000</v>
      </c>
      <c r="E1544" s="14">
        <v>80000</v>
      </c>
      <c r="F1544" s="14">
        <v>80000</v>
      </c>
      <c r="G1544" s="14">
        <v>0</v>
      </c>
      <c r="H1544" s="14">
        <v>80000</v>
      </c>
    </row>
    <row r="1545" spans="1:8">
      <c r="A1545" s="27">
        <v>113</v>
      </c>
      <c r="B1545" s="11" t="s">
        <v>1397</v>
      </c>
      <c r="C1545" s="12" t="s">
        <v>1430</v>
      </c>
      <c r="D1545" s="31">
        <v>10000</v>
      </c>
      <c r="E1545" s="14">
        <v>10000</v>
      </c>
      <c r="F1545" s="14">
        <v>10000</v>
      </c>
      <c r="G1545" s="14">
        <v>0</v>
      </c>
      <c r="H1545" s="14">
        <v>0</v>
      </c>
    </row>
    <row r="1546" spans="1:8">
      <c r="A1546" s="27">
        <v>114</v>
      </c>
      <c r="B1546" s="11" t="s">
        <v>1397</v>
      </c>
      <c r="C1546" s="12" t="s">
        <v>1431</v>
      </c>
      <c r="D1546" s="31">
        <v>10000</v>
      </c>
      <c r="E1546" s="14">
        <v>10000</v>
      </c>
      <c r="F1546" s="14">
        <v>10000</v>
      </c>
      <c r="G1546" s="14">
        <v>0</v>
      </c>
      <c r="H1546" s="14">
        <v>10000</v>
      </c>
    </row>
    <row r="1547" spans="1:8" ht="31.5">
      <c r="A1547" s="27">
        <v>115</v>
      </c>
      <c r="B1547" s="11" t="s">
        <v>1397</v>
      </c>
      <c r="C1547" s="12" t="s">
        <v>1432</v>
      </c>
      <c r="D1547" s="31">
        <v>100000</v>
      </c>
      <c r="E1547" s="14">
        <v>100000</v>
      </c>
      <c r="F1547" s="14">
        <v>100000</v>
      </c>
      <c r="G1547" s="14">
        <v>0</v>
      </c>
      <c r="H1547" s="14">
        <v>100000</v>
      </c>
    </row>
    <row r="1548" spans="1:8">
      <c r="A1548" s="27">
        <v>116</v>
      </c>
      <c r="B1548" s="11" t="s">
        <v>1397</v>
      </c>
      <c r="C1548" s="12" t="s">
        <v>1433</v>
      </c>
      <c r="D1548" s="31">
        <v>200000</v>
      </c>
      <c r="E1548" s="14">
        <v>200000</v>
      </c>
      <c r="F1548" s="14">
        <v>200000</v>
      </c>
      <c r="G1548" s="14">
        <v>0</v>
      </c>
      <c r="H1548" s="14">
        <v>198579</v>
      </c>
    </row>
    <row r="1549" spans="1:8" ht="31.5">
      <c r="A1549" s="27">
        <v>117</v>
      </c>
      <c r="B1549" s="11" t="s">
        <v>1397</v>
      </c>
      <c r="C1549" s="12" t="s">
        <v>1434</v>
      </c>
      <c r="D1549" s="31">
        <v>100000</v>
      </c>
      <c r="E1549" s="14">
        <v>100000</v>
      </c>
      <c r="F1549" s="14">
        <v>100000</v>
      </c>
      <c r="G1549" s="14">
        <v>0</v>
      </c>
      <c r="H1549" s="14">
        <v>64505</v>
      </c>
    </row>
    <row r="1550" spans="1:8">
      <c r="A1550" s="27">
        <v>118</v>
      </c>
      <c r="B1550" s="11" t="s">
        <v>1397</v>
      </c>
      <c r="C1550" s="12" t="s">
        <v>1435</v>
      </c>
      <c r="D1550" s="31">
        <v>257000</v>
      </c>
      <c r="E1550" s="14">
        <v>257000</v>
      </c>
      <c r="F1550" s="14">
        <v>257000</v>
      </c>
      <c r="G1550" s="14">
        <v>0</v>
      </c>
      <c r="H1550" s="14">
        <v>0</v>
      </c>
    </row>
    <row r="1551" spans="1:8">
      <c r="A1551" s="27">
        <v>119</v>
      </c>
      <c r="B1551" s="11" t="s">
        <v>1397</v>
      </c>
      <c r="C1551" s="12" t="s">
        <v>1436</v>
      </c>
      <c r="D1551" s="31">
        <v>100000</v>
      </c>
      <c r="E1551" s="14">
        <v>100000</v>
      </c>
      <c r="F1551" s="14">
        <v>100000</v>
      </c>
      <c r="G1551" s="14">
        <v>0</v>
      </c>
      <c r="H1551" s="14">
        <v>100000</v>
      </c>
    </row>
    <row r="1552" spans="1:8">
      <c r="A1552" s="27">
        <v>120</v>
      </c>
      <c r="B1552" s="11" t="s">
        <v>1397</v>
      </c>
      <c r="C1552" s="12" t="s">
        <v>1437</v>
      </c>
      <c r="D1552" s="31">
        <v>100000</v>
      </c>
      <c r="E1552" s="14">
        <v>100000</v>
      </c>
      <c r="F1552" s="14">
        <v>100000</v>
      </c>
      <c r="G1552" s="14">
        <v>0</v>
      </c>
      <c r="H1552" s="14">
        <v>68606.899999999994</v>
      </c>
    </row>
    <row r="1553" spans="1:9" ht="31.5">
      <c r="A1553" s="27">
        <v>121</v>
      </c>
      <c r="B1553" s="11" t="s">
        <v>1397</v>
      </c>
      <c r="C1553" s="12" t="s">
        <v>1438</v>
      </c>
      <c r="D1553" s="31">
        <v>50000</v>
      </c>
      <c r="E1553" s="14">
        <v>50000</v>
      </c>
      <c r="F1553" s="14">
        <v>50000</v>
      </c>
      <c r="G1553" s="14">
        <v>0</v>
      </c>
      <c r="H1553" s="14">
        <v>49990</v>
      </c>
    </row>
    <row r="1554" spans="1:9">
      <c r="A1554" s="27">
        <v>122</v>
      </c>
      <c r="B1554" s="11" t="s">
        <v>1397</v>
      </c>
      <c r="C1554" s="12" t="s">
        <v>1439</v>
      </c>
      <c r="D1554" s="31">
        <v>50000</v>
      </c>
      <c r="E1554" s="14">
        <v>50000</v>
      </c>
      <c r="F1554" s="14">
        <v>50000</v>
      </c>
      <c r="G1554" s="14">
        <v>0</v>
      </c>
      <c r="H1554" s="14">
        <v>49995</v>
      </c>
    </row>
    <row r="1555" spans="1:9" ht="31.5">
      <c r="A1555" s="27">
        <v>123</v>
      </c>
      <c r="B1555" s="11" t="s">
        <v>1397</v>
      </c>
      <c r="C1555" s="12" t="s">
        <v>1440</v>
      </c>
      <c r="D1555" s="31">
        <v>100000</v>
      </c>
      <c r="E1555" s="14">
        <v>100000</v>
      </c>
      <c r="F1555" s="14">
        <v>100000</v>
      </c>
      <c r="G1555" s="14">
        <v>0</v>
      </c>
      <c r="H1555" s="14">
        <v>94932</v>
      </c>
    </row>
    <row r="1556" spans="1:9">
      <c r="A1556" s="27">
        <v>124</v>
      </c>
      <c r="B1556" s="11" t="s">
        <v>1397</v>
      </c>
      <c r="C1556" s="12" t="s">
        <v>1441</v>
      </c>
      <c r="D1556" s="14">
        <v>27845</v>
      </c>
      <c r="E1556" s="14">
        <v>27845</v>
      </c>
      <c r="F1556" s="14">
        <v>27845</v>
      </c>
      <c r="G1556" s="14">
        <v>0</v>
      </c>
      <c r="H1556" s="14">
        <v>27844.99</v>
      </c>
    </row>
    <row r="1557" spans="1:9" ht="18.75" customHeight="1">
      <c r="A1557" s="27">
        <v>125</v>
      </c>
      <c r="B1557" s="11" t="s">
        <v>1397</v>
      </c>
      <c r="C1557" s="12" t="s">
        <v>1442</v>
      </c>
      <c r="D1557" s="31">
        <v>39155</v>
      </c>
      <c r="E1557" s="14">
        <v>39155</v>
      </c>
      <c r="F1557" s="14">
        <v>39155</v>
      </c>
      <c r="G1557" s="14">
        <v>0</v>
      </c>
      <c r="H1557" s="14">
        <v>39154.99</v>
      </c>
      <c r="I1557" s="1">
        <v>1</v>
      </c>
    </row>
    <row r="1558" spans="1:9" ht="20.25" customHeight="1">
      <c r="A1558" s="27">
        <v>126</v>
      </c>
      <c r="B1558" s="11" t="s">
        <v>1397</v>
      </c>
      <c r="C1558" s="12" t="s">
        <v>1443</v>
      </c>
      <c r="D1558" s="31">
        <v>33000</v>
      </c>
      <c r="E1558" s="14">
        <v>33000</v>
      </c>
      <c r="F1558" s="14">
        <v>33000</v>
      </c>
      <c r="G1558" s="14">
        <v>0</v>
      </c>
      <c r="H1558" s="14">
        <v>0</v>
      </c>
    </row>
    <row r="1559" spans="1:9">
      <c r="A1559" s="27">
        <v>127</v>
      </c>
      <c r="B1559" s="11" t="s">
        <v>1397</v>
      </c>
      <c r="C1559" s="12" t="s">
        <v>1444</v>
      </c>
      <c r="D1559" s="31">
        <v>100000</v>
      </c>
      <c r="E1559" s="14">
        <v>100000</v>
      </c>
      <c r="F1559" s="14">
        <v>100000</v>
      </c>
      <c r="G1559" s="14">
        <v>0</v>
      </c>
      <c r="H1559" s="14">
        <v>99943</v>
      </c>
    </row>
    <row r="1560" spans="1:9" ht="47.25">
      <c r="A1560" s="27">
        <v>128</v>
      </c>
      <c r="B1560" s="11" t="s">
        <v>1397</v>
      </c>
      <c r="C1560" s="12" t="s">
        <v>1445</v>
      </c>
      <c r="D1560" s="31">
        <v>34146</v>
      </c>
      <c r="E1560" s="14">
        <v>34146</v>
      </c>
      <c r="F1560" s="14">
        <v>34146</v>
      </c>
      <c r="G1560" s="14">
        <v>0</v>
      </c>
      <c r="H1560" s="14">
        <v>34146</v>
      </c>
    </row>
    <row r="1561" spans="1:9" ht="31.5">
      <c r="A1561" s="27">
        <v>129</v>
      </c>
      <c r="B1561" s="11" t="s">
        <v>1397</v>
      </c>
      <c r="C1561" s="12" t="s">
        <v>1446</v>
      </c>
      <c r="D1561" s="31">
        <v>65854</v>
      </c>
      <c r="E1561" s="14">
        <v>65854</v>
      </c>
      <c r="F1561" s="14">
        <v>65854</v>
      </c>
      <c r="G1561" s="14">
        <v>0</v>
      </c>
      <c r="H1561" s="14">
        <v>65854</v>
      </c>
    </row>
    <row r="1562" spans="1:9" ht="31.5">
      <c r="A1562" s="27">
        <v>130</v>
      </c>
      <c r="B1562" s="11" t="s">
        <v>1397</v>
      </c>
      <c r="C1562" s="12" t="s">
        <v>1447</v>
      </c>
      <c r="D1562" s="31">
        <v>100000</v>
      </c>
      <c r="E1562" s="14">
        <v>100000</v>
      </c>
      <c r="F1562" s="14">
        <v>100000</v>
      </c>
      <c r="G1562" s="14">
        <v>0</v>
      </c>
      <c r="H1562" s="14">
        <v>100000</v>
      </c>
    </row>
    <row r="1563" spans="1:9">
      <c r="A1563" s="27">
        <v>131</v>
      </c>
      <c r="B1563" s="11" t="s">
        <v>1397</v>
      </c>
      <c r="C1563" s="12" t="s">
        <v>1448</v>
      </c>
      <c r="D1563" s="31">
        <v>100000</v>
      </c>
      <c r="E1563" s="14">
        <v>100000</v>
      </c>
      <c r="F1563" s="14">
        <v>100000</v>
      </c>
      <c r="G1563" s="14">
        <v>0</v>
      </c>
      <c r="H1563" s="14">
        <v>0</v>
      </c>
    </row>
    <row r="1564" spans="1:9" ht="31.5">
      <c r="A1564" s="27">
        <v>132</v>
      </c>
      <c r="B1564" s="11" t="s">
        <v>1397</v>
      </c>
      <c r="C1564" s="12" t="s">
        <v>1449</v>
      </c>
      <c r="D1564" s="31">
        <v>130000</v>
      </c>
      <c r="E1564" s="14">
        <v>130000</v>
      </c>
      <c r="F1564" s="14">
        <v>130000</v>
      </c>
      <c r="G1564" s="14">
        <v>0</v>
      </c>
      <c r="H1564" s="14">
        <v>130000</v>
      </c>
    </row>
    <row r="1565" spans="1:9">
      <c r="A1565" s="27">
        <v>133</v>
      </c>
      <c r="B1565" s="11" t="s">
        <v>1397</v>
      </c>
      <c r="C1565" s="12" t="s">
        <v>1450</v>
      </c>
      <c r="D1565" s="31">
        <v>70000</v>
      </c>
      <c r="E1565" s="14">
        <v>70000</v>
      </c>
      <c r="F1565" s="14">
        <v>70000</v>
      </c>
      <c r="G1565" s="14">
        <v>0</v>
      </c>
      <c r="H1565" s="14">
        <v>70000</v>
      </c>
    </row>
    <row r="1566" spans="1:9" ht="31.5">
      <c r="A1566" s="27">
        <v>134</v>
      </c>
      <c r="B1566" s="11" t="s">
        <v>1397</v>
      </c>
      <c r="C1566" s="12" t="s">
        <v>5739</v>
      </c>
      <c r="D1566" s="31">
        <v>750000</v>
      </c>
      <c r="E1566" s="14">
        <v>750000</v>
      </c>
      <c r="F1566" s="14">
        <v>750000</v>
      </c>
      <c r="G1566" s="14">
        <v>750000</v>
      </c>
      <c r="H1566" s="14">
        <v>0</v>
      </c>
    </row>
    <row r="1567" spans="1:9" ht="31.5">
      <c r="A1567" s="27">
        <v>135</v>
      </c>
      <c r="B1567" s="11" t="s">
        <v>1397</v>
      </c>
      <c r="C1567" s="12" t="s">
        <v>5740</v>
      </c>
      <c r="D1567" s="31">
        <v>750000</v>
      </c>
      <c r="E1567" s="14">
        <v>750000</v>
      </c>
      <c r="F1567" s="14">
        <v>750000</v>
      </c>
      <c r="G1567" s="14">
        <v>750000</v>
      </c>
      <c r="H1567" s="14">
        <v>0</v>
      </c>
    </row>
    <row r="1568" spans="1:9" ht="31.5">
      <c r="A1568" s="27">
        <v>136</v>
      </c>
      <c r="B1568" s="11" t="s">
        <v>1397</v>
      </c>
      <c r="C1568" s="12" t="s">
        <v>5741</v>
      </c>
      <c r="D1568" s="31">
        <v>400000</v>
      </c>
      <c r="E1568" s="14">
        <v>400000</v>
      </c>
      <c r="F1568" s="14">
        <v>400000</v>
      </c>
      <c r="G1568" s="14">
        <v>400000</v>
      </c>
      <c r="H1568" s="14">
        <v>0</v>
      </c>
    </row>
    <row r="1569" spans="1:8">
      <c r="A1569" s="27">
        <v>137</v>
      </c>
      <c r="B1569" s="11" t="s">
        <v>1397</v>
      </c>
      <c r="C1569" s="12" t="s">
        <v>5742</v>
      </c>
      <c r="D1569" s="31">
        <v>1300000</v>
      </c>
      <c r="E1569" s="14">
        <v>697000</v>
      </c>
      <c r="F1569" s="14">
        <v>697000</v>
      </c>
      <c r="G1569" s="14">
        <v>697000</v>
      </c>
      <c r="H1569" s="14">
        <v>0</v>
      </c>
    </row>
    <row r="1570" spans="1:8">
      <c r="A1570" s="27">
        <v>138</v>
      </c>
      <c r="B1570" s="11" t="s">
        <v>1397</v>
      </c>
      <c r="C1570" s="12" t="s">
        <v>5743</v>
      </c>
      <c r="D1570" s="31">
        <v>100000</v>
      </c>
      <c r="E1570" s="14">
        <v>100000</v>
      </c>
      <c r="F1570" s="14">
        <v>100000</v>
      </c>
      <c r="G1570" s="14">
        <v>100000</v>
      </c>
      <c r="H1570" s="14">
        <v>0</v>
      </c>
    </row>
    <row r="1571" spans="1:8">
      <c r="A1571" s="27">
        <v>139</v>
      </c>
      <c r="B1571" s="11" t="s">
        <v>1397</v>
      </c>
      <c r="C1571" s="12" t="s">
        <v>5744</v>
      </c>
      <c r="D1571" s="31">
        <v>100000</v>
      </c>
      <c r="E1571" s="14">
        <v>100000</v>
      </c>
      <c r="F1571" s="14">
        <v>100000</v>
      </c>
      <c r="G1571" s="14">
        <v>100000</v>
      </c>
      <c r="H1571" s="14">
        <v>0</v>
      </c>
    </row>
    <row r="1572" spans="1:8">
      <c r="A1572" s="27">
        <v>140</v>
      </c>
      <c r="B1572" s="11" t="s">
        <v>1397</v>
      </c>
      <c r="C1572" s="12" t="s">
        <v>5745</v>
      </c>
      <c r="D1572" s="31">
        <v>250000</v>
      </c>
      <c r="E1572" s="14">
        <v>250000</v>
      </c>
      <c r="F1572" s="14">
        <v>250000</v>
      </c>
      <c r="G1572" s="14">
        <v>250000</v>
      </c>
      <c r="H1572" s="14">
        <v>0</v>
      </c>
    </row>
    <row r="1573" spans="1:8" ht="31.5">
      <c r="A1573" s="27">
        <v>141</v>
      </c>
      <c r="B1573" s="11" t="s">
        <v>5746</v>
      </c>
      <c r="C1573" s="12" t="s">
        <v>5747</v>
      </c>
      <c r="D1573" s="31">
        <v>700000</v>
      </c>
      <c r="E1573" s="14">
        <v>700000</v>
      </c>
      <c r="F1573" s="14">
        <v>700000</v>
      </c>
      <c r="G1573" s="14">
        <v>700000</v>
      </c>
      <c r="H1573" s="14">
        <v>0</v>
      </c>
    </row>
    <row r="1574" spans="1:8" ht="31.5">
      <c r="A1574" s="27">
        <v>142</v>
      </c>
      <c r="B1574" s="11" t="s">
        <v>5746</v>
      </c>
      <c r="C1574" s="12" t="s">
        <v>5748</v>
      </c>
      <c r="D1574" s="31">
        <v>400000</v>
      </c>
      <c r="E1574" s="14">
        <v>98000</v>
      </c>
      <c r="F1574" s="14">
        <v>98000</v>
      </c>
      <c r="G1574" s="14">
        <v>98000</v>
      </c>
      <c r="H1574" s="14">
        <v>0</v>
      </c>
    </row>
    <row r="1575" spans="1:8" ht="31.5">
      <c r="A1575" s="27">
        <v>143</v>
      </c>
      <c r="B1575" s="11" t="s">
        <v>5746</v>
      </c>
      <c r="C1575" s="12" t="s">
        <v>5749</v>
      </c>
      <c r="D1575" s="31">
        <v>900000</v>
      </c>
      <c r="E1575" s="14">
        <v>900000</v>
      </c>
      <c r="F1575" s="14">
        <v>900000</v>
      </c>
      <c r="G1575" s="14">
        <v>900000</v>
      </c>
      <c r="H1575" s="14">
        <v>0</v>
      </c>
    </row>
    <row r="1576" spans="1:8">
      <c r="A1576" s="27">
        <v>144</v>
      </c>
      <c r="B1576" s="11" t="s">
        <v>1451</v>
      </c>
      <c r="C1576" s="12" t="s">
        <v>1452</v>
      </c>
      <c r="D1576" s="14">
        <v>18000</v>
      </c>
      <c r="E1576" s="14">
        <v>18000</v>
      </c>
      <c r="F1576" s="14">
        <v>18000</v>
      </c>
      <c r="G1576" s="14">
        <v>0</v>
      </c>
      <c r="H1576" s="14">
        <v>0</v>
      </c>
    </row>
    <row r="1577" spans="1:8">
      <c r="A1577" s="27">
        <v>145</v>
      </c>
      <c r="B1577" s="11" t="s">
        <v>1451</v>
      </c>
      <c r="C1577" s="12" t="s">
        <v>1453</v>
      </c>
      <c r="D1577" s="14">
        <v>1000000</v>
      </c>
      <c r="E1577" s="14">
        <v>1000000</v>
      </c>
      <c r="F1577" s="14">
        <v>1000000</v>
      </c>
      <c r="G1577" s="14">
        <v>0</v>
      </c>
      <c r="H1577" s="14">
        <v>0</v>
      </c>
    </row>
    <row r="1578" spans="1:8">
      <c r="A1578" s="27">
        <v>146</v>
      </c>
      <c r="B1578" s="11" t="s">
        <v>1451</v>
      </c>
      <c r="C1578" s="12" t="s">
        <v>1454</v>
      </c>
      <c r="D1578" s="14">
        <v>1000000</v>
      </c>
      <c r="E1578" s="14">
        <v>1000000</v>
      </c>
      <c r="F1578" s="14">
        <v>1000000</v>
      </c>
      <c r="G1578" s="14">
        <v>0</v>
      </c>
      <c r="H1578" s="14">
        <v>0</v>
      </c>
    </row>
    <row r="1579" spans="1:8">
      <c r="A1579" s="27">
        <v>147</v>
      </c>
      <c r="B1579" s="11" t="s">
        <v>1451</v>
      </c>
      <c r="C1579" s="12" t="s">
        <v>1455</v>
      </c>
      <c r="D1579" s="14">
        <v>30000</v>
      </c>
      <c r="E1579" s="14">
        <v>30000</v>
      </c>
      <c r="F1579" s="14">
        <v>30000</v>
      </c>
      <c r="G1579" s="14">
        <v>0</v>
      </c>
      <c r="H1579" s="14">
        <v>0</v>
      </c>
    </row>
    <row r="1580" spans="1:8">
      <c r="A1580" s="27">
        <v>148</v>
      </c>
      <c r="B1580" s="11" t="s">
        <v>1451</v>
      </c>
      <c r="C1580" s="12" t="s">
        <v>5750</v>
      </c>
      <c r="D1580" s="14">
        <v>700000</v>
      </c>
      <c r="E1580" s="14">
        <v>519000</v>
      </c>
      <c r="F1580" s="14">
        <v>519000</v>
      </c>
      <c r="G1580" s="14">
        <v>519000</v>
      </c>
      <c r="H1580" s="14">
        <v>0</v>
      </c>
    </row>
    <row r="1581" spans="1:8" ht="31.5">
      <c r="A1581" s="27">
        <v>149</v>
      </c>
      <c r="B1581" s="11" t="s">
        <v>1451</v>
      </c>
      <c r="C1581" s="12" t="s">
        <v>5751</v>
      </c>
      <c r="D1581" s="14">
        <v>500000</v>
      </c>
      <c r="E1581" s="14">
        <v>500000</v>
      </c>
      <c r="F1581" s="14">
        <v>500000</v>
      </c>
      <c r="G1581" s="14">
        <v>500000</v>
      </c>
      <c r="H1581" s="14">
        <v>0</v>
      </c>
    </row>
    <row r="1582" spans="1:8" ht="31.5">
      <c r="A1582" s="27">
        <v>150</v>
      </c>
      <c r="B1582" s="11" t="s">
        <v>5752</v>
      </c>
      <c r="C1582" s="12" t="s">
        <v>5753</v>
      </c>
      <c r="D1582" s="14">
        <v>75000</v>
      </c>
      <c r="E1582" s="14">
        <v>75000</v>
      </c>
      <c r="F1582" s="14">
        <v>75000</v>
      </c>
      <c r="G1582" s="14">
        <v>75000</v>
      </c>
      <c r="H1582" s="14">
        <v>0</v>
      </c>
    </row>
    <row r="1583" spans="1:8" ht="31.5">
      <c r="A1583" s="27">
        <v>151</v>
      </c>
      <c r="B1583" s="11" t="s">
        <v>5752</v>
      </c>
      <c r="C1583" s="12" t="s">
        <v>5754</v>
      </c>
      <c r="D1583" s="14">
        <v>400000</v>
      </c>
      <c r="E1583" s="14">
        <v>268000</v>
      </c>
      <c r="F1583" s="14">
        <v>268000</v>
      </c>
      <c r="G1583" s="14">
        <v>268000</v>
      </c>
      <c r="H1583" s="14">
        <v>0</v>
      </c>
    </row>
    <row r="1584" spans="1:8">
      <c r="A1584" s="27">
        <v>152</v>
      </c>
      <c r="B1584" s="11" t="s">
        <v>5752</v>
      </c>
      <c r="C1584" s="12" t="s">
        <v>5755</v>
      </c>
      <c r="D1584" s="14">
        <v>400000</v>
      </c>
      <c r="E1584" s="14">
        <v>400000</v>
      </c>
      <c r="F1584" s="14">
        <v>400000</v>
      </c>
      <c r="G1584" s="14">
        <v>400000</v>
      </c>
      <c r="H1584" s="14">
        <v>0</v>
      </c>
    </row>
    <row r="1585" spans="1:9" ht="31.5">
      <c r="A1585" s="27">
        <v>153</v>
      </c>
      <c r="B1585" s="11" t="s">
        <v>1456</v>
      </c>
      <c r="C1585" s="12" t="s">
        <v>1457</v>
      </c>
      <c r="D1585" s="14">
        <v>123000</v>
      </c>
      <c r="E1585" s="14">
        <v>123000</v>
      </c>
      <c r="F1585" s="14">
        <v>123000</v>
      </c>
      <c r="G1585" s="14">
        <v>33000</v>
      </c>
      <c r="H1585" s="14">
        <v>90000</v>
      </c>
    </row>
    <row r="1586" spans="1:9">
      <c r="A1586" s="27">
        <v>154</v>
      </c>
      <c r="B1586" s="11" t="s">
        <v>1456</v>
      </c>
      <c r="C1586" s="12" t="s">
        <v>1458</v>
      </c>
      <c r="D1586" s="14">
        <v>111000</v>
      </c>
      <c r="E1586" s="14">
        <v>111000</v>
      </c>
      <c r="F1586" s="14">
        <v>111000</v>
      </c>
      <c r="G1586" s="14">
        <v>30000</v>
      </c>
      <c r="H1586" s="14">
        <v>81000</v>
      </c>
    </row>
    <row r="1587" spans="1:9">
      <c r="A1587" s="27">
        <v>155</v>
      </c>
      <c r="B1587" s="11" t="s">
        <v>1456</v>
      </c>
      <c r="C1587" s="12" t="s">
        <v>1459</v>
      </c>
      <c r="D1587" s="14">
        <v>237000</v>
      </c>
      <c r="E1587" s="14">
        <v>237000</v>
      </c>
      <c r="F1587" s="14">
        <v>237000</v>
      </c>
      <c r="G1587" s="14">
        <v>63000</v>
      </c>
      <c r="H1587" s="14">
        <v>174000</v>
      </c>
    </row>
    <row r="1588" spans="1:9" ht="31.5">
      <c r="A1588" s="27">
        <v>156</v>
      </c>
      <c r="B1588" s="11" t="s">
        <v>1456</v>
      </c>
      <c r="C1588" s="12" t="s">
        <v>1460</v>
      </c>
      <c r="D1588" s="14">
        <v>119000</v>
      </c>
      <c r="E1588" s="14">
        <v>119000</v>
      </c>
      <c r="F1588" s="14">
        <v>119000</v>
      </c>
      <c r="G1588" s="14">
        <v>32000</v>
      </c>
      <c r="H1588" s="14">
        <v>28447</v>
      </c>
    </row>
    <row r="1589" spans="1:9">
      <c r="A1589" s="27">
        <v>157</v>
      </c>
      <c r="B1589" s="11" t="s">
        <v>1456</v>
      </c>
      <c r="C1589" s="12" t="s">
        <v>1461</v>
      </c>
      <c r="D1589" s="14">
        <v>236000</v>
      </c>
      <c r="E1589" s="14">
        <v>236000</v>
      </c>
      <c r="F1589" s="14">
        <v>236000</v>
      </c>
      <c r="G1589" s="14">
        <v>62000</v>
      </c>
      <c r="H1589" s="14">
        <v>170520</v>
      </c>
    </row>
    <row r="1590" spans="1:9" ht="31.5">
      <c r="A1590" s="27">
        <v>158</v>
      </c>
      <c r="B1590" s="11" t="s">
        <v>1456</v>
      </c>
      <c r="C1590" s="12" t="s">
        <v>1462</v>
      </c>
      <c r="D1590" s="14">
        <v>250000</v>
      </c>
      <c r="E1590" s="14">
        <v>250000</v>
      </c>
      <c r="F1590" s="14">
        <v>250000</v>
      </c>
      <c r="G1590" s="14">
        <v>0</v>
      </c>
      <c r="H1590" s="14">
        <v>0</v>
      </c>
    </row>
    <row r="1591" spans="1:9">
      <c r="A1591" s="27">
        <v>159</v>
      </c>
      <c r="B1591" s="11" t="s">
        <v>1456</v>
      </c>
      <c r="C1591" s="12" t="s">
        <v>1463</v>
      </c>
      <c r="D1591" s="14">
        <v>100000</v>
      </c>
      <c r="E1591" s="14">
        <v>100000</v>
      </c>
      <c r="F1591" s="14">
        <v>100000</v>
      </c>
      <c r="G1591" s="14">
        <v>0</v>
      </c>
      <c r="H1591" s="14">
        <v>0</v>
      </c>
    </row>
    <row r="1592" spans="1:9" ht="31.5">
      <c r="A1592" s="27">
        <v>160</v>
      </c>
      <c r="B1592" s="11" t="s">
        <v>1456</v>
      </c>
      <c r="C1592" s="12" t="s">
        <v>1464</v>
      </c>
      <c r="D1592" s="14">
        <v>250000</v>
      </c>
      <c r="E1592" s="14">
        <v>250000</v>
      </c>
      <c r="F1592" s="14">
        <v>250000</v>
      </c>
      <c r="G1592" s="14">
        <v>0</v>
      </c>
      <c r="H1592" s="14">
        <v>250000</v>
      </c>
    </row>
    <row r="1593" spans="1:9">
      <c r="A1593" s="27">
        <v>161</v>
      </c>
      <c r="B1593" s="11" t="s">
        <v>1456</v>
      </c>
      <c r="C1593" s="12" t="s">
        <v>1465</v>
      </c>
      <c r="D1593" s="14">
        <v>86000</v>
      </c>
      <c r="E1593" s="14">
        <v>86000</v>
      </c>
      <c r="F1593" s="14">
        <v>86000</v>
      </c>
      <c r="G1593" s="14">
        <v>0</v>
      </c>
      <c r="H1593" s="14">
        <v>0</v>
      </c>
    </row>
    <row r="1594" spans="1:9">
      <c r="A1594" s="27">
        <v>162</v>
      </c>
      <c r="B1594" s="11" t="s">
        <v>1456</v>
      </c>
      <c r="C1594" s="12" t="s">
        <v>1466</v>
      </c>
      <c r="D1594" s="14">
        <v>50000</v>
      </c>
      <c r="E1594" s="14">
        <v>50000</v>
      </c>
      <c r="F1594" s="14">
        <v>50000</v>
      </c>
      <c r="G1594" s="14">
        <v>0</v>
      </c>
      <c r="H1594" s="14">
        <v>50000</v>
      </c>
    </row>
    <row r="1595" spans="1:9" ht="31.5">
      <c r="A1595" s="27">
        <v>163</v>
      </c>
      <c r="B1595" s="11" t="s">
        <v>1456</v>
      </c>
      <c r="C1595" s="12" t="s">
        <v>1467</v>
      </c>
      <c r="D1595" s="14">
        <v>38000</v>
      </c>
      <c r="E1595" s="14">
        <v>38000</v>
      </c>
      <c r="F1595" s="14">
        <v>38000</v>
      </c>
      <c r="G1595" s="14">
        <v>0</v>
      </c>
      <c r="H1595" s="14">
        <v>0</v>
      </c>
    </row>
    <row r="1596" spans="1:9">
      <c r="A1596" s="27">
        <v>164</v>
      </c>
      <c r="B1596" s="11" t="s">
        <v>1456</v>
      </c>
      <c r="C1596" s="12" t="s">
        <v>5756</v>
      </c>
      <c r="D1596" s="14">
        <v>87000</v>
      </c>
      <c r="E1596" s="14">
        <v>87000</v>
      </c>
      <c r="F1596" s="14">
        <v>87000</v>
      </c>
      <c r="G1596" s="14">
        <v>0</v>
      </c>
      <c r="H1596" s="14">
        <v>1515</v>
      </c>
    </row>
    <row r="1597" spans="1:9" ht="47.25">
      <c r="A1597" s="27">
        <v>165</v>
      </c>
      <c r="B1597" s="11" t="s">
        <v>1456</v>
      </c>
      <c r="C1597" s="12" t="s">
        <v>5757</v>
      </c>
      <c r="D1597" s="14">
        <v>150000</v>
      </c>
      <c r="E1597" s="14">
        <v>150000</v>
      </c>
      <c r="F1597" s="14">
        <v>150000</v>
      </c>
      <c r="G1597" s="14">
        <v>150000</v>
      </c>
      <c r="H1597" s="14">
        <v>0</v>
      </c>
    </row>
    <row r="1598" spans="1:9" ht="31.5">
      <c r="A1598" s="27">
        <v>166</v>
      </c>
      <c r="B1598" s="11" t="s">
        <v>1456</v>
      </c>
      <c r="C1598" s="12" t="s">
        <v>5758</v>
      </c>
      <c r="D1598" s="14">
        <v>150000</v>
      </c>
      <c r="E1598" s="14">
        <v>150000</v>
      </c>
      <c r="F1598" s="14">
        <v>150000</v>
      </c>
      <c r="G1598" s="14">
        <v>150000</v>
      </c>
      <c r="H1598" s="14">
        <v>0</v>
      </c>
    </row>
    <row r="1599" spans="1:9" ht="18.75" customHeight="1">
      <c r="A1599" s="27">
        <v>167</v>
      </c>
      <c r="B1599" s="11" t="s">
        <v>1456</v>
      </c>
      <c r="C1599" s="12" t="s">
        <v>5759</v>
      </c>
      <c r="D1599" s="14">
        <v>62000</v>
      </c>
      <c r="E1599" s="14">
        <v>1000</v>
      </c>
      <c r="F1599" s="14">
        <v>1000</v>
      </c>
      <c r="G1599" s="14">
        <v>1000</v>
      </c>
      <c r="H1599" s="14">
        <v>0</v>
      </c>
      <c r="I1599" s="1">
        <v>1</v>
      </c>
    </row>
    <row r="1600" spans="1:9" ht="20.25" customHeight="1">
      <c r="A1600" s="27">
        <v>168</v>
      </c>
      <c r="B1600" s="11" t="s">
        <v>1456</v>
      </c>
      <c r="C1600" s="12" t="s">
        <v>5760</v>
      </c>
      <c r="D1600" s="14">
        <v>31000</v>
      </c>
      <c r="E1600" s="14">
        <v>0</v>
      </c>
      <c r="F1600" s="14">
        <v>0</v>
      </c>
      <c r="G1600" s="14">
        <v>0</v>
      </c>
      <c r="H1600" s="14">
        <v>0</v>
      </c>
    </row>
    <row r="1601" spans="1:8">
      <c r="A1601" s="27">
        <v>169</v>
      </c>
      <c r="B1601" s="11" t="s">
        <v>5761</v>
      </c>
      <c r="C1601" s="12" t="s">
        <v>5762</v>
      </c>
      <c r="D1601" s="14">
        <v>533000</v>
      </c>
      <c r="E1601" s="14">
        <v>453000</v>
      </c>
      <c r="F1601" s="14">
        <v>453000</v>
      </c>
      <c r="G1601" s="14">
        <v>453000</v>
      </c>
      <c r="H1601" s="14">
        <v>0</v>
      </c>
    </row>
    <row r="1602" spans="1:8" ht="31.5">
      <c r="A1602" s="27">
        <v>170</v>
      </c>
      <c r="B1602" s="11" t="s">
        <v>1468</v>
      </c>
      <c r="C1602" s="12" t="s">
        <v>1469</v>
      </c>
      <c r="D1602" s="14">
        <v>335000</v>
      </c>
      <c r="E1602" s="14">
        <v>335000</v>
      </c>
      <c r="F1602" s="14">
        <v>335000</v>
      </c>
      <c r="G1602" s="14">
        <v>0</v>
      </c>
      <c r="H1602" s="14">
        <v>107990.58</v>
      </c>
    </row>
    <row r="1603" spans="1:8" ht="31.5">
      <c r="A1603" s="27">
        <v>171</v>
      </c>
      <c r="B1603" s="11" t="s">
        <v>1468</v>
      </c>
      <c r="C1603" s="12" t="s">
        <v>1470</v>
      </c>
      <c r="D1603" s="14">
        <v>43800</v>
      </c>
      <c r="E1603" s="14">
        <v>43800</v>
      </c>
      <c r="F1603" s="14">
        <v>43800</v>
      </c>
      <c r="G1603" s="14">
        <v>0</v>
      </c>
      <c r="H1603" s="14">
        <v>0</v>
      </c>
    </row>
    <row r="1604" spans="1:8" ht="31.5">
      <c r="A1604" s="27">
        <v>172</v>
      </c>
      <c r="B1604" s="11" t="s">
        <v>1468</v>
      </c>
      <c r="C1604" s="12" t="s">
        <v>1471</v>
      </c>
      <c r="D1604" s="14">
        <v>45000</v>
      </c>
      <c r="E1604" s="14">
        <v>45000</v>
      </c>
      <c r="F1604" s="14">
        <v>45000</v>
      </c>
      <c r="G1604" s="14">
        <v>0</v>
      </c>
      <c r="H1604" s="14">
        <v>0</v>
      </c>
    </row>
    <row r="1605" spans="1:8" ht="31.5">
      <c r="A1605" s="27">
        <v>173</v>
      </c>
      <c r="B1605" s="11" t="s">
        <v>1468</v>
      </c>
      <c r="C1605" s="12" t="s">
        <v>1472</v>
      </c>
      <c r="D1605" s="14">
        <v>128100</v>
      </c>
      <c r="E1605" s="14">
        <v>128100</v>
      </c>
      <c r="F1605" s="14">
        <v>128100</v>
      </c>
      <c r="G1605" s="14">
        <v>0</v>
      </c>
      <c r="H1605" s="14">
        <v>124766.87</v>
      </c>
    </row>
    <row r="1606" spans="1:8">
      <c r="A1606" s="27">
        <v>174</v>
      </c>
      <c r="B1606" s="11" t="s">
        <v>1468</v>
      </c>
      <c r="C1606" s="12" t="s">
        <v>1473</v>
      </c>
      <c r="D1606" s="14">
        <v>191100</v>
      </c>
      <c r="E1606" s="14">
        <v>191100</v>
      </c>
      <c r="F1606" s="14">
        <v>191100</v>
      </c>
      <c r="G1606" s="14">
        <v>0</v>
      </c>
      <c r="H1606" s="14">
        <v>190495</v>
      </c>
    </row>
    <row r="1607" spans="1:8" ht="31.5">
      <c r="A1607" s="27">
        <v>175</v>
      </c>
      <c r="B1607" s="11" t="s">
        <v>1468</v>
      </c>
      <c r="C1607" s="12" t="s">
        <v>1474</v>
      </c>
      <c r="D1607" s="14">
        <v>222600</v>
      </c>
      <c r="E1607" s="14">
        <v>222600</v>
      </c>
      <c r="F1607" s="14">
        <v>222600</v>
      </c>
      <c r="G1607" s="14">
        <v>0</v>
      </c>
      <c r="H1607" s="14">
        <v>0</v>
      </c>
    </row>
    <row r="1608" spans="1:8" ht="31.5">
      <c r="A1608" s="27">
        <v>176</v>
      </c>
      <c r="B1608" s="11" t="s">
        <v>1468</v>
      </c>
      <c r="C1608" s="12" t="s">
        <v>1475</v>
      </c>
      <c r="D1608" s="14">
        <v>183900</v>
      </c>
      <c r="E1608" s="14">
        <v>183900</v>
      </c>
      <c r="F1608" s="14">
        <v>183900</v>
      </c>
      <c r="G1608" s="14">
        <v>0</v>
      </c>
      <c r="H1608" s="14">
        <v>0</v>
      </c>
    </row>
    <row r="1609" spans="1:8" ht="31.5">
      <c r="A1609" s="27">
        <v>177</v>
      </c>
      <c r="B1609" s="11" t="s">
        <v>1468</v>
      </c>
      <c r="C1609" s="12" t="s">
        <v>1476</v>
      </c>
      <c r="D1609" s="14">
        <v>700000</v>
      </c>
      <c r="E1609" s="14">
        <v>700000</v>
      </c>
      <c r="F1609" s="14">
        <v>700000</v>
      </c>
      <c r="G1609" s="14">
        <v>0</v>
      </c>
      <c r="H1609" s="14">
        <v>681508.25</v>
      </c>
    </row>
    <row r="1610" spans="1:8" ht="31.5">
      <c r="A1610" s="27">
        <v>178</v>
      </c>
      <c r="B1610" s="11" t="s">
        <v>1468</v>
      </c>
      <c r="C1610" s="12" t="s">
        <v>1477</v>
      </c>
      <c r="D1610" s="14">
        <v>700000</v>
      </c>
      <c r="E1610" s="14">
        <v>700000</v>
      </c>
      <c r="F1610" s="14">
        <v>700000</v>
      </c>
      <c r="G1610" s="14">
        <v>0</v>
      </c>
      <c r="H1610" s="14">
        <v>681954.16</v>
      </c>
    </row>
    <row r="1611" spans="1:8" ht="47.25">
      <c r="A1611" s="27">
        <v>179</v>
      </c>
      <c r="B1611" s="11" t="s">
        <v>1468</v>
      </c>
      <c r="C1611" s="12" t="s">
        <v>1478</v>
      </c>
      <c r="D1611" s="14">
        <v>700000</v>
      </c>
      <c r="E1611" s="14">
        <v>700000</v>
      </c>
      <c r="F1611" s="14">
        <v>700000</v>
      </c>
      <c r="G1611" s="14">
        <v>0</v>
      </c>
      <c r="H1611" s="14">
        <v>682096.64000000001</v>
      </c>
    </row>
    <row r="1612" spans="1:8" ht="31.5">
      <c r="A1612" s="27">
        <v>180</v>
      </c>
      <c r="B1612" s="11" t="s">
        <v>1468</v>
      </c>
      <c r="C1612" s="12" t="s">
        <v>1479</v>
      </c>
      <c r="D1612" s="14">
        <v>700000</v>
      </c>
      <c r="E1612" s="14">
        <v>700000</v>
      </c>
      <c r="F1612" s="14">
        <v>700000</v>
      </c>
      <c r="G1612" s="14">
        <v>0</v>
      </c>
      <c r="H1612" s="14">
        <v>682001.53</v>
      </c>
    </row>
    <row r="1613" spans="1:8" ht="31.5">
      <c r="A1613" s="27">
        <v>181</v>
      </c>
      <c r="B1613" s="11" t="s">
        <v>1468</v>
      </c>
      <c r="C1613" s="12" t="s">
        <v>1480</v>
      </c>
      <c r="D1613" s="14">
        <v>700000</v>
      </c>
      <c r="E1613" s="14">
        <v>700000</v>
      </c>
      <c r="F1613" s="14">
        <v>700000</v>
      </c>
      <c r="G1613" s="14">
        <v>0</v>
      </c>
      <c r="H1613" s="14">
        <v>0</v>
      </c>
    </row>
    <row r="1614" spans="1:8" ht="31.5">
      <c r="A1614" s="27">
        <v>182</v>
      </c>
      <c r="B1614" s="11" t="s">
        <v>1468</v>
      </c>
      <c r="C1614" s="12" t="s">
        <v>1481</v>
      </c>
      <c r="D1614" s="14">
        <v>700000</v>
      </c>
      <c r="E1614" s="14">
        <v>700000</v>
      </c>
      <c r="F1614" s="14">
        <v>700000</v>
      </c>
      <c r="G1614" s="14">
        <v>0</v>
      </c>
      <c r="H1614" s="14">
        <v>641263.01</v>
      </c>
    </row>
    <row r="1615" spans="1:8" ht="31.5">
      <c r="A1615" s="27">
        <v>183</v>
      </c>
      <c r="B1615" s="11" t="s">
        <v>1468</v>
      </c>
      <c r="C1615" s="12" t="s">
        <v>1482</v>
      </c>
      <c r="D1615" s="14">
        <v>715000</v>
      </c>
      <c r="E1615" s="14">
        <v>715000</v>
      </c>
      <c r="F1615" s="14">
        <v>715000</v>
      </c>
      <c r="G1615" s="14">
        <v>0</v>
      </c>
      <c r="H1615" s="14">
        <v>714998.33</v>
      </c>
    </row>
    <row r="1616" spans="1:8" ht="31.5">
      <c r="A1616" s="27">
        <v>184</v>
      </c>
      <c r="B1616" s="11" t="s">
        <v>1468</v>
      </c>
      <c r="C1616" s="12" t="s">
        <v>1483</v>
      </c>
      <c r="D1616" s="14">
        <v>1385000</v>
      </c>
      <c r="E1616" s="14">
        <v>1385000</v>
      </c>
      <c r="F1616" s="14">
        <v>1385000</v>
      </c>
      <c r="G1616" s="14">
        <v>0</v>
      </c>
      <c r="H1616" s="14">
        <v>1385000</v>
      </c>
    </row>
    <row r="1617" spans="1:8" ht="31.5">
      <c r="A1617" s="27">
        <v>185</v>
      </c>
      <c r="B1617" s="11" t="s">
        <v>1468</v>
      </c>
      <c r="C1617" s="12" t="s">
        <v>1484</v>
      </c>
      <c r="D1617" s="14">
        <v>1495902</v>
      </c>
      <c r="E1617" s="14">
        <v>1495902</v>
      </c>
      <c r="F1617" s="14">
        <v>1495902</v>
      </c>
      <c r="G1617" s="14">
        <v>0</v>
      </c>
      <c r="H1617" s="14">
        <v>1466966.67</v>
      </c>
    </row>
    <row r="1618" spans="1:8">
      <c r="A1618" s="27">
        <v>186</v>
      </c>
      <c r="B1618" s="11" t="s">
        <v>1468</v>
      </c>
      <c r="C1618" s="12" t="s">
        <v>5763</v>
      </c>
      <c r="D1618" s="14">
        <v>500000</v>
      </c>
      <c r="E1618" s="14">
        <v>400000</v>
      </c>
      <c r="F1618" s="14">
        <v>400000</v>
      </c>
      <c r="G1618" s="14">
        <v>400000</v>
      </c>
      <c r="H1618" s="14">
        <v>0</v>
      </c>
    </row>
    <row r="1619" spans="1:8" ht="31.5">
      <c r="A1619" s="27">
        <v>187</v>
      </c>
      <c r="B1619" s="11" t="s">
        <v>1468</v>
      </c>
      <c r="C1619" s="12" t="s">
        <v>5764</v>
      </c>
      <c r="D1619" s="14">
        <v>200000</v>
      </c>
      <c r="E1619" s="14">
        <v>194000</v>
      </c>
      <c r="F1619" s="14">
        <v>194000</v>
      </c>
      <c r="G1619" s="14">
        <v>194000</v>
      </c>
      <c r="H1619" s="14">
        <v>0</v>
      </c>
    </row>
    <row r="1620" spans="1:8">
      <c r="A1620" s="27">
        <v>188</v>
      </c>
      <c r="B1620" s="11" t="s">
        <v>1485</v>
      </c>
      <c r="C1620" s="12" t="s">
        <v>1486</v>
      </c>
      <c r="D1620" s="14">
        <v>1183000</v>
      </c>
      <c r="E1620" s="14">
        <v>1183000</v>
      </c>
      <c r="F1620" s="14">
        <v>1183000</v>
      </c>
      <c r="G1620" s="14">
        <v>313000</v>
      </c>
      <c r="H1620" s="14">
        <v>852051</v>
      </c>
    </row>
    <row r="1621" spans="1:8">
      <c r="A1621" s="27">
        <v>189</v>
      </c>
      <c r="B1621" s="11" t="s">
        <v>1485</v>
      </c>
      <c r="C1621" s="12" t="s">
        <v>1487</v>
      </c>
      <c r="D1621" s="14">
        <v>80865</v>
      </c>
      <c r="E1621" s="14">
        <v>48865</v>
      </c>
      <c r="F1621" s="14">
        <v>48865</v>
      </c>
      <c r="G1621" s="14">
        <v>0</v>
      </c>
      <c r="H1621" s="14">
        <v>48865</v>
      </c>
    </row>
    <row r="1622" spans="1:8">
      <c r="A1622" s="27">
        <v>190</v>
      </c>
      <c r="B1622" s="11" t="s">
        <v>1485</v>
      </c>
      <c r="C1622" s="12" t="s">
        <v>1488</v>
      </c>
      <c r="D1622" s="14">
        <v>795000</v>
      </c>
      <c r="E1622" s="14">
        <v>795000</v>
      </c>
      <c r="F1622" s="14">
        <v>795000</v>
      </c>
      <c r="G1622" s="14">
        <v>208000</v>
      </c>
      <c r="H1622" s="14">
        <v>587000</v>
      </c>
    </row>
    <row r="1623" spans="1:8" ht="32.25">
      <c r="A1623" s="27">
        <v>191</v>
      </c>
      <c r="B1623" s="11" t="s">
        <v>1485</v>
      </c>
      <c r="C1623" s="32" t="s">
        <v>5765</v>
      </c>
      <c r="D1623" s="14">
        <v>38135</v>
      </c>
      <c r="E1623" s="14">
        <v>38135</v>
      </c>
      <c r="F1623" s="14">
        <v>38135</v>
      </c>
      <c r="G1623" s="14">
        <v>0</v>
      </c>
      <c r="H1623" s="14">
        <v>38135</v>
      </c>
    </row>
    <row r="1624" spans="1:8">
      <c r="A1624" s="27">
        <v>192</v>
      </c>
      <c r="B1624" s="11" t="s">
        <v>1485</v>
      </c>
      <c r="C1624" s="12" t="s">
        <v>1489</v>
      </c>
      <c r="D1624" s="14">
        <v>119000</v>
      </c>
      <c r="E1624" s="14">
        <v>90000</v>
      </c>
      <c r="F1624" s="14">
        <v>90000</v>
      </c>
      <c r="G1624" s="14">
        <v>3000</v>
      </c>
      <c r="H1624" s="14">
        <v>11280</v>
      </c>
    </row>
    <row r="1625" spans="1:8">
      <c r="A1625" s="27">
        <v>193</v>
      </c>
      <c r="B1625" s="11" t="s">
        <v>1485</v>
      </c>
      <c r="C1625" s="12" t="s">
        <v>1490</v>
      </c>
      <c r="D1625" s="14">
        <v>119000</v>
      </c>
      <c r="E1625" s="14">
        <v>87000</v>
      </c>
      <c r="F1625" s="14">
        <v>87000</v>
      </c>
      <c r="G1625" s="14">
        <v>0</v>
      </c>
      <c r="H1625" s="14">
        <v>0</v>
      </c>
    </row>
    <row r="1626" spans="1:8" ht="31.5">
      <c r="A1626" s="27">
        <v>194</v>
      </c>
      <c r="B1626" s="11" t="s">
        <v>1491</v>
      </c>
      <c r="C1626" s="12" t="s">
        <v>1492</v>
      </c>
      <c r="D1626" s="14">
        <v>396000</v>
      </c>
      <c r="E1626" s="14">
        <v>396000</v>
      </c>
      <c r="F1626" s="14">
        <v>396000</v>
      </c>
      <c r="G1626" s="14">
        <v>105000</v>
      </c>
      <c r="H1626" s="14">
        <v>287695.89</v>
      </c>
    </row>
    <row r="1627" spans="1:8" ht="31.5">
      <c r="A1627" s="27">
        <v>195</v>
      </c>
      <c r="B1627" s="11" t="s">
        <v>1491</v>
      </c>
      <c r="C1627" s="12" t="s">
        <v>1493</v>
      </c>
      <c r="D1627" s="14">
        <v>396000</v>
      </c>
      <c r="E1627" s="14">
        <v>396000</v>
      </c>
      <c r="F1627" s="14">
        <v>396000</v>
      </c>
      <c r="G1627" s="14">
        <v>105000</v>
      </c>
      <c r="H1627" s="14">
        <v>0</v>
      </c>
    </row>
    <row r="1628" spans="1:8" ht="31.5">
      <c r="A1628" s="27">
        <v>196</v>
      </c>
      <c r="B1628" s="11" t="s">
        <v>1491</v>
      </c>
      <c r="C1628" s="12" t="s">
        <v>1494</v>
      </c>
      <c r="D1628" s="14">
        <v>396000</v>
      </c>
      <c r="E1628" s="14">
        <v>396000</v>
      </c>
      <c r="F1628" s="14">
        <v>396000</v>
      </c>
      <c r="G1628" s="14">
        <v>105000</v>
      </c>
      <c r="H1628" s="14">
        <v>0</v>
      </c>
    </row>
    <row r="1629" spans="1:8" ht="31.5">
      <c r="A1629" s="27">
        <v>197</v>
      </c>
      <c r="B1629" s="11" t="s">
        <v>1491</v>
      </c>
      <c r="C1629" s="12" t="s">
        <v>1495</v>
      </c>
      <c r="D1629" s="14">
        <v>356000</v>
      </c>
      <c r="E1629" s="14">
        <v>356000</v>
      </c>
      <c r="F1629" s="14">
        <v>356000</v>
      </c>
      <c r="G1629" s="14">
        <v>93000</v>
      </c>
      <c r="H1629" s="14">
        <v>0</v>
      </c>
    </row>
    <row r="1630" spans="1:8" ht="31.5">
      <c r="A1630" s="27">
        <v>198</v>
      </c>
      <c r="B1630" s="11" t="s">
        <v>1491</v>
      </c>
      <c r="C1630" s="12" t="s">
        <v>1496</v>
      </c>
      <c r="D1630" s="14">
        <v>396000</v>
      </c>
      <c r="E1630" s="14">
        <v>396000</v>
      </c>
      <c r="F1630" s="14">
        <v>396000</v>
      </c>
      <c r="G1630" s="14">
        <v>105000</v>
      </c>
      <c r="H1630" s="14">
        <v>285419.24</v>
      </c>
    </row>
    <row r="1631" spans="1:8" ht="31.5">
      <c r="A1631" s="27">
        <v>199</v>
      </c>
      <c r="B1631" s="11" t="s">
        <v>1491</v>
      </c>
      <c r="C1631" s="12" t="s">
        <v>1497</v>
      </c>
      <c r="D1631" s="14">
        <v>236000</v>
      </c>
      <c r="E1631" s="14">
        <v>236000</v>
      </c>
      <c r="F1631" s="14">
        <v>236000</v>
      </c>
      <c r="G1631" s="14">
        <v>62000</v>
      </c>
      <c r="H1631" s="14">
        <v>156260.54999999999</v>
      </c>
    </row>
    <row r="1632" spans="1:8" ht="47.25">
      <c r="A1632" s="27">
        <v>200</v>
      </c>
      <c r="B1632" s="11" t="s">
        <v>1491</v>
      </c>
      <c r="C1632" s="12" t="s">
        <v>1498</v>
      </c>
      <c r="D1632" s="14">
        <v>236000</v>
      </c>
      <c r="E1632" s="14">
        <v>236000</v>
      </c>
      <c r="F1632" s="14">
        <v>236000</v>
      </c>
      <c r="G1632" s="14">
        <v>62000</v>
      </c>
      <c r="H1632" s="14">
        <v>0</v>
      </c>
    </row>
    <row r="1633" spans="1:8" ht="31.5">
      <c r="A1633" s="27">
        <v>201</v>
      </c>
      <c r="B1633" s="11" t="s">
        <v>1491</v>
      </c>
      <c r="C1633" s="12" t="s">
        <v>1499</v>
      </c>
      <c r="D1633" s="14">
        <v>1200000</v>
      </c>
      <c r="E1633" s="14">
        <v>1200000</v>
      </c>
      <c r="F1633" s="14">
        <v>1200000</v>
      </c>
      <c r="G1633" s="14">
        <v>0</v>
      </c>
      <c r="H1633" s="14">
        <v>1200000</v>
      </c>
    </row>
    <row r="1634" spans="1:8">
      <c r="A1634" s="27">
        <v>202</v>
      </c>
      <c r="B1634" s="11" t="s">
        <v>1491</v>
      </c>
      <c r="C1634" s="12" t="s">
        <v>1500</v>
      </c>
      <c r="D1634" s="14">
        <v>150000</v>
      </c>
      <c r="E1634" s="14">
        <v>150000</v>
      </c>
      <c r="F1634" s="14">
        <v>150000</v>
      </c>
      <c r="G1634" s="14">
        <v>0</v>
      </c>
      <c r="H1634" s="14">
        <v>0</v>
      </c>
    </row>
    <row r="1635" spans="1:8">
      <c r="A1635" s="27">
        <v>203</v>
      </c>
      <c r="B1635" s="11" t="s">
        <v>1491</v>
      </c>
      <c r="C1635" s="12" t="s">
        <v>1501</v>
      </c>
      <c r="D1635" s="14">
        <v>150000</v>
      </c>
      <c r="E1635" s="14">
        <v>150000</v>
      </c>
      <c r="F1635" s="14">
        <v>150000</v>
      </c>
      <c r="G1635" s="14">
        <v>0</v>
      </c>
      <c r="H1635" s="14">
        <v>0</v>
      </c>
    </row>
    <row r="1636" spans="1:8">
      <c r="A1636" s="27">
        <v>204</v>
      </c>
      <c r="B1636" s="11" t="s">
        <v>1491</v>
      </c>
      <c r="C1636" s="12" t="s">
        <v>1502</v>
      </c>
      <c r="D1636" s="14">
        <v>150000</v>
      </c>
      <c r="E1636" s="14">
        <v>150000</v>
      </c>
      <c r="F1636" s="14">
        <v>150000</v>
      </c>
      <c r="G1636" s="14">
        <v>0</v>
      </c>
      <c r="H1636" s="14">
        <v>0</v>
      </c>
    </row>
    <row r="1637" spans="1:8">
      <c r="A1637" s="27">
        <v>205</v>
      </c>
      <c r="B1637" s="11" t="s">
        <v>1491</v>
      </c>
      <c r="C1637" s="12" t="s">
        <v>1503</v>
      </c>
      <c r="D1637" s="14">
        <v>120000</v>
      </c>
      <c r="E1637" s="14">
        <v>120000</v>
      </c>
      <c r="F1637" s="14">
        <v>120000</v>
      </c>
      <c r="G1637" s="14">
        <v>0</v>
      </c>
      <c r="H1637" s="14">
        <v>120000</v>
      </c>
    </row>
    <row r="1638" spans="1:8">
      <c r="A1638" s="27">
        <v>206</v>
      </c>
      <c r="B1638" s="11" t="s">
        <v>1491</v>
      </c>
      <c r="C1638" s="12" t="s">
        <v>1504</v>
      </c>
      <c r="D1638" s="14">
        <v>150000</v>
      </c>
      <c r="E1638" s="14">
        <v>150000</v>
      </c>
      <c r="F1638" s="14">
        <v>150000</v>
      </c>
      <c r="G1638" s="14">
        <v>0</v>
      </c>
      <c r="H1638" s="14">
        <v>0</v>
      </c>
    </row>
    <row r="1639" spans="1:8">
      <c r="A1639" s="27">
        <v>207</v>
      </c>
      <c r="B1639" s="11" t="s">
        <v>1491</v>
      </c>
      <c r="C1639" s="12" t="s">
        <v>1505</v>
      </c>
      <c r="D1639" s="14">
        <v>90000</v>
      </c>
      <c r="E1639" s="14">
        <v>90000</v>
      </c>
      <c r="F1639" s="14">
        <v>90000</v>
      </c>
      <c r="G1639" s="14">
        <v>0</v>
      </c>
      <c r="H1639" s="14">
        <v>0</v>
      </c>
    </row>
    <row r="1640" spans="1:8">
      <c r="A1640" s="27">
        <v>208</v>
      </c>
      <c r="B1640" s="11" t="s">
        <v>1491</v>
      </c>
      <c r="C1640" s="12" t="s">
        <v>1506</v>
      </c>
      <c r="D1640" s="14">
        <v>120000</v>
      </c>
      <c r="E1640" s="14">
        <v>120000</v>
      </c>
      <c r="F1640" s="14">
        <v>120000</v>
      </c>
      <c r="G1640" s="14">
        <v>0</v>
      </c>
      <c r="H1640" s="14">
        <v>120000</v>
      </c>
    </row>
    <row r="1641" spans="1:8">
      <c r="A1641" s="27">
        <v>208</v>
      </c>
      <c r="B1641" s="11" t="s">
        <v>1491</v>
      </c>
      <c r="C1641" s="12" t="s">
        <v>1507</v>
      </c>
      <c r="D1641" s="14">
        <v>100000</v>
      </c>
      <c r="E1641" s="14">
        <v>100000</v>
      </c>
      <c r="F1641" s="14">
        <v>100000</v>
      </c>
      <c r="G1641" s="14">
        <v>0</v>
      </c>
      <c r="H1641" s="14">
        <v>100000</v>
      </c>
    </row>
    <row r="1642" spans="1:8">
      <c r="A1642" s="27">
        <v>209</v>
      </c>
      <c r="B1642" s="11" t="s">
        <v>1491</v>
      </c>
      <c r="C1642" s="12" t="s">
        <v>1508</v>
      </c>
      <c r="D1642" s="14">
        <v>100000</v>
      </c>
      <c r="E1642" s="14">
        <v>100000</v>
      </c>
      <c r="F1642" s="14">
        <v>100000</v>
      </c>
      <c r="G1642" s="14">
        <v>0</v>
      </c>
      <c r="H1642" s="14">
        <v>0</v>
      </c>
    </row>
    <row r="1643" spans="1:8">
      <c r="A1643" s="27">
        <v>210</v>
      </c>
      <c r="B1643" s="11" t="s">
        <v>1491</v>
      </c>
      <c r="C1643" s="12" t="s">
        <v>1509</v>
      </c>
      <c r="D1643" s="14">
        <v>150000</v>
      </c>
      <c r="E1643" s="14">
        <v>150000</v>
      </c>
      <c r="F1643" s="14">
        <v>150000</v>
      </c>
      <c r="G1643" s="14">
        <v>0</v>
      </c>
      <c r="H1643" s="14">
        <v>0</v>
      </c>
    </row>
    <row r="1644" spans="1:8">
      <c r="A1644" s="27">
        <v>211</v>
      </c>
      <c r="B1644" s="11" t="s">
        <v>1491</v>
      </c>
      <c r="C1644" s="12" t="s">
        <v>1510</v>
      </c>
      <c r="D1644" s="14">
        <v>150000</v>
      </c>
      <c r="E1644" s="14">
        <v>150000</v>
      </c>
      <c r="F1644" s="14">
        <v>150000</v>
      </c>
      <c r="G1644" s="14">
        <v>0</v>
      </c>
      <c r="H1644" s="14">
        <v>150000</v>
      </c>
    </row>
    <row r="1645" spans="1:8">
      <c r="A1645" s="27">
        <v>212</v>
      </c>
      <c r="B1645" s="11" t="s">
        <v>1491</v>
      </c>
      <c r="C1645" s="12" t="s">
        <v>1511</v>
      </c>
      <c r="D1645" s="14">
        <v>120000</v>
      </c>
      <c r="E1645" s="14">
        <v>120000</v>
      </c>
      <c r="F1645" s="14">
        <v>120000</v>
      </c>
      <c r="G1645" s="14">
        <v>0</v>
      </c>
      <c r="H1645" s="14">
        <v>120000</v>
      </c>
    </row>
    <row r="1646" spans="1:8">
      <c r="A1646" s="27">
        <v>213</v>
      </c>
      <c r="B1646" s="11" t="s">
        <v>1491</v>
      </c>
      <c r="C1646" s="12" t="s">
        <v>1512</v>
      </c>
      <c r="D1646" s="14">
        <v>120000</v>
      </c>
      <c r="E1646" s="14">
        <v>120000</v>
      </c>
      <c r="F1646" s="14">
        <v>120000</v>
      </c>
      <c r="G1646" s="14">
        <v>0</v>
      </c>
      <c r="H1646" s="14">
        <v>120000</v>
      </c>
    </row>
    <row r="1647" spans="1:8">
      <c r="A1647" s="27">
        <v>214</v>
      </c>
      <c r="B1647" s="11" t="s">
        <v>1491</v>
      </c>
      <c r="C1647" s="12" t="s">
        <v>1513</v>
      </c>
      <c r="D1647" s="14">
        <v>120000</v>
      </c>
      <c r="E1647" s="14">
        <v>120000</v>
      </c>
      <c r="F1647" s="14">
        <v>120000</v>
      </c>
      <c r="G1647" s="14">
        <v>0</v>
      </c>
      <c r="H1647" s="14">
        <v>0</v>
      </c>
    </row>
    <row r="1648" spans="1:8">
      <c r="A1648" s="27">
        <v>215</v>
      </c>
      <c r="B1648" s="11" t="s">
        <v>1491</v>
      </c>
      <c r="C1648" s="12" t="s">
        <v>1514</v>
      </c>
      <c r="D1648" s="14">
        <v>90000</v>
      </c>
      <c r="E1648" s="14">
        <v>90000</v>
      </c>
      <c r="F1648" s="14">
        <v>90000</v>
      </c>
      <c r="G1648" s="14">
        <v>0</v>
      </c>
      <c r="H1648" s="14">
        <v>0</v>
      </c>
    </row>
    <row r="1649" spans="1:8">
      <c r="A1649" s="27">
        <v>216</v>
      </c>
      <c r="B1649" s="11" t="s">
        <v>1491</v>
      </c>
      <c r="C1649" s="12" t="s">
        <v>1515</v>
      </c>
      <c r="D1649" s="14">
        <v>120000</v>
      </c>
      <c r="E1649" s="14">
        <v>120000</v>
      </c>
      <c r="F1649" s="14">
        <v>120000</v>
      </c>
      <c r="G1649" s="14">
        <v>0</v>
      </c>
      <c r="H1649" s="14">
        <v>0</v>
      </c>
    </row>
    <row r="1650" spans="1:8">
      <c r="A1650" s="27">
        <v>217</v>
      </c>
      <c r="B1650" s="11" t="s">
        <v>1491</v>
      </c>
      <c r="C1650" s="12" t="s">
        <v>1516</v>
      </c>
      <c r="D1650" s="14">
        <v>120000</v>
      </c>
      <c r="E1650" s="14">
        <v>120000</v>
      </c>
      <c r="F1650" s="14">
        <v>120000</v>
      </c>
      <c r="G1650" s="14">
        <v>0</v>
      </c>
      <c r="H1650" s="14">
        <v>0</v>
      </c>
    </row>
    <row r="1651" spans="1:8">
      <c r="A1651" s="27">
        <v>218</v>
      </c>
      <c r="B1651" s="11" t="s">
        <v>1491</v>
      </c>
      <c r="C1651" s="12" t="s">
        <v>1517</v>
      </c>
      <c r="D1651" s="14">
        <v>120000</v>
      </c>
      <c r="E1651" s="14">
        <v>120000</v>
      </c>
      <c r="F1651" s="14">
        <v>120000</v>
      </c>
      <c r="G1651" s="14">
        <v>0</v>
      </c>
      <c r="H1651" s="14">
        <v>0</v>
      </c>
    </row>
    <row r="1652" spans="1:8">
      <c r="A1652" s="27">
        <v>219</v>
      </c>
      <c r="B1652" s="11" t="s">
        <v>1491</v>
      </c>
      <c r="C1652" s="12" t="s">
        <v>1518</v>
      </c>
      <c r="D1652" s="14">
        <v>120000</v>
      </c>
      <c r="E1652" s="14">
        <v>120000</v>
      </c>
      <c r="F1652" s="14">
        <v>120000</v>
      </c>
      <c r="G1652" s="14">
        <v>0</v>
      </c>
      <c r="H1652" s="14">
        <v>0</v>
      </c>
    </row>
    <row r="1653" spans="1:8">
      <c r="A1653" s="27">
        <v>220</v>
      </c>
      <c r="B1653" s="11" t="s">
        <v>1491</v>
      </c>
      <c r="C1653" s="12" t="s">
        <v>1519</v>
      </c>
      <c r="D1653" s="14">
        <v>90000</v>
      </c>
      <c r="E1653" s="14">
        <v>90000</v>
      </c>
      <c r="F1653" s="14">
        <v>90000</v>
      </c>
      <c r="G1653" s="14">
        <v>0</v>
      </c>
      <c r="H1653" s="14">
        <v>0</v>
      </c>
    </row>
    <row r="1654" spans="1:8">
      <c r="A1654" s="27">
        <v>221</v>
      </c>
      <c r="B1654" s="11" t="s">
        <v>1491</v>
      </c>
      <c r="C1654" s="12" t="s">
        <v>1520</v>
      </c>
      <c r="D1654" s="14">
        <v>150000</v>
      </c>
      <c r="E1654" s="14">
        <v>150000</v>
      </c>
      <c r="F1654" s="14">
        <v>150000</v>
      </c>
      <c r="G1654" s="14">
        <v>0</v>
      </c>
      <c r="H1654" s="14">
        <v>0</v>
      </c>
    </row>
    <row r="1655" spans="1:8">
      <c r="A1655" s="27">
        <v>222</v>
      </c>
      <c r="B1655" s="11" t="s">
        <v>1491</v>
      </c>
      <c r="C1655" s="12" t="s">
        <v>1521</v>
      </c>
      <c r="D1655" s="14">
        <v>120000</v>
      </c>
      <c r="E1655" s="14">
        <v>120000</v>
      </c>
      <c r="F1655" s="14">
        <v>120000</v>
      </c>
      <c r="G1655" s="14">
        <v>0</v>
      </c>
      <c r="H1655" s="14">
        <v>0</v>
      </c>
    </row>
    <row r="1656" spans="1:8">
      <c r="A1656" s="27">
        <v>223</v>
      </c>
      <c r="B1656" s="11" t="s">
        <v>1491</v>
      </c>
      <c r="C1656" s="12" t="s">
        <v>1522</v>
      </c>
      <c r="D1656" s="14">
        <v>120000</v>
      </c>
      <c r="E1656" s="14">
        <v>120000</v>
      </c>
      <c r="F1656" s="14">
        <v>120000</v>
      </c>
      <c r="G1656" s="14">
        <v>0</v>
      </c>
      <c r="H1656" s="14">
        <v>120000</v>
      </c>
    </row>
    <row r="1657" spans="1:8">
      <c r="A1657" s="27">
        <v>224</v>
      </c>
      <c r="B1657" s="11" t="s">
        <v>1491</v>
      </c>
      <c r="C1657" s="12" t="s">
        <v>1523</v>
      </c>
      <c r="D1657" s="14">
        <v>120000</v>
      </c>
      <c r="E1657" s="14">
        <v>120000</v>
      </c>
      <c r="F1657" s="14">
        <v>120000</v>
      </c>
      <c r="G1657" s="14">
        <v>0</v>
      </c>
      <c r="H1657" s="14">
        <v>0</v>
      </c>
    </row>
    <row r="1658" spans="1:8">
      <c r="A1658" s="27">
        <v>225</v>
      </c>
      <c r="B1658" s="11" t="s">
        <v>1491</v>
      </c>
      <c r="C1658" s="12" t="s">
        <v>1524</v>
      </c>
      <c r="D1658" s="14">
        <v>90000</v>
      </c>
      <c r="E1658" s="14">
        <v>90000</v>
      </c>
      <c r="F1658" s="14">
        <v>90000</v>
      </c>
      <c r="G1658" s="14">
        <v>0</v>
      </c>
      <c r="H1658" s="14">
        <v>0</v>
      </c>
    </row>
    <row r="1659" spans="1:8">
      <c r="A1659" s="27">
        <v>226</v>
      </c>
      <c r="B1659" s="11" t="s">
        <v>1491</v>
      </c>
      <c r="C1659" s="12" t="s">
        <v>1525</v>
      </c>
      <c r="D1659" s="14">
        <v>150000</v>
      </c>
      <c r="E1659" s="14">
        <v>150000</v>
      </c>
      <c r="F1659" s="14">
        <v>150000</v>
      </c>
      <c r="G1659" s="14">
        <v>0</v>
      </c>
      <c r="H1659" s="14">
        <v>0</v>
      </c>
    </row>
    <row r="1660" spans="1:8">
      <c r="A1660" s="27">
        <v>227</v>
      </c>
      <c r="B1660" s="11" t="s">
        <v>1491</v>
      </c>
      <c r="C1660" s="12" t="s">
        <v>1526</v>
      </c>
      <c r="D1660" s="14">
        <v>90000</v>
      </c>
      <c r="E1660" s="14">
        <v>90000</v>
      </c>
      <c r="F1660" s="14">
        <v>90000</v>
      </c>
      <c r="G1660" s="14">
        <v>0</v>
      </c>
      <c r="H1660" s="14">
        <v>0</v>
      </c>
    </row>
    <row r="1661" spans="1:8">
      <c r="A1661" s="27">
        <v>228</v>
      </c>
      <c r="B1661" s="11" t="s">
        <v>1491</v>
      </c>
      <c r="C1661" s="12" t="s">
        <v>1527</v>
      </c>
      <c r="D1661" s="14">
        <v>90000</v>
      </c>
      <c r="E1661" s="14">
        <v>90000</v>
      </c>
      <c r="F1661" s="14">
        <v>90000</v>
      </c>
      <c r="G1661" s="14">
        <v>0</v>
      </c>
      <c r="H1661" s="14">
        <v>90000</v>
      </c>
    </row>
    <row r="1662" spans="1:8">
      <c r="A1662" s="27">
        <v>229</v>
      </c>
      <c r="B1662" s="11" t="s">
        <v>1491</v>
      </c>
      <c r="C1662" s="12" t="s">
        <v>1528</v>
      </c>
      <c r="D1662" s="14">
        <v>120000</v>
      </c>
      <c r="E1662" s="14">
        <v>120000</v>
      </c>
      <c r="F1662" s="14">
        <v>120000</v>
      </c>
      <c r="G1662" s="14">
        <v>0</v>
      </c>
      <c r="H1662" s="14">
        <v>0</v>
      </c>
    </row>
    <row r="1663" spans="1:8">
      <c r="A1663" s="27">
        <v>230</v>
      </c>
      <c r="B1663" s="11" t="s">
        <v>1491</v>
      </c>
      <c r="C1663" s="12" t="s">
        <v>1529</v>
      </c>
      <c r="D1663" s="14">
        <v>150000</v>
      </c>
      <c r="E1663" s="14">
        <v>150000</v>
      </c>
      <c r="F1663" s="14">
        <v>150000</v>
      </c>
      <c r="G1663" s="14">
        <v>0</v>
      </c>
      <c r="H1663" s="14">
        <v>0</v>
      </c>
    </row>
    <row r="1664" spans="1:8">
      <c r="A1664" s="27">
        <v>231</v>
      </c>
      <c r="B1664" s="11" t="s">
        <v>1491</v>
      </c>
      <c r="C1664" s="12" t="s">
        <v>1530</v>
      </c>
      <c r="D1664" s="14">
        <v>120000</v>
      </c>
      <c r="E1664" s="14">
        <v>120000</v>
      </c>
      <c r="F1664" s="14">
        <v>120000</v>
      </c>
      <c r="G1664" s="14">
        <v>0</v>
      </c>
      <c r="H1664" s="14">
        <v>0</v>
      </c>
    </row>
    <row r="1665" spans="1:8">
      <c r="A1665" s="27">
        <v>232</v>
      </c>
      <c r="B1665" s="11" t="s">
        <v>1491</v>
      </c>
      <c r="C1665" s="12" t="s">
        <v>1531</v>
      </c>
      <c r="D1665" s="14">
        <v>90000</v>
      </c>
      <c r="E1665" s="14">
        <v>90000</v>
      </c>
      <c r="F1665" s="14">
        <v>90000</v>
      </c>
      <c r="G1665" s="14">
        <v>0</v>
      </c>
      <c r="H1665" s="14">
        <v>0</v>
      </c>
    </row>
    <row r="1666" spans="1:8">
      <c r="A1666" s="27">
        <v>233</v>
      </c>
      <c r="B1666" s="11" t="s">
        <v>1491</v>
      </c>
      <c r="C1666" s="12" t="s">
        <v>1532</v>
      </c>
      <c r="D1666" s="14">
        <v>120000</v>
      </c>
      <c r="E1666" s="14">
        <v>120000</v>
      </c>
      <c r="F1666" s="14">
        <v>120000</v>
      </c>
      <c r="G1666" s="14">
        <v>0</v>
      </c>
      <c r="H1666" s="14">
        <v>0</v>
      </c>
    </row>
    <row r="1667" spans="1:8">
      <c r="A1667" s="27">
        <v>234</v>
      </c>
      <c r="B1667" s="11" t="s">
        <v>1491</v>
      </c>
      <c r="C1667" s="12" t="s">
        <v>1533</v>
      </c>
      <c r="D1667" s="14">
        <v>120000</v>
      </c>
      <c r="E1667" s="14">
        <v>120000</v>
      </c>
      <c r="F1667" s="14">
        <v>120000</v>
      </c>
      <c r="G1667" s="14">
        <v>0</v>
      </c>
      <c r="H1667" s="14">
        <v>0</v>
      </c>
    </row>
    <row r="1668" spans="1:8">
      <c r="A1668" s="27">
        <v>235</v>
      </c>
      <c r="B1668" s="11" t="s">
        <v>1491</v>
      </c>
      <c r="C1668" s="12" t="s">
        <v>1534</v>
      </c>
      <c r="D1668" s="14">
        <v>150000</v>
      </c>
      <c r="E1668" s="14">
        <v>150000</v>
      </c>
      <c r="F1668" s="14">
        <v>150000</v>
      </c>
      <c r="G1668" s="14">
        <v>0</v>
      </c>
      <c r="H1668" s="14">
        <v>150000</v>
      </c>
    </row>
    <row r="1669" spans="1:8">
      <c r="A1669" s="27">
        <v>236</v>
      </c>
      <c r="B1669" s="11" t="s">
        <v>1491</v>
      </c>
      <c r="C1669" s="12" t="s">
        <v>1535</v>
      </c>
      <c r="D1669" s="14">
        <v>120000</v>
      </c>
      <c r="E1669" s="14">
        <v>120000</v>
      </c>
      <c r="F1669" s="14">
        <v>120000</v>
      </c>
      <c r="G1669" s="14">
        <v>0</v>
      </c>
      <c r="H1669" s="14">
        <v>0</v>
      </c>
    </row>
    <row r="1670" spans="1:8">
      <c r="A1670" s="27">
        <v>237</v>
      </c>
      <c r="B1670" s="11" t="s">
        <v>1491</v>
      </c>
      <c r="C1670" s="12" t="s">
        <v>1536</v>
      </c>
      <c r="D1670" s="14">
        <v>90000</v>
      </c>
      <c r="E1670" s="14">
        <v>90000</v>
      </c>
      <c r="F1670" s="14">
        <v>90000</v>
      </c>
      <c r="G1670" s="14">
        <v>0</v>
      </c>
      <c r="H1670" s="14">
        <v>0</v>
      </c>
    </row>
    <row r="1671" spans="1:8">
      <c r="A1671" s="27">
        <v>238</v>
      </c>
      <c r="B1671" s="11" t="s">
        <v>1491</v>
      </c>
      <c r="C1671" s="12" t="s">
        <v>1537</v>
      </c>
      <c r="D1671" s="14">
        <v>120000</v>
      </c>
      <c r="E1671" s="14">
        <v>120000</v>
      </c>
      <c r="F1671" s="14">
        <v>120000</v>
      </c>
      <c r="G1671" s="14">
        <v>0</v>
      </c>
      <c r="H1671" s="14">
        <v>0</v>
      </c>
    </row>
    <row r="1672" spans="1:8">
      <c r="A1672" s="27">
        <v>239</v>
      </c>
      <c r="B1672" s="11" t="s">
        <v>1491</v>
      </c>
      <c r="C1672" s="12" t="s">
        <v>1538</v>
      </c>
      <c r="D1672" s="14">
        <v>120000</v>
      </c>
      <c r="E1672" s="14">
        <v>120000</v>
      </c>
      <c r="F1672" s="14">
        <v>120000</v>
      </c>
      <c r="G1672" s="14">
        <v>0</v>
      </c>
      <c r="H1672" s="14">
        <v>120000</v>
      </c>
    </row>
    <row r="1673" spans="1:8">
      <c r="A1673" s="27">
        <v>240</v>
      </c>
      <c r="B1673" s="11" t="s">
        <v>1491</v>
      </c>
      <c r="C1673" s="12" t="s">
        <v>1539</v>
      </c>
      <c r="D1673" s="14">
        <v>150000</v>
      </c>
      <c r="E1673" s="14">
        <v>150000</v>
      </c>
      <c r="F1673" s="14">
        <v>150000</v>
      </c>
      <c r="G1673" s="14">
        <v>0</v>
      </c>
      <c r="H1673" s="14">
        <v>0</v>
      </c>
    </row>
    <row r="1674" spans="1:8">
      <c r="A1674" s="27">
        <v>241</v>
      </c>
      <c r="B1674" s="11" t="s">
        <v>1491</v>
      </c>
      <c r="C1674" s="12" t="s">
        <v>1540</v>
      </c>
      <c r="D1674" s="14">
        <v>230000</v>
      </c>
      <c r="E1674" s="14">
        <v>230000</v>
      </c>
      <c r="F1674" s="14">
        <v>230000</v>
      </c>
      <c r="G1674" s="14">
        <v>0</v>
      </c>
      <c r="H1674" s="14">
        <v>224932.8</v>
      </c>
    </row>
    <row r="1675" spans="1:8">
      <c r="A1675" s="27">
        <v>242</v>
      </c>
      <c r="B1675" s="11" t="s">
        <v>1491</v>
      </c>
      <c r="C1675" s="40" t="s">
        <v>1541</v>
      </c>
      <c r="D1675" s="14">
        <v>61000</v>
      </c>
      <c r="E1675" s="14">
        <v>61000</v>
      </c>
      <c r="F1675" s="14">
        <v>61000</v>
      </c>
      <c r="G1675" s="14">
        <v>0</v>
      </c>
      <c r="H1675" s="14">
        <v>11000</v>
      </c>
    </row>
    <row r="1676" spans="1:8" ht="31.5">
      <c r="A1676" s="27">
        <v>243</v>
      </c>
      <c r="B1676" s="11" t="s">
        <v>1491</v>
      </c>
      <c r="C1676" s="40" t="s">
        <v>5766</v>
      </c>
      <c r="D1676" s="14">
        <v>750000</v>
      </c>
      <c r="E1676" s="14">
        <v>630000</v>
      </c>
      <c r="F1676" s="14">
        <v>630000</v>
      </c>
      <c r="G1676" s="14">
        <v>630000</v>
      </c>
      <c r="H1676" s="14">
        <v>0</v>
      </c>
    </row>
    <row r="1677" spans="1:8">
      <c r="A1677" s="27">
        <v>244</v>
      </c>
      <c r="B1677" s="11" t="s">
        <v>1491</v>
      </c>
      <c r="C1677" s="40" t="s">
        <v>5767</v>
      </c>
      <c r="D1677" s="14">
        <v>105000</v>
      </c>
      <c r="E1677" s="14">
        <v>0</v>
      </c>
      <c r="F1677" s="14">
        <v>0</v>
      </c>
      <c r="G1677" s="14">
        <v>0</v>
      </c>
      <c r="H1677" s="14">
        <v>0</v>
      </c>
    </row>
    <row r="1678" spans="1:8" ht="31.5">
      <c r="A1678" s="27">
        <v>245</v>
      </c>
      <c r="B1678" s="11" t="s">
        <v>1542</v>
      </c>
      <c r="C1678" s="12" t="s">
        <v>1543</v>
      </c>
      <c r="D1678" s="14">
        <v>396000</v>
      </c>
      <c r="E1678" s="14">
        <v>396000</v>
      </c>
      <c r="F1678" s="14">
        <v>396000</v>
      </c>
      <c r="G1678" s="14">
        <v>105000</v>
      </c>
      <c r="H1678" s="14">
        <v>0</v>
      </c>
    </row>
    <row r="1679" spans="1:8" ht="31.5">
      <c r="A1679" s="27">
        <v>246</v>
      </c>
      <c r="B1679" s="11" t="s">
        <v>1542</v>
      </c>
      <c r="C1679" s="12" t="s">
        <v>1544</v>
      </c>
      <c r="D1679" s="14">
        <v>236000</v>
      </c>
      <c r="E1679" s="14">
        <v>236000</v>
      </c>
      <c r="F1679" s="14">
        <v>236000</v>
      </c>
      <c r="G1679" s="14">
        <v>62000</v>
      </c>
      <c r="H1679" s="14">
        <v>174000</v>
      </c>
    </row>
    <row r="1680" spans="1:8">
      <c r="A1680" s="27">
        <v>247</v>
      </c>
      <c r="B1680" s="11" t="s">
        <v>1542</v>
      </c>
      <c r="C1680" s="12" t="s">
        <v>1545</v>
      </c>
      <c r="D1680" s="14">
        <v>396000</v>
      </c>
      <c r="E1680" s="14">
        <v>396000</v>
      </c>
      <c r="F1680" s="14">
        <v>396000</v>
      </c>
      <c r="G1680" s="14">
        <v>105000</v>
      </c>
      <c r="H1680" s="14">
        <v>0</v>
      </c>
    </row>
    <row r="1681" spans="1:8" ht="31.5">
      <c r="A1681" s="27">
        <v>248</v>
      </c>
      <c r="B1681" s="11" t="s">
        <v>1542</v>
      </c>
      <c r="C1681" s="12" t="s">
        <v>1546</v>
      </c>
      <c r="D1681" s="14">
        <v>300000</v>
      </c>
      <c r="E1681" s="14">
        <v>300000</v>
      </c>
      <c r="F1681" s="14">
        <v>300000</v>
      </c>
      <c r="G1681" s="14">
        <v>0</v>
      </c>
      <c r="H1681" s="14">
        <v>258189.1</v>
      </c>
    </row>
    <row r="1682" spans="1:8" ht="31.5">
      <c r="A1682" s="27">
        <v>249</v>
      </c>
      <c r="B1682" s="11" t="s">
        <v>1542</v>
      </c>
      <c r="C1682" s="12" t="s">
        <v>1547</v>
      </c>
      <c r="D1682" s="14">
        <v>742650</v>
      </c>
      <c r="E1682" s="14">
        <v>742650</v>
      </c>
      <c r="F1682" s="14">
        <v>742650</v>
      </c>
      <c r="G1682" s="14">
        <v>0</v>
      </c>
      <c r="H1682" s="14">
        <v>742650</v>
      </c>
    </row>
    <row r="1683" spans="1:8">
      <c r="A1683" s="27">
        <v>250</v>
      </c>
      <c r="B1683" s="11" t="s">
        <v>1542</v>
      </c>
      <c r="C1683" s="12" t="s">
        <v>1548</v>
      </c>
      <c r="D1683" s="14">
        <v>300000</v>
      </c>
      <c r="E1683" s="14">
        <v>300000</v>
      </c>
      <c r="F1683" s="14">
        <v>300000</v>
      </c>
      <c r="G1683" s="14">
        <v>0</v>
      </c>
      <c r="H1683" s="14">
        <v>0</v>
      </c>
    </row>
    <row r="1684" spans="1:8" ht="31.5">
      <c r="A1684" s="27">
        <v>251</v>
      </c>
      <c r="B1684" s="11" t="s">
        <v>1542</v>
      </c>
      <c r="C1684" s="12" t="s">
        <v>5768</v>
      </c>
      <c r="D1684" s="14">
        <v>454859</v>
      </c>
      <c r="E1684" s="14">
        <v>400000</v>
      </c>
      <c r="F1684" s="14">
        <v>400000</v>
      </c>
      <c r="G1684" s="14">
        <v>0</v>
      </c>
      <c r="H1684" s="14">
        <v>0</v>
      </c>
    </row>
    <row r="1685" spans="1:8">
      <c r="A1685" s="27">
        <v>252</v>
      </c>
      <c r="B1685" s="11" t="s">
        <v>1542</v>
      </c>
      <c r="C1685" s="12" t="s">
        <v>5769</v>
      </c>
      <c r="D1685" s="14">
        <v>1000000</v>
      </c>
      <c r="E1685" s="14">
        <v>1000000</v>
      </c>
      <c r="F1685" s="14">
        <v>1000000</v>
      </c>
      <c r="G1685" s="14">
        <v>1000000</v>
      </c>
      <c r="H1685" s="14">
        <v>0</v>
      </c>
    </row>
    <row r="1686" spans="1:8">
      <c r="A1686" s="27">
        <v>253</v>
      </c>
      <c r="B1686" s="11" t="s">
        <v>1542</v>
      </c>
      <c r="C1686" s="12" t="s">
        <v>5770</v>
      </c>
      <c r="D1686" s="14">
        <v>300000</v>
      </c>
      <c r="E1686" s="14">
        <v>300000</v>
      </c>
      <c r="F1686" s="14">
        <v>300000</v>
      </c>
      <c r="G1686" s="14">
        <v>300000</v>
      </c>
      <c r="H1686" s="14">
        <v>0</v>
      </c>
    </row>
    <row r="1687" spans="1:8" ht="31.5">
      <c r="A1687" s="27">
        <v>254</v>
      </c>
      <c r="B1687" s="11" t="s">
        <v>1542</v>
      </c>
      <c r="C1687" s="12" t="s">
        <v>5771</v>
      </c>
      <c r="D1687" s="14">
        <v>1400000</v>
      </c>
      <c r="E1687" s="14">
        <v>1400000</v>
      </c>
      <c r="F1687" s="14">
        <v>1400000</v>
      </c>
      <c r="G1687" s="14">
        <v>1400000</v>
      </c>
      <c r="H1687" s="14">
        <v>0</v>
      </c>
    </row>
    <row r="1688" spans="1:8" ht="31.5">
      <c r="A1688" s="27">
        <v>255</v>
      </c>
      <c r="B1688" s="11" t="s">
        <v>1542</v>
      </c>
      <c r="C1688" s="12" t="s">
        <v>5772</v>
      </c>
      <c r="D1688" s="14">
        <v>400000</v>
      </c>
      <c r="E1688" s="14">
        <v>400000</v>
      </c>
      <c r="F1688" s="14">
        <v>400000</v>
      </c>
      <c r="G1688" s="14">
        <v>400000</v>
      </c>
      <c r="H1688" s="14">
        <v>0</v>
      </c>
    </row>
    <row r="1689" spans="1:8" ht="31.5">
      <c r="A1689" s="27">
        <v>256</v>
      </c>
      <c r="B1689" s="11" t="s">
        <v>1542</v>
      </c>
      <c r="C1689" s="12" t="s">
        <v>5773</v>
      </c>
      <c r="D1689" s="14">
        <v>1200000</v>
      </c>
      <c r="E1689" s="14">
        <v>1200000</v>
      </c>
      <c r="F1689" s="14">
        <v>1200000</v>
      </c>
      <c r="G1689" s="14">
        <v>1120000</v>
      </c>
      <c r="H1689" s="14">
        <v>0</v>
      </c>
    </row>
    <row r="1690" spans="1:8">
      <c r="A1690" s="27">
        <v>257</v>
      </c>
      <c r="B1690" s="11" t="s">
        <v>1542</v>
      </c>
      <c r="C1690" s="12" t="s">
        <v>5774</v>
      </c>
      <c r="D1690" s="14">
        <v>200000</v>
      </c>
      <c r="E1690" s="14">
        <v>200000</v>
      </c>
      <c r="F1690" s="14">
        <v>200000</v>
      </c>
      <c r="G1690" s="14">
        <v>200000</v>
      </c>
      <c r="H1690" s="14">
        <v>0</v>
      </c>
    </row>
    <row r="1691" spans="1:8">
      <c r="A1691" s="27">
        <v>258</v>
      </c>
      <c r="B1691" s="11" t="s">
        <v>1542</v>
      </c>
      <c r="C1691" s="12" t="s">
        <v>5775</v>
      </c>
      <c r="D1691" s="14">
        <v>200000</v>
      </c>
      <c r="E1691" s="14">
        <v>200000</v>
      </c>
      <c r="F1691" s="14">
        <v>200000</v>
      </c>
      <c r="G1691" s="14">
        <v>200000</v>
      </c>
      <c r="H1691" s="14">
        <v>0</v>
      </c>
    </row>
    <row r="1692" spans="1:8" ht="31.5">
      <c r="A1692" s="27">
        <v>259</v>
      </c>
      <c r="B1692" s="11" t="s">
        <v>1542</v>
      </c>
      <c r="C1692" s="12" t="s">
        <v>5776</v>
      </c>
      <c r="D1692" s="14">
        <v>850000</v>
      </c>
      <c r="E1692" s="14">
        <v>850000</v>
      </c>
      <c r="F1692" s="14">
        <v>850000</v>
      </c>
      <c r="G1692" s="14">
        <v>850000</v>
      </c>
      <c r="H1692" s="14">
        <v>0</v>
      </c>
    </row>
    <row r="1693" spans="1:8">
      <c r="A1693" s="27">
        <v>260</v>
      </c>
      <c r="B1693" s="11" t="s">
        <v>1542</v>
      </c>
      <c r="C1693" s="12" t="s">
        <v>5777</v>
      </c>
      <c r="D1693" s="14">
        <v>500000</v>
      </c>
      <c r="E1693" s="14">
        <v>500000</v>
      </c>
      <c r="F1693" s="14">
        <v>500000</v>
      </c>
      <c r="G1693" s="14">
        <v>500000</v>
      </c>
      <c r="H1693" s="14">
        <v>0</v>
      </c>
    </row>
    <row r="1694" spans="1:8" ht="31.5">
      <c r="A1694" s="27">
        <v>261</v>
      </c>
      <c r="B1694" s="11" t="s">
        <v>1542</v>
      </c>
      <c r="C1694" s="12" t="s">
        <v>5778</v>
      </c>
      <c r="D1694" s="14">
        <v>500000</v>
      </c>
      <c r="E1694" s="14">
        <v>500000</v>
      </c>
      <c r="F1694" s="14">
        <v>500000</v>
      </c>
      <c r="G1694" s="14">
        <v>500000</v>
      </c>
      <c r="H1694" s="14">
        <v>0</v>
      </c>
    </row>
    <row r="1695" spans="1:8">
      <c r="A1695" s="27">
        <v>262</v>
      </c>
      <c r="B1695" s="11" t="s">
        <v>1542</v>
      </c>
      <c r="C1695" s="12" t="s">
        <v>5779</v>
      </c>
      <c r="D1695" s="14">
        <v>500000</v>
      </c>
      <c r="E1695" s="14">
        <v>500000</v>
      </c>
      <c r="F1695" s="14">
        <v>500000</v>
      </c>
      <c r="G1695" s="14">
        <v>500000</v>
      </c>
      <c r="H1695" s="14">
        <v>0</v>
      </c>
    </row>
    <row r="1696" spans="1:8">
      <c r="A1696" s="27">
        <v>263</v>
      </c>
      <c r="B1696" s="11" t="s">
        <v>1542</v>
      </c>
      <c r="C1696" s="12" t="s">
        <v>5780</v>
      </c>
      <c r="D1696" s="14">
        <v>200000</v>
      </c>
      <c r="E1696" s="14">
        <v>200000</v>
      </c>
      <c r="F1696" s="14">
        <v>200000</v>
      </c>
      <c r="G1696" s="14">
        <v>200000</v>
      </c>
      <c r="H1696" s="14">
        <v>0</v>
      </c>
    </row>
    <row r="1697" spans="1:8">
      <c r="A1697" s="27">
        <v>264</v>
      </c>
      <c r="B1697" s="11" t="s">
        <v>1542</v>
      </c>
      <c r="C1697" s="12" t="s">
        <v>5781</v>
      </c>
      <c r="D1697" s="14">
        <v>300000</v>
      </c>
      <c r="E1697" s="14">
        <v>200000</v>
      </c>
      <c r="F1697" s="14">
        <v>200000</v>
      </c>
      <c r="G1697" s="14">
        <v>200000</v>
      </c>
      <c r="H1697" s="14">
        <v>0</v>
      </c>
    </row>
    <row r="1698" spans="1:8">
      <c r="A1698" s="27">
        <v>265</v>
      </c>
      <c r="B1698" s="11" t="s">
        <v>1542</v>
      </c>
      <c r="C1698" s="12" t="s">
        <v>5782</v>
      </c>
      <c r="D1698" s="14">
        <v>300000</v>
      </c>
      <c r="E1698" s="14">
        <v>200000</v>
      </c>
      <c r="F1698" s="14">
        <v>200000</v>
      </c>
      <c r="G1698" s="14">
        <v>200000</v>
      </c>
      <c r="H1698" s="14">
        <v>0</v>
      </c>
    </row>
    <row r="1699" spans="1:8">
      <c r="A1699" s="27">
        <v>266</v>
      </c>
      <c r="B1699" s="11" t="s">
        <v>1542</v>
      </c>
      <c r="C1699" s="12" t="s">
        <v>5783</v>
      </c>
      <c r="D1699" s="14">
        <v>200000</v>
      </c>
      <c r="E1699" s="14">
        <v>200000</v>
      </c>
      <c r="F1699" s="14">
        <v>200000</v>
      </c>
      <c r="G1699" s="14">
        <v>200000</v>
      </c>
      <c r="H1699" s="14">
        <v>0</v>
      </c>
    </row>
    <row r="1700" spans="1:8">
      <c r="A1700" s="27">
        <v>267</v>
      </c>
      <c r="B1700" s="11" t="s">
        <v>1542</v>
      </c>
      <c r="C1700" s="12" t="s">
        <v>5784</v>
      </c>
      <c r="D1700" s="14">
        <v>500000</v>
      </c>
      <c r="E1700" s="14">
        <v>500000</v>
      </c>
      <c r="F1700" s="14">
        <v>500000</v>
      </c>
      <c r="G1700" s="14">
        <v>500000</v>
      </c>
      <c r="H1700" s="14">
        <v>0</v>
      </c>
    </row>
    <row r="1701" spans="1:8">
      <c r="A1701" s="27">
        <v>268</v>
      </c>
      <c r="B1701" s="11" t="s">
        <v>1542</v>
      </c>
      <c r="C1701" s="12" t="s">
        <v>5785</v>
      </c>
      <c r="D1701" s="14">
        <v>200000</v>
      </c>
      <c r="E1701" s="14">
        <v>200000</v>
      </c>
      <c r="F1701" s="14">
        <v>200000</v>
      </c>
      <c r="G1701" s="14">
        <v>200000</v>
      </c>
      <c r="H1701" s="14">
        <v>0</v>
      </c>
    </row>
    <row r="1702" spans="1:8">
      <c r="A1702" s="27">
        <v>269</v>
      </c>
      <c r="B1702" s="11" t="s">
        <v>1542</v>
      </c>
      <c r="C1702" s="12" t="s">
        <v>5786</v>
      </c>
      <c r="D1702" s="14">
        <v>200000</v>
      </c>
      <c r="E1702" s="14">
        <v>200000</v>
      </c>
      <c r="F1702" s="14">
        <v>200000</v>
      </c>
      <c r="G1702" s="14">
        <v>200000</v>
      </c>
      <c r="H1702" s="14">
        <v>0</v>
      </c>
    </row>
    <row r="1703" spans="1:8">
      <c r="A1703" s="27">
        <v>270</v>
      </c>
      <c r="B1703" s="11" t="s">
        <v>1542</v>
      </c>
      <c r="C1703" s="12" t="s">
        <v>5787</v>
      </c>
      <c r="D1703" s="14">
        <v>600000</v>
      </c>
      <c r="E1703" s="14">
        <v>359350</v>
      </c>
      <c r="F1703" s="14">
        <v>359350</v>
      </c>
      <c r="G1703" s="14">
        <v>0</v>
      </c>
      <c r="H1703" s="14">
        <v>0</v>
      </c>
    </row>
    <row r="1704" spans="1:8">
      <c r="A1704" s="27">
        <v>271</v>
      </c>
      <c r="B1704" s="11" t="s">
        <v>1542</v>
      </c>
      <c r="C1704" s="12" t="s">
        <v>5737</v>
      </c>
      <c r="D1704" s="14">
        <v>1093491</v>
      </c>
      <c r="E1704" s="14">
        <v>0</v>
      </c>
      <c r="F1704" s="14">
        <v>0</v>
      </c>
      <c r="G1704" s="14">
        <v>0</v>
      </c>
      <c r="H1704" s="14">
        <v>0</v>
      </c>
    </row>
    <row r="1705" spans="1:8">
      <c r="A1705" s="27">
        <v>272</v>
      </c>
      <c r="B1705" s="27" t="s">
        <v>1549</v>
      </c>
      <c r="C1705" s="12" t="s">
        <v>1550</v>
      </c>
      <c r="D1705" s="92">
        <v>22400</v>
      </c>
      <c r="E1705" s="92">
        <v>22400</v>
      </c>
      <c r="F1705" s="92">
        <v>22400</v>
      </c>
      <c r="G1705" s="14">
        <v>0</v>
      </c>
      <c r="H1705" s="14">
        <v>22400</v>
      </c>
    </row>
    <row r="1706" spans="1:8">
      <c r="A1706" s="27">
        <v>273</v>
      </c>
      <c r="B1706" s="27" t="s">
        <v>1549</v>
      </c>
      <c r="C1706" s="12" t="s">
        <v>1551</v>
      </c>
      <c r="D1706" s="14">
        <v>11200</v>
      </c>
      <c r="E1706" s="14">
        <v>11200</v>
      </c>
      <c r="F1706" s="14">
        <v>11200</v>
      </c>
      <c r="G1706" s="14">
        <v>0</v>
      </c>
      <c r="H1706" s="14">
        <v>11200</v>
      </c>
    </row>
    <row r="1707" spans="1:8">
      <c r="A1707" s="27">
        <v>274</v>
      </c>
      <c r="B1707" s="27" t="s">
        <v>5788</v>
      </c>
      <c r="C1707" s="12" t="s">
        <v>5789</v>
      </c>
      <c r="D1707" s="14">
        <v>300000</v>
      </c>
      <c r="E1707" s="14">
        <v>255000</v>
      </c>
      <c r="F1707" s="14">
        <v>255000</v>
      </c>
      <c r="G1707" s="14">
        <v>255000</v>
      </c>
      <c r="H1707" s="14">
        <v>0</v>
      </c>
    </row>
    <row r="1708" spans="1:8">
      <c r="A1708" s="27">
        <v>275</v>
      </c>
      <c r="B1708" s="11" t="s">
        <v>1552</v>
      </c>
      <c r="C1708" s="12" t="s">
        <v>1553</v>
      </c>
      <c r="D1708" s="14">
        <v>78000</v>
      </c>
      <c r="E1708" s="14">
        <v>78000</v>
      </c>
      <c r="F1708" s="14">
        <v>78000</v>
      </c>
      <c r="G1708" s="14">
        <v>20000</v>
      </c>
      <c r="H1708" s="14">
        <v>0</v>
      </c>
    </row>
    <row r="1709" spans="1:8">
      <c r="A1709" s="27">
        <v>276</v>
      </c>
      <c r="B1709" s="11" t="s">
        <v>1552</v>
      </c>
      <c r="C1709" s="40" t="s">
        <v>1554</v>
      </c>
      <c r="D1709" s="14">
        <v>2000000</v>
      </c>
      <c r="E1709" s="14">
        <v>2000000</v>
      </c>
      <c r="F1709" s="14">
        <v>2000000</v>
      </c>
      <c r="G1709" s="14">
        <v>0</v>
      </c>
      <c r="H1709" s="14">
        <v>2000000</v>
      </c>
    </row>
    <row r="1710" spans="1:8" ht="31.5">
      <c r="A1710" s="27">
        <v>277</v>
      </c>
      <c r="B1710" s="11" t="s">
        <v>1552</v>
      </c>
      <c r="C1710" s="40" t="s">
        <v>1555</v>
      </c>
      <c r="D1710" s="14">
        <v>20000</v>
      </c>
      <c r="E1710" s="14">
        <v>20000</v>
      </c>
      <c r="F1710" s="14">
        <v>20000</v>
      </c>
      <c r="G1710" s="14">
        <v>0</v>
      </c>
      <c r="H1710" s="14">
        <v>19991.599999999999</v>
      </c>
    </row>
    <row r="1711" spans="1:8" ht="31.5">
      <c r="A1711" s="27">
        <v>278</v>
      </c>
      <c r="B1711" s="11" t="s">
        <v>1552</v>
      </c>
      <c r="C1711" s="40" t="s">
        <v>1556</v>
      </c>
      <c r="D1711" s="14">
        <v>10000</v>
      </c>
      <c r="E1711" s="14">
        <v>10000</v>
      </c>
      <c r="F1711" s="14">
        <v>10000</v>
      </c>
      <c r="G1711" s="14">
        <v>0</v>
      </c>
      <c r="H1711" s="14">
        <v>9977.4</v>
      </c>
    </row>
    <row r="1712" spans="1:8" ht="31.5">
      <c r="A1712" s="27">
        <v>279</v>
      </c>
      <c r="B1712" s="11" t="s">
        <v>1552</v>
      </c>
      <c r="C1712" s="40" t="s">
        <v>1557</v>
      </c>
      <c r="D1712" s="14">
        <v>49900</v>
      </c>
      <c r="E1712" s="14">
        <v>49900</v>
      </c>
      <c r="F1712" s="14">
        <v>49900</v>
      </c>
      <c r="G1712" s="14">
        <v>0</v>
      </c>
      <c r="H1712" s="14">
        <v>49828.2</v>
      </c>
    </row>
    <row r="1713" spans="1:8" ht="31.5">
      <c r="A1713" s="27">
        <v>280</v>
      </c>
      <c r="B1713" s="11" t="s">
        <v>1552</v>
      </c>
      <c r="C1713" s="40" t="s">
        <v>1558</v>
      </c>
      <c r="D1713" s="14">
        <v>15000</v>
      </c>
      <c r="E1713" s="14">
        <v>15000</v>
      </c>
      <c r="F1713" s="14">
        <v>15000</v>
      </c>
      <c r="G1713" s="14">
        <v>0</v>
      </c>
      <c r="H1713" s="14">
        <v>0</v>
      </c>
    </row>
    <row r="1714" spans="1:8" ht="31.5">
      <c r="A1714" s="27">
        <v>281</v>
      </c>
      <c r="B1714" s="11" t="s">
        <v>1552</v>
      </c>
      <c r="C1714" s="40" t="s">
        <v>1559</v>
      </c>
      <c r="D1714" s="14">
        <v>200000</v>
      </c>
      <c r="E1714" s="14">
        <v>200000</v>
      </c>
      <c r="F1714" s="14">
        <v>200000</v>
      </c>
      <c r="G1714" s="14">
        <v>0</v>
      </c>
      <c r="H1714" s="14">
        <v>38096</v>
      </c>
    </row>
    <row r="1715" spans="1:8" ht="31.5">
      <c r="A1715" s="27">
        <v>282</v>
      </c>
      <c r="B1715" s="11" t="s">
        <v>1552</v>
      </c>
      <c r="C1715" s="40" t="s">
        <v>1560</v>
      </c>
      <c r="D1715" s="14">
        <v>125000</v>
      </c>
      <c r="E1715" s="14">
        <v>125000</v>
      </c>
      <c r="F1715" s="14">
        <v>125000</v>
      </c>
      <c r="G1715" s="14">
        <v>0</v>
      </c>
      <c r="H1715" s="14">
        <v>0</v>
      </c>
    </row>
    <row r="1716" spans="1:8" ht="31.5">
      <c r="A1716" s="27">
        <v>283</v>
      </c>
      <c r="B1716" s="11" t="s">
        <v>1552</v>
      </c>
      <c r="C1716" s="40" t="s">
        <v>1561</v>
      </c>
      <c r="D1716" s="14">
        <v>280000</v>
      </c>
      <c r="E1716" s="14">
        <v>280000</v>
      </c>
      <c r="F1716" s="14">
        <v>280000</v>
      </c>
      <c r="G1716" s="14">
        <v>0</v>
      </c>
      <c r="H1716" s="14">
        <v>0</v>
      </c>
    </row>
    <row r="1717" spans="1:8" ht="31.5">
      <c r="A1717" s="27">
        <v>284</v>
      </c>
      <c r="B1717" s="11" t="s">
        <v>1552</v>
      </c>
      <c r="C1717" s="40" t="s">
        <v>1563</v>
      </c>
      <c r="D1717" s="14">
        <v>450000</v>
      </c>
      <c r="E1717" s="14">
        <v>450000</v>
      </c>
      <c r="F1717" s="14">
        <v>450000</v>
      </c>
      <c r="G1717" s="14">
        <v>0</v>
      </c>
      <c r="H1717" s="14">
        <v>0</v>
      </c>
    </row>
    <row r="1718" spans="1:8" ht="31.5">
      <c r="A1718" s="27">
        <v>285</v>
      </c>
      <c r="B1718" s="11" t="s">
        <v>1552</v>
      </c>
      <c r="C1718" s="40" t="s">
        <v>1565</v>
      </c>
      <c r="D1718" s="14">
        <v>200000</v>
      </c>
      <c r="E1718" s="14">
        <v>200000</v>
      </c>
      <c r="F1718" s="14">
        <v>200000</v>
      </c>
      <c r="G1718" s="14">
        <v>0</v>
      </c>
      <c r="H1718" s="14">
        <v>0</v>
      </c>
    </row>
    <row r="1719" spans="1:8" ht="31.5">
      <c r="A1719" s="27">
        <v>286</v>
      </c>
      <c r="B1719" s="11" t="s">
        <v>1552</v>
      </c>
      <c r="C1719" s="30" t="s">
        <v>1567</v>
      </c>
      <c r="D1719" s="14">
        <v>49900</v>
      </c>
      <c r="E1719" s="14">
        <v>49900</v>
      </c>
      <c r="F1719" s="14">
        <v>49900</v>
      </c>
      <c r="G1719" s="14">
        <v>0</v>
      </c>
      <c r="H1719" s="14">
        <v>0</v>
      </c>
    </row>
    <row r="1720" spans="1:8">
      <c r="A1720" s="27">
        <v>287</v>
      </c>
      <c r="B1720" s="11" t="s">
        <v>1552</v>
      </c>
      <c r="C1720" s="30" t="s">
        <v>1569</v>
      </c>
      <c r="D1720" s="14">
        <v>1490000</v>
      </c>
      <c r="E1720" s="14">
        <v>1490000</v>
      </c>
      <c r="F1720" s="14">
        <v>1490000</v>
      </c>
      <c r="G1720" s="14">
        <v>0</v>
      </c>
      <c r="H1720" s="14">
        <v>0</v>
      </c>
    </row>
    <row r="1721" spans="1:8" ht="31.5">
      <c r="A1721" s="27">
        <v>288</v>
      </c>
      <c r="B1721" s="11" t="s">
        <v>1552</v>
      </c>
      <c r="C1721" s="30" t="s">
        <v>1571</v>
      </c>
      <c r="D1721" s="14">
        <v>15000</v>
      </c>
      <c r="E1721" s="14">
        <v>15000</v>
      </c>
      <c r="F1721" s="14">
        <v>15000</v>
      </c>
      <c r="G1721" s="14">
        <v>0</v>
      </c>
      <c r="H1721" s="14">
        <v>0</v>
      </c>
    </row>
    <row r="1722" spans="1:8" ht="31.5">
      <c r="A1722" s="27">
        <v>289</v>
      </c>
      <c r="B1722" s="11" t="s">
        <v>1552</v>
      </c>
      <c r="C1722" s="30" t="s">
        <v>1573</v>
      </c>
      <c r="D1722" s="14">
        <v>40000</v>
      </c>
      <c r="E1722" s="14">
        <v>40000</v>
      </c>
      <c r="F1722" s="14">
        <v>40000</v>
      </c>
      <c r="G1722" s="14">
        <v>0</v>
      </c>
      <c r="H1722" s="14">
        <v>0</v>
      </c>
    </row>
    <row r="1723" spans="1:8" ht="31.5">
      <c r="A1723" s="27">
        <v>290</v>
      </c>
      <c r="B1723" s="11" t="s">
        <v>1552</v>
      </c>
      <c r="C1723" s="30" t="s">
        <v>1576</v>
      </c>
      <c r="D1723" s="14">
        <v>15000</v>
      </c>
      <c r="E1723" s="14">
        <v>15000</v>
      </c>
      <c r="F1723" s="14">
        <v>15000</v>
      </c>
      <c r="G1723" s="14">
        <v>0</v>
      </c>
      <c r="H1723" s="14">
        <v>0</v>
      </c>
    </row>
    <row r="1724" spans="1:8" ht="31.5">
      <c r="A1724" s="27">
        <v>291</v>
      </c>
      <c r="B1724" s="11" t="s">
        <v>1552</v>
      </c>
      <c r="C1724" s="30" t="s">
        <v>1578</v>
      </c>
      <c r="D1724" s="14">
        <v>15000</v>
      </c>
      <c r="E1724" s="14">
        <v>15000</v>
      </c>
      <c r="F1724" s="14">
        <v>15000</v>
      </c>
      <c r="G1724" s="14">
        <v>0</v>
      </c>
      <c r="H1724" s="14">
        <v>0</v>
      </c>
    </row>
    <row r="1725" spans="1:8" ht="31.5">
      <c r="A1725" s="27">
        <v>292</v>
      </c>
      <c r="B1725" s="11" t="s">
        <v>1552</v>
      </c>
      <c r="C1725" s="30" t="s">
        <v>1580</v>
      </c>
      <c r="D1725" s="14">
        <v>15000</v>
      </c>
      <c r="E1725" s="14">
        <v>15000</v>
      </c>
      <c r="F1725" s="14">
        <v>15000</v>
      </c>
      <c r="G1725" s="14">
        <v>0</v>
      </c>
      <c r="H1725" s="14">
        <v>0</v>
      </c>
    </row>
    <row r="1726" spans="1:8" ht="31.5">
      <c r="A1726" s="27">
        <v>293</v>
      </c>
      <c r="B1726" s="11" t="s">
        <v>1552</v>
      </c>
      <c r="C1726" s="30" t="s">
        <v>1582</v>
      </c>
      <c r="D1726" s="14">
        <v>15000</v>
      </c>
      <c r="E1726" s="14">
        <v>15000</v>
      </c>
      <c r="F1726" s="14">
        <v>15000</v>
      </c>
      <c r="G1726" s="14">
        <v>0</v>
      </c>
      <c r="H1726" s="14">
        <v>0</v>
      </c>
    </row>
    <row r="1727" spans="1:8">
      <c r="A1727" s="27">
        <v>294</v>
      </c>
      <c r="B1727" s="11" t="s">
        <v>1552</v>
      </c>
      <c r="C1727" s="30" t="s">
        <v>1584</v>
      </c>
      <c r="D1727" s="14">
        <v>500000</v>
      </c>
      <c r="E1727" s="14">
        <v>500000</v>
      </c>
      <c r="F1727" s="14">
        <v>500000</v>
      </c>
      <c r="G1727" s="14">
        <v>0</v>
      </c>
      <c r="H1727" s="14">
        <v>0</v>
      </c>
    </row>
    <row r="1728" spans="1:8" ht="31.5">
      <c r="A1728" s="27">
        <v>295</v>
      </c>
      <c r="B1728" s="11" t="s">
        <v>1552</v>
      </c>
      <c r="C1728" s="30" t="s">
        <v>1586</v>
      </c>
      <c r="D1728" s="14">
        <v>40000</v>
      </c>
      <c r="E1728" s="14">
        <v>40000</v>
      </c>
      <c r="F1728" s="14">
        <v>40000</v>
      </c>
      <c r="G1728" s="14">
        <v>0</v>
      </c>
      <c r="H1728" s="14">
        <v>0</v>
      </c>
    </row>
    <row r="1729" spans="1:8">
      <c r="A1729" s="27">
        <v>296</v>
      </c>
      <c r="B1729" s="11" t="s">
        <v>1552</v>
      </c>
      <c r="C1729" s="30" t="s">
        <v>1588</v>
      </c>
      <c r="D1729" s="14">
        <v>5846126</v>
      </c>
      <c r="E1729" s="14">
        <v>5846126</v>
      </c>
      <c r="F1729" s="14">
        <v>5846126</v>
      </c>
      <c r="G1729" s="14">
        <v>0</v>
      </c>
      <c r="H1729" s="14">
        <v>0</v>
      </c>
    </row>
    <row r="1730" spans="1:8" ht="31.5">
      <c r="A1730" s="27">
        <v>297</v>
      </c>
      <c r="B1730" s="11" t="s">
        <v>1552</v>
      </c>
      <c r="C1730" s="40" t="s">
        <v>1590</v>
      </c>
      <c r="D1730" s="14">
        <v>2519074</v>
      </c>
      <c r="E1730" s="14">
        <v>2519074</v>
      </c>
      <c r="F1730" s="14">
        <v>2519074</v>
      </c>
      <c r="G1730" s="14">
        <v>0</v>
      </c>
      <c r="H1730" s="14">
        <v>0</v>
      </c>
    </row>
    <row r="1731" spans="1:8" ht="31.5">
      <c r="A1731" s="27">
        <v>298</v>
      </c>
      <c r="B1731" s="11" t="s">
        <v>1552</v>
      </c>
      <c r="C1731" s="40" t="s">
        <v>5790</v>
      </c>
      <c r="D1731" s="14">
        <v>6000000</v>
      </c>
      <c r="E1731" s="14">
        <v>4609000</v>
      </c>
      <c r="F1731" s="14">
        <v>4609000</v>
      </c>
      <c r="G1731" s="14">
        <v>4609000</v>
      </c>
      <c r="H1731" s="14">
        <v>0</v>
      </c>
    </row>
    <row r="1732" spans="1:8" ht="31.5">
      <c r="A1732" s="27">
        <v>299</v>
      </c>
      <c r="B1732" s="11" t="s">
        <v>1552</v>
      </c>
      <c r="C1732" s="40" t="s">
        <v>5791</v>
      </c>
      <c r="D1732" s="14">
        <v>1200000</v>
      </c>
      <c r="E1732" s="14">
        <v>1200000</v>
      </c>
      <c r="F1732" s="14">
        <v>1200000</v>
      </c>
      <c r="G1732" s="14">
        <v>1200000</v>
      </c>
      <c r="H1732" s="14">
        <v>0</v>
      </c>
    </row>
    <row r="1733" spans="1:8" ht="31.5">
      <c r="A1733" s="27">
        <v>300</v>
      </c>
      <c r="B1733" s="11" t="s">
        <v>1552</v>
      </c>
      <c r="C1733" s="40" t="s">
        <v>5792</v>
      </c>
      <c r="D1733" s="14">
        <v>1000000</v>
      </c>
      <c r="E1733" s="14">
        <v>1000000</v>
      </c>
      <c r="F1733" s="14">
        <v>1000000</v>
      </c>
      <c r="G1733" s="14">
        <v>0</v>
      </c>
      <c r="H1733" s="14">
        <v>0</v>
      </c>
    </row>
    <row r="1734" spans="1:8" ht="31.5">
      <c r="A1734" s="27">
        <v>301</v>
      </c>
      <c r="B1734" s="11" t="s">
        <v>1552</v>
      </c>
      <c r="C1734" s="40" t="s">
        <v>5793</v>
      </c>
      <c r="D1734" s="14">
        <v>45000</v>
      </c>
      <c r="E1734" s="14">
        <v>45000</v>
      </c>
      <c r="F1734" s="14">
        <v>45000</v>
      </c>
      <c r="G1734" s="14">
        <v>0</v>
      </c>
      <c r="H1734" s="14">
        <v>0</v>
      </c>
    </row>
    <row r="1735" spans="1:8" ht="31.5">
      <c r="A1735" s="27">
        <v>302</v>
      </c>
      <c r="B1735" s="11" t="s">
        <v>1552</v>
      </c>
      <c r="C1735" s="40" t="s">
        <v>5794</v>
      </c>
      <c r="D1735" s="14">
        <v>45000</v>
      </c>
      <c r="E1735" s="14">
        <v>45000</v>
      </c>
      <c r="F1735" s="14">
        <v>45000</v>
      </c>
      <c r="G1735" s="14">
        <v>0</v>
      </c>
      <c r="H1735" s="14">
        <v>0</v>
      </c>
    </row>
    <row r="1736" spans="1:8" ht="31.5">
      <c r="A1736" s="27">
        <v>303</v>
      </c>
      <c r="B1736" s="11" t="s">
        <v>1552</v>
      </c>
      <c r="C1736" s="40" t="s">
        <v>5795</v>
      </c>
      <c r="D1736" s="14">
        <v>1000000</v>
      </c>
      <c r="E1736" s="14">
        <v>1000000</v>
      </c>
      <c r="F1736" s="14">
        <v>1000000</v>
      </c>
      <c r="G1736" s="14">
        <v>1000000</v>
      </c>
      <c r="H1736" s="14">
        <v>0</v>
      </c>
    </row>
    <row r="1737" spans="1:8">
      <c r="A1737" s="27">
        <v>304</v>
      </c>
      <c r="B1737" s="11" t="s">
        <v>1552</v>
      </c>
      <c r="C1737" s="40" t="s">
        <v>5796</v>
      </c>
      <c r="D1737" s="14">
        <v>100000</v>
      </c>
      <c r="E1737" s="14">
        <v>100000</v>
      </c>
      <c r="F1737" s="14">
        <v>100000</v>
      </c>
      <c r="G1737" s="14">
        <v>100000</v>
      </c>
      <c r="H1737" s="14">
        <v>0</v>
      </c>
    </row>
    <row r="1738" spans="1:8" ht="31.5">
      <c r="A1738" s="27">
        <v>305</v>
      </c>
      <c r="B1738" s="11" t="s">
        <v>1552</v>
      </c>
      <c r="C1738" s="40" t="s">
        <v>5797</v>
      </c>
      <c r="D1738" s="14">
        <v>900000</v>
      </c>
      <c r="E1738" s="14">
        <v>900000</v>
      </c>
      <c r="F1738" s="14">
        <v>900000</v>
      </c>
      <c r="G1738" s="14">
        <v>900000</v>
      </c>
      <c r="H1738" s="14">
        <v>0</v>
      </c>
    </row>
    <row r="1739" spans="1:8">
      <c r="A1739" s="27">
        <v>306</v>
      </c>
      <c r="B1739" s="11" t="s">
        <v>1552</v>
      </c>
      <c r="C1739" s="40" t="s">
        <v>5798</v>
      </c>
      <c r="D1739" s="14">
        <v>400000</v>
      </c>
      <c r="E1739" s="14">
        <v>400000</v>
      </c>
      <c r="F1739" s="14">
        <v>400000</v>
      </c>
      <c r="G1739" s="14">
        <v>0</v>
      </c>
      <c r="H1739" s="14">
        <v>0</v>
      </c>
    </row>
    <row r="1740" spans="1:8">
      <c r="A1740" s="27">
        <v>307</v>
      </c>
      <c r="B1740" s="11" t="s">
        <v>5799</v>
      </c>
      <c r="C1740" s="40" t="s">
        <v>5800</v>
      </c>
      <c r="D1740" s="14">
        <v>180000</v>
      </c>
      <c r="E1740" s="14">
        <v>153000</v>
      </c>
      <c r="F1740" s="14">
        <v>153000</v>
      </c>
      <c r="G1740" s="14">
        <v>153000</v>
      </c>
      <c r="H1740" s="14">
        <v>0</v>
      </c>
    </row>
    <row r="1741" spans="1:8">
      <c r="A1741" s="27">
        <v>308</v>
      </c>
      <c r="B1741" s="27" t="s">
        <v>1592</v>
      </c>
      <c r="C1741" s="12" t="s">
        <v>1593</v>
      </c>
      <c r="D1741" s="13">
        <v>35000000</v>
      </c>
      <c r="E1741" s="13">
        <v>35000000</v>
      </c>
      <c r="F1741" s="13">
        <v>35000000</v>
      </c>
      <c r="G1741" s="14">
        <v>0</v>
      </c>
      <c r="H1741" s="14">
        <v>4861906.8</v>
      </c>
    </row>
    <row r="1742" spans="1:8">
      <c r="A1742" s="27">
        <v>309</v>
      </c>
      <c r="B1742" s="27" t="s">
        <v>1592</v>
      </c>
      <c r="C1742" s="12" t="s">
        <v>5801</v>
      </c>
      <c r="D1742" s="13">
        <v>450000</v>
      </c>
      <c r="E1742" s="13">
        <v>450000</v>
      </c>
      <c r="F1742" s="13">
        <v>450000</v>
      </c>
      <c r="G1742" s="14">
        <v>450000</v>
      </c>
      <c r="H1742" s="14">
        <v>0</v>
      </c>
    </row>
    <row r="1743" spans="1:8" ht="31.5">
      <c r="A1743" s="27">
        <v>310</v>
      </c>
      <c r="B1743" s="27" t="s">
        <v>1592</v>
      </c>
      <c r="C1743" s="12" t="s">
        <v>5802</v>
      </c>
      <c r="D1743" s="13">
        <v>75000</v>
      </c>
      <c r="E1743" s="13">
        <v>0</v>
      </c>
      <c r="F1743" s="13">
        <v>0</v>
      </c>
      <c r="G1743" s="14">
        <v>0</v>
      </c>
      <c r="H1743" s="14">
        <v>0</v>
      </c>
    </row>
    <row r="1744" spans="1:8">
      <c r="A1744" s="27">
        <v>311</v>
      </c>
      <c r="B1744" s="27" t="s">
        <v>1592</v>
      </c>
      <c r="C1744" s="12" t="s">
        <v>5803</v>
      </c>
      <c r="D1744" s="13">
        <v>709000</v>
      </c>
      <c r="E1744" s="13">
        <v>677000</v>
      </c>
      <c r="F1744" s="13">
        <v>677000</v>
      </c>
      <c r="G1744" s="14">
        <v>677000</v>
      </c>
      <c r="H1744" s="14">
        <v>0</v>
      </c>
    </row>
    <row r="1745" spans="1:8">
      <c r="A1745" s="27">
        <v>312</v>
      </c>
      <c r="B1745" s="27" t="s">
        <v>1592</v>
      </c>
      <c r="C1745" s="12" t="s">
        <v>5804</v>
      </c>
      <c r="D1745" s="13">
        <v>537000</v>
      </c>
      <c r="E1745" s="13">
        <v>0</v>
      </c>
      <c r="F1745" s="13">
        <v>0</v>
      </c>
      <c r="G1745" s="14">
        <v>0</v>
      </c>
      <c r="H1745" s="14">
        <v>0</v>
      </c>
    </row>
    <row r="1746" spans="1:8">
      <c r="A1746" s="27">
        <v>313</v>
      </c>
      <c r="B1746" s="27" t="s">
        <v>1592</v>
      </c>
      <c r="C1746" s="12" t="s">
        <v>5805</v>
      </c>
      <c r="D1746" s="13">
        <v>2500000</v>
      </c>
      <c r="E1746" s="13">
        <v>2500000</v>
      </c>
      <c r="F1746" s="13">
        <v>2500000</v>
      </c>
      <c r="G1746" s="14">
        <v>2500000</v>
      </c>
      <c r="H1746" s="14">
        <v>0</v>
      </c>
    </row>
    <row r="1747" spans="1:8" ht="31.5">
      <c r="A1747" s="27">
        <v>314</v>
      </c>
      <c r="B1747" s="11" t="s">
        <v>1595</v>
      </c>
      <c r="C1747" s="12" t="s">
        <v>1596</v>
      </c>
      <c r="D1747" s="13">
        <v>200000</v>
      </c>
      <c r="E1747" s="13">
        <v>200000</v>
      </c>
      <c r="F1747" s="13">
        <v>200000</v>
      </c>
      <c r="G1747" s="14">
        <v>0</v>
      </c>
      <c r="H1747" s="14">
        <v>199433.85</v>
      </c>
    </row>
    <row r="1748" spans="1:8" ht="31.5">
      <c r="A1748" s="27">
        <v>315</v>
      </c>
      <c r="B1748" s="11" t="s">
        <v>1595</v>
      </c>
      <c r="C1748" s="40" t="s">
        <v>1598</v>
      </c>
      <c r="D1748" s="14">
        <v>1196000</v>
      </c>
      <c r="E1748" s="14">
        <v>1196000</v>
      </c>
      <c r="F1748" s="14">
        <v>1196000</v>
      </c>
      <c r="G1748" s="14">
        <v>0</v>
      </c>
      <c r="H1748" s="14">
        <v>1193853.1100000001</v>
      </c>
    </row>
    <row r="1749" spans="1:8">
      <c r="A1749" s="27">
        <v>316</v>
      </c>
      <c r="B1749" s="11" t="s">
        <v>1595</v>
      </c>
      <c r="C1749" s="12" t="s">
        <v>5737</v>
      </c>
      <c r="D1749" s="14">
        <v>503000</v>
      </c>
      <c r="E1749" s="14">
        <v>427000</v>
      </c>
      <c r="F1749" s="14">
        <v>427000</v>
      </c>
      <c r="G1749" s="14">
        <v>427000</v>
      </c>
      <c r="H1749" s="14">
        <v>0</v>
      </c>
    </row>
    <row r="1750" spans="1:8" ht="31.5">
      <c r="A1750" s="27">
        <v>317</v>
      </c>
      <c r="B1750" s="11" t="s">
        <v>1600</v>
      </c>
      <c r="C1750" s="12" t="s">
        <v>1601</v>
      </c>
      <c r="D1750" s="14">
        <v>291000</v>
      </c>
      <c r="E1750" s="14">
        <v>291000</v>
      </c>
      <c r="F1750" s="14">
        <v>291000</v>
      </c>
      <c r="G1750" s="14">
        <v>0</v>
      </c>
      <c r="H1750" s="14">
        <v>0</v>
      </c>
    </row>
    <row r="1751" spans="1:8" ht="31.5">
      <c r="A1751" s="27">
        <v>318</v>
      </c>
      <c r="B1751" s="11" t="s">
        <v>1600</v>
      </c>
      <c r="C1751" s="40" t="s">
        <v>1603</v>
      </c>
      <c r="D1751" s="14">
        <v>500000</v>
      </c>
      <c r="E1751" s="14">
        <v>500000</v>
      </c>
      <c r="F1751" s="14">
        <v>500000</v>
      </c>
      <c r="G1751" s="14">
        <v>0</v>
      </c>
      <c r="H1751" s="14">
        <v>359411.49</v>
      </c>
    </row>
    <row r="1752" spans="1:8" ht="31.5">
      <c r="A1752" s="27">
        <v>319</v>
      </c>
      <c r="B1752" s="11" t="s">
        <v>1600</v>
      </c>
      <c r="C1752" s="40" t="s">
        <v>5806</v>
      </c>
      <c r="D1752" s="14">
        <v>105000</v>
      </c>
      <c r="E1752" s="14">
        <v>105000</v>
      </c>
      <c r="F1752" s="14">
        <v>105000</v>
      </c>
      <c r="G1752" s="14">
        <v>105000</v>
      </c>
      <c r="H1752" s="14">
        <v>0</v>
      </c>
    </row>
    <row r="1753" spans="1:8">
      <c r="A1753" s="27">
        <v>320</v>
      </c>
      <c r="B1753" s="11" t="s">
        <v>1600</v>
      </c>
      <c r="C1753" s="12" t="s">
        <v>5737</v>
      </c>
      <c r="D1753" s="14">
        <v>200000</v>
      </c>
      <c r="E1753" s="14">
        <v>154000</v>
      </c>
      <c r="F1753" s="14">
        <v>154000</v>
      </c>
      <c r="G1753" s="14">
        <v>154000</v>
      </c>
      <c r="H1753" s="14">
        <v>0</v>
      </c>
    </row>
    <row r="1754" spans="1:8" ht="31.5">
      <c r="A1754" s="27">
        <v>321</v>
      </c>
      <c r="B1754" s="11" t="s">
        <v>1605</v>
      </c>
      <c r="C1754" s="12" t="s">
        <v>1606</v>
      </c>
      <c r="D1754" s="14">
        <v>11200</v>
      </c>
      <c r="E1754" s="14">
        <v>11200</v>
      </c>
      <c r="F1754" s="14">
        <v>11200</v>
      </c>
      <c r="G1754" s="14">
        <v>0</v>
      </c>
      <c r="H1754" s="14">
        <v>11200</v>
      </c>
    </row>
    <row r="1755" spans="1:8" ht="31.5">
      <c r="A1755" s="27">
        <v>322</v>
      </c>
      <c r="B1755" s="11" t="s">
        <v>1605</v>
      </c>
      <c r="C1755" s="40" t="s">
        <v>1608</v>
      </c>
      <c r="D1755" s="13">
        <v>11200</v>
      </c>
      <c r="E1755" s="13">
        <v>11200</v>
      </c>
      <c r="F1755" s="13">
        <v>11200</v>
      </c>
      <c r="G1755" s="14">
        <v>0</v>
      </c>
      <c r="H1755" s="14">
        <v>11200</v>
      </c>
    </row>
    <row r="1756" spans="1:8" ht="31.5">
      <c r="A1756" s="27">
        <v>323</v>
      </c>
      <c r="B1756" s="11" t="s">
        <v>1605</v>
      </c>
      <c r="C1756" s="12" t="s">
        <v>5807</v>
      </c>
      <c r="D1756" s="13">
        <v>2500000</v>
      </c>
      <c r="E1756" s="13">
        <v>2123000</v>
      </c>
      <c r="F1756" s="13">
        <v>2123000</v>
      </c>
      <c r="G1756" s="14">
        <v>2123000</v>
      </c>
      <c r="H1756" s="14">
        <v>0</v>
      </c>
    </row>
    <row r="1757" spans="1:8">
      <c r="A1757" s="27">
        <v>324</v>
      </c>
      <c r="B1757" s="11" t="s">
        <v>1610</v>
      </c>
      <c r="C1757" s="12" t="s">
        <v>1611</v>
      </c>
      <c r="D1757" s="14">
        <v>70000</v>
      </c>
      <c r="E1757" s="14">
        <v>70000</v>
      </c>
      <c r="F1757" s="14">
        <v>70000</v>
      </c>
      <c r="G1757" s="14">
        <v>0</v>
      </c>
      <c r="H1757" s="14">
        <v>70000</v>
      </c>
    </row>
    <row r="1758" spans="1:8">
      <c r="A1758" s="27">
        <v>325</v>
      </c>
      <c r="B1758" s="11" t="s">
        <v>1613</v>
      </c>
      <c r="C1758" s="12" t="s">
        <v>1614</v>
      </c>
      <c r="D1758" s="14">
        <v>11200</v>
      </c>
      <c r="E1758" s="14">
        <v>11200</v>
      </c>
      <c r="F1758" s="14">
        <v>11200</v>
      </c>
      <c r="G1758" s="14">
        <v>0</v>
      </c>
      <c r="H1758" s="14">
        <v>0</v>
      </c>
    </row>
    <row r="1759" spans="1:8" ht="31.5">
      <c r="A1759" s="27">
        <v>326</v>
      </c>
      <c r="B1759" s="11" t="s">
        <v>1616</v>
      </c>
      <c r="C1759" s="12" t="s">
        <v>1617</v>
      </c>
      <c r="D1759" s="14">
        <v>30000</v>
      </c>
      <c r="E1759" s="14">
        <v>30000</v>
      </c>
      <c r="F1759" s="14">
        <v>30000</v>
      </c>
      <c r="G1759" s="14">
        <v>0</v>
      </c>
      <c r="H1759" s="14">
        <v>30000</v>
      </c>
    </row>
    <row r="1760" spans="1:8">
      <c r="A1760" s="27">
        <v>327</v>
      </c>
      <c r="B1760" s="11" t="s">
        <v>1616</v>
      </c>
      <c r="C1760" s="12" t="s">
        <v>1619</v>
      </c>
      <c r="D1760" s="14">
        <v>9500</v>
      </c>
      <c r="E1760" s="14">
        <v>9500</v>
      </c>
      <c r="F1760" s="14">
        <v>9500</v>
      </c>
      <c r="G1760" s="14">
        <v>0</v>
      </c>
      <c r="H1760" s="14">
        <v>0</v>
      </c>
    </row>
    <row r="1761" spans="1:8" ht="31.5">
      <c r="A1761" s="27">
        <v>328</v>
      </c>
      <c r="B1761" s="11" t="s">
        <v>1616</v>
      </c>
      <c r="C1761" s="12" t="s">
        <v>1621</v>
      </c>
      <c r="D1761" s="14">
        <v>99000</v>
      </c>
      <c r="E1761" s="14">
        <v>99000</v>
      </c>
      <c r="F1761" s="14">
        <v>99000</v>
      </c>
      <c r="G1761" s="14">
        <v>0</v>
      </c>
      <c r="H1761" s="14">
        <v>0</v>
      </c>
    </row>
    <row r="1762" spans="1:8">
      <c r="A1762" s="27">
        <v>329</v>
      </c>
      <c r="B1762" s="11" t="s">
        <v>1616</v>
      </c>
      <c r="C1762" s="12" t="s">
        <v>1623</v>
      </c>
      <c r="D1762" s="14">
        <v>29500</v>
      </c>
      <c r="E1762" s="14">
        <v>29500</v>
      </c>
      <c r="F1762" s="14">
        <v>29500</v>
      </c>
      <c r="G1762" s="14">
        <v>0</v>
      </c>
      <c r="H1762" s="14">
        <v>0</v>
      </c>
    </row>
    <row r="1763" spans="1:8" ht="31.5">
      <c r="A1763" s="27">
        <v>330</v>
      </c>
      <c r="B1763" s="11" t="s">
        <v>1616</v>
      </c>
      <c r="C1763" s="12" t="s">
        <v>1625</v>
      </c>
      <c r="D1763" s="14">
        <v>18500</v>
      </c>
      <c r="E1763" s="14">
        <v>18500</v>
      </c>
      <c r="F1763" s="14">
        <v>18500</v>
      </c>
      <c r="G1763" s="14">
        <v>0</v>
      </c>
      <c r="H1763" s="14">
        <v>18500</v>
      </c>
    </row>
    <row r="1764" spans="1:8">
      <c r="A1764" s="27">
        <v>331</v>
      </c>
      <c r="B1764" s="11" t="s">
        <v>1616</v>
      </c>
      <c r="C1764" s="12" t="s">
        <v>1627</v>
      </c>
      <c r="D1764" s="14">
        <v>23500</v>
      </c>
      <c r="E1764" s="14">
        <v>23500</v>
      </c>
      <c r="F1764" s="14">
        <v>23500</v>
      </c>
      <c r="G1764" s="14">
        <v>0</v>
      </c>
      <c r="H1764" s="14">
        <v>23500</v>
      </c>
    </row>
    <row r="1765" spans="1:8">
      <c r="A1765" s="27">
        <v>332</v>
      </c>
      <c r="B1765" s="11" t="s">
        <v>1616</v>
      </c>
      <c r="C1765" s="12" t="s">
        <v>1629</v>
      </c>
      <c r="D1765" s="14">
        <v>26000</v>
      </c>
      <c r="E1765" s="14">
        <v>26000</v>
      </c>
      <c r="F1765" s="14">
        <v>26000</v>
      </c>
      <c r="G1765" s="14">
        <v>0</v>
      </c>
      <c r="H1765" s="14">
        <v>0</v>
      </c>
    </row>
    <row r="1766" spans="1:8">
      <c r="A1766" s="27">
        <v>333</v>
      </c>
      <c r="B1766" s="11" t="s">
        <v>1616</v>
      </c>
      <c r="C1766" s="12" t="s">
        <v>1631</v>
      </c>
      <c r="D1766" s="14">
        <v>99500</v>
      </c>
      <c r="E1766" s="14">
        <v>99500</v>
      </c>
      <c r="F1766" s="14">
        <v>99500</v>
      </c>
      <c r="G1766" s="14">
        <v>0</v>
      </c>
      <c r="H1766" s="14">
        <v>0</v>
      </c>
    </row>
    <row r="1767" spans="1:8">
      <c r="A1767" s="27">
        <v>334</v>
      </c>
      <c r="B1767" s="11" t="s">
        <v>1616</v>
      </c>
      <c r="C1767" s="12" t="s">
        <v>1633</v>
      </c>
      <c r="D1767" s="14">
        <v>65000</v>
      </c>
      <c r="E1767" s="14">
        <v>65000</v>
      </c>
      <c r="F1767" s="14">
        <v>65000</v>
      </c>
      <c r="G1767" s="14">
        <v>0</v>
      </c>
      <c r="H1767" s="14">
        <v>65000</v>
      </c>
    </row>
    <row r="1768" spans="1:8">
      <c r="A1768" s="27">
        <v>335</v>
      </c>
      <c r="B1768" s="11" t="s">
        <v>1616</v>
      </c>
      <c r="C1768" s="12" t="s">
        <v>1635</v>
      </c>
      <c r="D1768" s="14">
        <v>6500</v>
      </c>
      <c r="E1768" s="14">
        <v>6500</v>
      </c>
      <c r="F1768" s="14">
        <v>6500</v>
      </c>
      <c r="G1768" s="14">
        <v>0</v>
      </c>
      <c r="H1768" s="14">
        <v>0</v>
      </c>
    </row>
    <row r="1769" spans="1:8">
      <c r="A1769" s="27">
        <v>336</v>
      </c>
      <c r="B1769" s="11" t="s">
        <v>1616</v>
      </c>
      <c r="C1769" s="12" t="s">
        <v>5808</v>
      </c>
      <c r="D1769" s="14">
        <v>147000</v>
      </c>
      <c r="E1769" s="14">
        <v>125000</v>
      </c>
      <c r="F1769" s="14">
        <v>125000</v>
      </c>
      <c r="G1769" s="14">
        <v>125000</v>
      </c>
      <c r="H1769" s="14">
        <v>0</v>
      </c>
    </row>
    <row r="1770" spans="1:8">
      <c r="A1770" s="27">
        <v>337</v>
      </c>
      <c r="B1770" s="11" t="s">
        <v>1637</v>
      </c>
      <c r="C1770" s="12" t="s">
        <v>5809</v>
      </c>
      <c r="D1770" s="14">
        <v>150000</v>
      </c>
      <c r="E1770" s="14">
        <v>150000</v>
      </c>
      <c r="F1770" s="14">
        <v>150000</v>
      </c>
      <c r="G1770" s="14">
        <v>0</v>
      </c>
      <c r="H1770" s="14">
        <v>138990</v>
      </c>
    </row>
    <row r="1771" spans="1:8">
      <c r="A1771" s="27">
        <v>338</v>
      </c>
      <c r="B1771" s="11" t="s">
        <v>1637</v>
      </c>
      <c r="C1771" s="12" t="s">
        <v>5810</v>
      </c>
      <c r="D1771" s="14">
        <v>120000</v>
      </c>
      <c r="E1771" s="14">
        <v>120000</v>
      </c>
      <c r="F1771" s="14">
        <v>120000</v>
      </c>
      <c r="G1771" s="14">
        <v>0</v>
      </c>
      <c r="H1771" s="14">
        <v>120000</v>
      </c>
    </row>
    <row r="1772" spans="1:8" ht="31.5">
      <c r="A1772" s="27">
        <v>339</v>
      </c>
      <c r="B1772" s="11" t="s">
        <v>1639</v>
      </c>
      <c r="C1772" s="12" t="s">
        <v>1640</v>
      </c>
      <c r="D1772" s="14">
        <v>100000</v>
      </c>
      <c r="E1772" s="14">
        <v>100000</v>
      </c>
      <c r="F1772" s="14">
        <v>100000</v>
      </c>
      <c r="G1772" s="14">
        <v>0</v>
      </c>
      <c r="H1772" s="14">
        <v>27300</v>
      </c>
    </row>
    <row r="1773" spans="1:8" ht="31.5">
      <c r="A1773" s="27">
        <v>340</v>
      </c>
      <c r="B1773" s="11" t="s">
        <v>1639</v>
      </c>
      <c r="C1773" s="40" t="s">
        <v>1642</v>
      </c>
      <c r="D1773" s="14">
        <v>99000</v>
      </c>
      <c r="E1773" s="14">
        <v>99000</v>
      </c>
      <c r="F1773" s="14">
        <v>99000</v>
      </c>
      <c r="G1773" s="14">
        <v>0</v>
      </c>
      <c r="H1773" s="14">
        <v>98405.37</v>
      </c>
    </row>
    <row r="1774" spans="1:8">
      <c r="A1774" s="27">
        <v>341</v>
      </c>
      <c r="B1774" s="11" t="s">
        <v>1639</v>
      </c>
      <c r="C1774" s="12" t="s">
        <v>5737</v>
      </c>
      <c r="D1774" s="14">
        <v>36000</v>
      </c>
      <c r="E1774" s="14">
        <v>31000</v>
      </c>
      <c r="F1774" s="14">
        <v>31000</v>
      </c>
      <c r="G1774" s="14">
        <v>31000</v>
      </c>
      <c r="H1774" s="14">
        <v>0</v>
      </c>
    </row>
    <row r="1775" spans="1:8" ht="31.5">
      <c r="A1775" s="27">
        <v>342</v>
      </c>
      <c r="B1775" s="11" t="s">
        <v>1644</v>
      </c>
      <c r="C1775" s="12" t="s">
        <v>1645</v>
      </c>
      <c r="D1775" s="14">
        <v>554000</v>
      </c>
      <c r="E1775" s="14">
        <v>532000</v>
      </c>
      <c r="F1775" s="14">
        <v>532000</v>
      </c>
      <c r="G1775" s="14">
        <v>125000</v>
      </c>
      <c r="H1775" s="14">
        <v>99455</v>
      </c>
    </row>
    <row r="1776" spans="1:8">
      <c r="A1776" s="27">
        <v>343</v>
      </c>
      <c r="B1776" s="11" t="s">
        <v>1647</v>
      </c>
      <c r="C1776" s="40" t="s">
        <v>1648</v>
      </c>
      <c r="D1776" s="14">
        <v>87000</v>
      </c>
      <c r="E1776" s="14">
        <v>87000</v>
      </c>
      <c r="F1776" s="14">
        <v>87000</v>
      </c>
      <c r="G1776" s="14">
        <v>0</v>
      </c>
      <c r="H1776" s="14">
        <v>0</v>
      </c>
    </row>
    <row r="1777" spans="1:8" ht="31.5">
      <c r="A1777" s="27">
        <v>344</v>
      </c>
      <c r="B1777" s="11" t="s">
        <v>1647</v>
      </c>
      <c r="C1777" s="40" t="s">
        <v>5811</v>
      </c>
      <c r="D1777" s="14">
        <v>200000</v>
      </c>
      <c r="E1777" s="14">
        <v>200000</v>
      </c>
      <c r="F1777" s="14">
        <v>200000</v>
      </c>
      <c r="G1777" s="14">
        <v>200000</v>
      </c>
      <c r="H1777" s="14">
        <v>0</v>
      </c>
    </row>
    <row r="1778" spans="1:8">
      <c r="A1778" s="27">
        <v>345</v>
      </c>
      <c r="B1778" s="11" t="s">
        <v>1647</v>
      </c>
      <c r="C1778" s="40" t="s">
        <v>5812</v>
      </c>
      <c r="D1778" s="14">
        <v>100000</v>
      </c>
      <c r="E1778" s="14">
        <v>82000</v>
      </c>
      <c r="F1778" s="14">
        <v>82000</v>
      </c>
      <c r="G1778" s="14">
        <v>82000</v>
      </c>
      <c r="H1778" s="14">
        <v>0</v>
      </c>
    </row>
    <row r="1779" spans="1:8">
      <c r="A1779" s="27">
        <v>346</v>
      </c>
      <c r="B1779" s="11" t="s">
        <v>1647</v>
      </c>
      <c r="C1779" s="40" t="s">
        <v>5737</v>
      </c>
      <c r="D1779" s="14">
        <v>32000</v>
      </c>
      <c r="E1779" s="14">
        <v>0</v>
      </c>
      <c r="F1779" s="14">
        <v>0</v>
      </c>
      <c r="G1779" s="14">
        <v>0</v>
      </c>
      <c r="H1779" s="14">
        <v>0</v>
      </c>
    </row>
    <row r="1780" spans="1:8">
      <c r="A1780" s="27">
        <v>347</v>
      </c>
      <c r="B1780" s="11" t="s">
        <v>1650</v>
      </c>
      <c r="C1780" s="40" t="s">
        <v>1651</v>
      </c>
      <c r="D1780" s="14">
        <v>150000</v>
      </c>
      <c r="E1780" s="14">
        <v>150000</v>
      </c>
      <c r="F1780" s="14">
        <v>150000</v>
      </c>
      <c r="G1780" s="14">
        <v>0</v>
      </c>
      <c r="H1780" s="14">
        <v>150000</v>
      </c>
    </row>
    <row r="1781" spans="1:8">
      <c r="A1781" s="27">
        <v>348</v>
      </c>
      <c r="B1781" s="11" t="s">
        <v>1650</v>
      </c>
      <c r="C1781" s="40" t="s">
        <v>1653</v>
      </c>
      <c r="D1781" s="14">
        <v>170000</v>
      </c>
      <c r="E1781" s="14">
        <v>170000</v>
      </c>
      <c r="F1781" s="14">
        <v>170000</v>
      </c>
      <c r="G1781" s="14">
        <v>0</v>
      </c>
      <c r="H1781" s="14">
        <v>170000</v>
      </c>
    </row>
    <row r="1782" spans="1:8" ht="31.5">
      <c r="A1782" s="27">
        <v>349</v>
      </c>
      <c r="B1782" s="11" t="s">
        <v>1650</v>
      </c>
      <c r="C1782" s="40" t="s">
        <v>1655</v>
      </c>
      <c r="D1782" s="14">
        <v>290000</v>
      </c>
      <c r="E1782" s="14">
        <v>290000</v>
      </c>
      <c r="F1782" s="14">
        <v>290000</v>
      </c>
      <c r="G1782" s="14">
        <v>0</v>
      </c>
      <c r="H1782" s="14">
        <v>290000</v>
      </c>
    </row>
    <row r="1783" spans="1:8" ht="31.5">
      <c r="A1783" s="27">
        <v>350</v>
      </c>
      <c r="B1783" s="11" t="s">
        <v>1650</v>
      </c>
      <c r="C1783" s="40" t="s">
        <v>1657</v>
      </c>
      <c r="D1783" s="14">
        <v>290000</v>
      </c>
      <c r="E1783" s="14">
        <v>290000</v>
      </c>
      <c r="F1783" s="14">
        <v>290000</v>
      </c>
      <c r="G1783" s="14">
        <v>0</v>
      </c>
      <c r="H1783" s="14">
        <v>285735.78999999998</v>
      </c>
    </row>
    <row r="1784" spans="1:8">
      <c r="A1784" s="27">
        <v>351</v>
      </c>
      <c r="B1784" s="11" t="s">
        <v>1650</v>
      </c>
      <c r="C1784" s="40" t="s">
        <v>1659</v>
      </c>
      <c r="D1784" s="14">
        <v>25000</v>
      </c>
      <c r="E1784" s="14">
        <v>25000</v>
      </c>
      <c r="F1784" s="14">
        <v>25000</v>
      </c>
      <c r="G1784" s="14">
        <v>0</v>
      </c>
      <c r="H1784" s="14">
        <v>25000</v>
      </c>
    </row>
    <row r="1785" spans="1:8">
      <c r="A1785" s="27">
        <v>352</v>
      </c>
      <c r="B1785" s="11" t="s">
        <v>1650</v>
      </c>
      <c r="C1785" s="40" t="s">
        <v>1661</v>
      </c>
      <c r="D1785" s="14">
        <v>20000</v>
      </c>
      <c r="E1785" s="14">
        <v>20000</v>
      </c>
      <c r="F1785" s="14">
        <v>20000</v>
      </c>
      <c r="G1785" s="14">
        <v>0</v>
      </c>
      <c r="H1785" s="14">
        <v>20000</v>
      </c>
    </row>
    <row r="1786" spans="1:8">
      <c r="A1786" s="27">
        <v>353</v>
      </c>
      <c r="B1786" s="11" t="s">
        <v>1650</v>
      </c>
      <c r="C1786" s="40" t="s">
        <v>1663</v>
      </c>
      <c r="D1786" s="14">
        <v>55000</v>
      </c>
      <c r="E1786" s="14">
        <v>55000</v>
      </c>
      <c r="F1786" s="14">
        <v>55000</v>
      </c>
      <c r="G1786" s="14">
        <v>0</v>
      </c>
      <c r="H1786" s="14">
        <v>53611</v>
      </c>
    </row>
    <row r="1787" spans="1:8">
      <c r="A1787" s="27">
        <v>354</v>
      </c>
      <c r="B1787" s="11" t="s">
        <v>1650</v>
      </c>
      <c r="C1787" s="40" t="s">
        <v>5813</v>
      </c>
      <c r="D1787" s="14">
        <v>200000</v>
      </c>
      <c r="E1787" s="14">
        <v>0</v>
      </c>
      <c r="F1787" s="14">
        <v>0</v>
      </c>
      <c r="G1787" s="14">
        <v>0</v>
      </c>
      <c r="H1787" s="14">
        <v>0</v>
      </c>
    </row>
    <row r="1788" spans="1:8" ht="31.5">
      <c r="A1788" s="27">
        <v>355</v>
      </c>
      <c r="B1788" s="11" t="s">
        <v>1650</v>
      </c>
      <c r="C1788" s="40" t="s">
        <v>5814</v>
      </c>
      <c r="D1788" s="14">
        <v>1000000</v>
      </c>
      <c r="E1788" s="14">
        <v>1000000</v>
      </c>
      <c r="F1788" s="14">
        <v>1000000</v>
      </c>
      <c r="G1788" s="14">
        <v>1000000</v>
      </c>
      <c r="H1788" s="14">
        <v>0</v>
      </c>
    </row>
    <row r="1789" spans="1:8">
      <c r="A1789" s="27">
        <v>356</v>
      </c>
      <c r="B1789" s="11" t="s">
        <v>1650</v>
      </c>
      <c r="C1789" s="40" t="s">
        <v>5815</v>
      </c>
      <c r="D1789" s="14">
        <v>100000</v>
      </c>
      <c r="E1789" s="14">
        <v>0</v>
      </c>
      <c r="F1789" s="14">
        <v>0</v>
      </c>
      <c r="G1789" s="14">
        <v>0</v>
      </c>
      <c r="H1789" s="14">
        <v>0</v>
      </c>
    </row>
    <row r="1790" spans="1:8">
      <c r="A1790" s="27">
        <v>357</v>
      </c>
      <c r="B1790" s="11" t="s">
        <v>1650</v>
      </c>
      <c r="C1790" s="40" t="s">
        <v>5737</v>
      </c>
      <c r="D1790" s="14">
        <v>1000000</v>
      </c>
      <c r="E1790" s="14">
        <v>953000</v>
      </c>
      <c r="F1790" s="14">
        <v>953000</v>
      </c>
      <c r="G1790" s="14">
        <v>953000</v>
      </c>
      <c r="H1790" s="14">
        <v>0</v>
      </c>
    </row>
    <row r="1791" spans="1:8">
      <c r="A1791" s="27">
        <v>358</v>
      </c>
      <c r="B1791" s="11" t="s">
        <v>1665</v>
      </c>
      <c r="C1791" s="12" t="s">
        <v>1666</v>
      </c>
      <c r="D1791" s="14">
        <v>240000</v>
      </c>
      <c r="E1791" s="14">
        <v>240000</v>
      </c>
      <c r="F1791" s="14">
        <v>240000</v>
      </c>
      <c r="G1791" s="14">
        <v>0</v>
      </c>
      <c r="H1791" s="14">
        <v>0</v>
      </c>
    </row>
    <row r="1792" spans="1:8" ht="31.5">
      <c r="A1792" s="27">
        <v>359</v>
      </c>
      <c r="B1792" s="11" t="s">
        <v>1668</v>
      </c>
      <c r="C1792" s="12" t="s">
        <v>1669</v>
      </c>
      <c r="D1792" s="14">
        <v>100000</v>
      </c>
      <c r="E1792" s="14">
        <v>100000</v>
      </c>
      <c r="F1792" s="14">
        <v>100000</v>
      </c>
      <c r="G1792" s="14">
        <v>0</v>
      </c>
      <c r="H1792" s="14">
        <v>100000</v>
      </c>
    </row>
    <row r="1793" spans="1:9">
      <c r="A1793" s="27">
        <v>360</v>
      </c>
      <c r="B1793" s="11" t="s">
        <v>1668</v>
      </c>
      <c r="C1793" s="12" t="s">
        <v>1671</v>
      </c>
      <c r="D1793" s="14">
        <v>100000</v>
      </c>
      <c r="E1793" s="14">
        <v>100000</v>
      </c>
      <c r="F1793" s="14">
        <v>100000</v>
      </c>
      <c r="G1793" s="14">
        <v>0</v>
      </c>
      <c r="H1793" s="14">
        <v>99618</v>
      </c>
    </row>
    <row r="1794" spans="1:9" ht="31.5">
      <c r="A1794" s="27">
        <v>361</v>
      </c>
      <c r="B1794" s="11" t="s">
        <v>1668</v>
      </c>
      <c r="C1794" s="12" t="s">
        <v>1673</v>
      </c>
      <c r="D1794" s="14">
        <v>100000</v>
      </c>
      <c r="E1794" s="14">
        <v>100000</v>
      </c>
      <c r="F1794" s="14">
        <v>100000</v>
      </c>
      <c r="G1794" s="14">
        <v>0</v>
      </c>
      <c r="H1794" s="14">
        <v>100000</v>
      </c>
    </row>
    <row r="1795" spans="1:9" ht="47.25">
      <c r="A1795" s="27">
        <v>362</v>
      </c>
      <c r="B1795" s="11" t="s">
        <v>1675</v>
      </c>
      <c r="C1795" s="12" t="s">
        <v>1676</v>
      </c>
      <c r="D1795" s="14">
        <v>396000</v>
      </c>
      <c r="E1795" s="14">
        <v>396000</v>
      </c>
      <c r="F1795" s="14">
        <v>396000</v>
      </c>
      <c r="G1795" s="14">
        <v>105000</v>
      </c>
      <c r="H1795" s="14">
        <v>0</v>
      </c>
    </row>
    <row r="1796" spans="1:9">
      <c r="A1796" s="27">
        <v>363</v>
      </c>
      <c r="B1796" s="11" t="s">
        <v>1675</v>
      </c>
      <c r="C1796" s="12" t="s">
        <v>5816</v>
      </c>
      <c r="D1796" s="14">
        <v>150000</v>
      </c>
      <c r="E1796" s="14">
        <v>150000</v>
      </c>
      <c r="F1796" s="14">
        <v>150000</v>
      </c>
      <c r="G1796" s="14">
        <v>0</v>
      </c>
      <c r="H1796" s="14">
        <v>0</v>
      </c>
    </row>
    <row r="1797" spans="1:9">
      <c r="A1797" s="27">
        <v>364</v>
      </c>
      <c r="B1797" s="11" t="s">
        <v>1675</v>
      </c>
      <c r="C1797" s="12" t="s">
        <v>5817</v>
      </c>
      <c r="D1797" s="14">
        <v>150000</v>
      </c>
      <c r="E1797" s="14">
        <v>150000</v>
      </c>
      <c r="F1797" s="14">
        <v>150000</v>
      </c>
      <c r="G1797" s="14">
        <v>0</v>
      </c>
      <c r="H1797" s="14">
        <v>0</v>
      </c>
    </row>
    <row r="1798" spans="1:9">
      <c r="A1798" s="27">
        <v>365</v>
      </c>
      <c r="B1798" s="11" t="s">
        <v>1675</v>
      </c>
      <c r="C1798" s="12" t="s">
        <v>5818</v>
      </c>
      <c r="D1798" s="14">
        <v>120000</v>
      </c>
      <c r="E1798" s="14">
        <v>120000</v>
      </c>
      <c r="F1798" s="14">
        <v>120000</v>
      </c>
      <c r="G1798" s="14">
        <v>0</v>
      </c>
      <c r="H1798" s="14">
        <v>0</v>
      </c>
    </row>
    <row r="1799" spans="1:9">
      <c r="A1799" s="27">
        <v>367</v>
      </c>
      <c r="B1799" s="11" t="s">
        <v>1675</v>
      </c>
      <c r="C1799" s="12" t="s">
        <v>5819</v>
      </c>
      <c r="D1799" s="14">
        <v>120000</v>
      </c>
      <c r="E1799" s="14">
        <v>120000</v>
      </c>
      <c r="F1799" s="14">
        <v>120000</v>
      </c>
      <c r="G1799" s="14">
        <v>0</v>
      </c>
      <c r="H1799" s="14">
        <v>0</v>
      </c>
    </row>
    <row r="1800" spans="1:9" ht="18.75" customHeight="1">
      <c r="A1800" s="27">
        <v>368</v>
      </c>
      <c r="B1800" s="11" t="s">
        <v>1675</v>
      </c>
      <c r="C1800" s="12" t="s">
        <v>5820</v>
      </c>
      <c r="D1800" s="14">
        <v>750000</v>
      </c>
      <c r="E1800" s="14">
        <v>621000</v>
      </c>
      <c r="F1800" s="14">
        <v>621000</v>
      </c>
      <c r="G1800" s="14">
        <v>621000</v>
      </c>
      <c r="H1800" s="14">
        <v>0</v>
      </c>
      <c r="I1800" s="1">
        <v>1</v>
      </c>
    </row>
    <row r="1801" spans="1:9" ht="20.25" customHeight="1">
      <c r="A1801" s="84" t="s">
        <v>129</v>
      </c>
      <c r="B1801" s="84"/>
      <c r="C1801" s="84"/>
      <c r="D1801" s="85">
        <f>SUM(D1433:D1800)</f>
        <v>233973002</v>
      </c>
      <c r="E1801" s="85">
        <f t="shared" ref="E1801:H1801" si="24">SUM(E1433:E1800)</f>
        <v>215922002</v>
      </c>
      <c r="F1801" s="85">
        <f t="shared" si="24"/>
        <v>215922002</v>
      </c>
      <c r="G1801" s="85">
        <f t="shared" si="24"/>
        <v>101628000</v>
      </c>
      <c r="H1801" s="85">
        <f t="shared" si="24"/>
        <v>44008310.530000001</v>
      </c>
    </row>
    <row r="1802" spans="1:9">
      <c r="A1802" s="86" t="s">
        <v>163</v>
      </c>
      <c r="B1802" s="86"/>
      <c r="C1802" s="86"/>
      <c r="D1802" s="86"/>
      <c r="E1802" s="86"/>
      <c r="F1802" s="86"/>
      <c r="G1802" s="86"/>
      <c r="H1802" s="86"/>
    </row>
    <row r="1803" spans="1:9" ht="31.5">
      <c r="A1803" s="11" t="s">
        <v>176</v>
      </c>
      <c r="B1803" s="11" t="s">
        <v>1728</v>
      </c>
      <c r="C1803" s="93"/>
      <c r="D1803" s="13">
        <f>SUM(D1804:D1818)</f>
        <v>614000</v>
      </c>
      <c r="E1803" s="13">
        <f>SUM(E1804:E1818)</f>
        <v>590000</v>
      </c>
      <c r="F1803" s="13">
        <f>SUM(F1804:F1818)</f>
        <v>590000</v>
      </c>
      <c r="G1803" s="13">
        <f>SUM(G1804:G1818)</f>
        <v>137000</v>
      </c>
      <c r="H1803" s="13">
        <f>SUM(H1804:H1818)</f>
        <v>296400</v>
      </c>
    </row>
    <row r="1804" spans="1:9" ht="47.25">
      <c r="A1804" s="11"/>
      <c r="B1804" s="11"/>
      <c r="C1804" s="42" t="s">
        <v>1729</v>
      </c>
      <c r="D1804" s="14">
        <v>116000</v>
      </c>
      <c r="E1804" s="14">
        <v>116000</v>
      </c>
      <c r="F1804" s="14">
        <v>116000</v>
      </c>
      <c r="G1804" s="14"/>
      <c r="H1804" s="14">
        <v>91400</v>
      </c>
    </row>
    <row r="1805" spans="1:9" ht="31.5">
      <c r="A1805" s="11"/>
      <c r="B1805" s="11"/>
      <c r="C1805" s="42" t="s">
        <v>1730</v>
      </c>
      <c r="D1805" s="14">
        <v>116000</v>
      </c>
      <c r="E1805" s="14">
        <v>116000</v>
      </c>
      <c r="F1805" s="14">
        <v>116000</v>
      </c>
      <c r="G1805" s="14"/>
      <c r="H1805" s="14">
        <v>116000</v>
      </c>
    </row>
    <row r="1806" spans="1:9" ht="47.25">
      <c r="A1806" s="11"/>
      <c r="B1806" s="11"/>
      <c r="C1806" s="42" t="s">
        <v>1731</v>
      </c>
      <c r="D1806" s="14">
        <v>38000</v>
      </c>
      <c r="E1806" s="14">
        <v>38000</v>
      </c>
      <c r="F1806" s="14">
        <v>38000</v>
      </c>
      <c r="G1806" s="14"/>
      <c r="H1806" s="14"/>
    </row>
    <row r="1807" spans="1:9" ht="47.25">
      <c r="A1807" s="38"/>
      <c r="B1807" s="38"/>
      <c r="C1807" s="42" t="s">
        <v>1732</v>
      </c>
      <c r="D1807" s="14">
        <v>38000</v>
      </c>
      <c r="E1807" s="14">
        <v>38000</v>
      </c>
      <c r="F1807" s="14">
        <v>38000</v>
      </c>
      <c r="G1807" s="14"/>
      <c r="H1807" s="13"/>
    </row>
    <row r="1808" spans="1:9" ht="31.5">
      <c r="A1808" s="38"/>
      <c r="B1808" s="38"/>
      <c r="C1808" s="42" t="s">
        <v>1733</v>
      </c>
      <c r="D1808" s="14">
        <v>29000</v>
      </c>
      <c r="E1808" s="14">
        <v>29000</v>
      </c>
      <c r="F1808" s="14">
        <v>29000</v>
      </c>
      <c r="G1808" s="14"/>
      <c r="H1808" s="13"/>
    </row>
    <row r="1809" spans="1:8" ht="31.5">
      <c r="A1809" s="38"/>
      <c r="B1809" s="38"/>
      <c r="C1809" s="42" t="s">
        <v>1734</v>
      </c>
      <c r="D1809" s="14">
        <v>89000</v>
      </c>
      <c r="E1809" s="14">
        <v>89000</v>
      </c>
      <c r="F1809" s="14">
        <v>89000</v>
      </c>
      <c r="G1809" s="14"/>
      <c r="H1809" s="13">
        <v>89000</v>
      </c>
    </row>
    <row r="1810" spans="1:8" ht="31.5">
      <c r="A1810" s="38"/>
      <c r="B1810" s="38"/>
      <c r="C1810" s="42" t="s">
        <v>1735</v>
      </c>
      <c r="D1810" s="14">
        <v>27000</v>
      </c>
      <c r="E1810" s="14">
        <v>27000</v>
      </c>
      <c r="F1810" s="14">
        <v>27000</v>
      </c>
      <c r="G1810" s="14"/>
      <c r="H1810" s="13"/>
    </row>
    <row r="1811" spans="1:8" ht="47.25">
      <c r="A1811" s="38"/>
      <c r="B1811" s="38"/>
      <c r="C1811" s="42" t="s">
        <v>1729</v>
      </c>
      <c r="D1811" s="14">
        <v>41500</v>
      </c>
      <c r="E1811" s="14"/>
      <c r="F1811" s="14"/>
      <c r="G1811" s="14"/>
      <c r="H1811" s="13"/>
    </row>
    <row r="1812" spans="1:8" ht="31.5">
      <c r="A1812" s="38"/>
      <c r="B1812" s="38"/>
      <c r="C1812" s="42" t="s">
        <v>1730</v>
      </c>
      <c r="D1812" s="14">
        <v>41500</v>
      </c>
      <c r="E1812" s="14"/>
      <c r="F1812" s="14"/>
      <c r="G1812" s="14"/>
      <c r="H1812" s="13"/>
    </row>
    <row r="1813" spans="1:8" ht="47.25">
      <c r="A1813" s="38"/>
      <c r="B1813" s="38"/>
      <c r="C1813" s="42" t="s">
        <v>5821</v>
      </c>
      <c r="D1813" s="14">
        <v>13000</v>
      </c>
      <c r="E1813" s="14"/>
      <c r="F1813" s="14"/>
      <c r="G1813" s="14"/>
      <c r="H1813" s="13"/>
    </row>
    <row r="1814" spans="1:8" ht="47.25">
      <c r="A1814" s="38"/>
      <c r="B1814" s="38"/>
      <c r="C1814" s="42" t="s">
        <v>1732</v>
      </c>
      <c r="D1814" s="14">
        <v>13000</v>
      </c>
      <c r="E1814" s="14"/>
      <c r="F1814" s="14"/>
      <c r="G1814" s="14"/>
      <c r="H1814" s="13"/>
    </row>
    <row r="1815" spans="1:8" ht="31.5">
      <c r="A1815" s="38"/>
      <c r="B1815" s="38"/>
      <c r="C1815" s="42" t="s">
        <v>1733</v>
      </c>
      <c r="D1815" s="14">
        <v>11000</v>
      </c>
      <c r="E1815" s="14"/>
      <c r="F1815" s="14"/>
      <c r="G1815" s="14"/>
      <c r="H1815" s="13"/>
    </row>
    <row r="1816" spans="1:8" ht="31.5">
      <c r="A1816" s="38"/>
      <c r="B1816" s="38"/>
      <c r="C1816" s="42" t="s">
        <v>1734</v>
      </c>
      <c r="D1816" s="14">
        <v>32000</v>
      </c>
      <c r="E1816" s="14"/>
      <c r="F1816" s="14"/>
      <c r="G1816" s="14"/>
      <c r="H1816" s="13"/>
    </row>
    <row r="1817" spans="1:8" ht="31.5">
      <c r="A1817" s="38"/>
      <c r="B1817" s="38"/>
      <c r="C1817" s="42" t="s">
        <v>1735</v>
      </c>
      <c r="D1817" s="14">
        <v>9000</v>
      </c>
      <c r="E1817" s="14"/>
      <c r="F1817" s="14"/>
      <c r="G1817" s="14"/>
      <c r="H1817" s="13"/>
    </row>
    <row r="1818" spans="1:8">
      <c r="A1818" s="38"/>
      <c r="B1818" s="38"/>
      <c r="C1818" s="42" t="s">
        <v>1260</v>
      </c>
      <c r="D1818" s="14"/>
      <c r="E1818" s="14">
        <v>137000</v>
      </c>
      <c r="F1818" s="14">
        <v>137000</v>
      </c>
      <c r="G1818" s="14">
        <v>137000</v>
      </c>
      <c r="H1818" s="13"/>
    </row>
    <row r="1819" spans="1:8" ht="47.25">
      <c r="A1819" s="38">
        <v>2</v>
      </c>
      <c r="B1819" s="15" t="s">
        <v>1736</v>
      </c>
      <c r="C1819" s="57"/>
      <c r="D1819" s="13">
        <f>SUM(D1820:D1836)</f>
        <v>931800</v>
      </c>
      <c r="E1819" s="13">
        <f>SUM(E1820:E1836)</f>
        <v>894000</v>
      </c>
      <c r="F1819" s="13">
        <f>SUM(F1820:F1836)</f>
        <v>894000</v>
      </c>
      <c r="G1819" s="13">
        <f>SUM(G1820:G1836)</f>
        <v>210000</v>
      </c>
      <c r="H1819" s="13">
        <f>SUM(H1820:H1836)</f>
        <v>181300</v>
      </c>
    </row>
    <row r="1820" spans="1:8" ht="47.25">
      <c r="A1820" s="38"/>
      <c r="B1820" s="38"/>
      <c r="C1820" s="42" t="s">
        <v>1737</v>
      </c>
      <c r="D1820" s="14">
        <v>291000</v>
      </c>
      <c r="E1820" s="14">
        <v>291000</v>
      </c>
      <c r="F1820" s="14">
        <v>291000</v>
      </c>
      <c r="G1820" s="14"/>
      <c r="H1820" s="13"/>
    </row>
    <row r="1821" spans="1:8" ht="47.25">
      <c r="A1821" s="38"/>
      <c r="B1821" s="38"/>
      <c r="C1821" s="42" t="s">
        <v>1738</v>
      </c>
      <c r="D1821" s="14">
        <v>116000</v>
      </c>
      <c r="E1821" s="14">
        <v>116000</v>
      </c>
      <c r="F1821" s="14">
        <v>116000</v>
      </c>
      <c r="G1821" s="14"/>
      <c r="H1821" s="13">
        <v>115300</v>
      </c>
    </row>
    <row r="1822" spans="1:8" ht="47.25">
      <c r="A1822" s="11"/>
      <c r="B1822" s="11"/>
      <c r="C1822" s="42" t="s">
        <v>1739</v>
      </c>
      <c r="D1822" s="14">
        <v>116000</v>
      </c>
      <c r="E1822" s="14">
        <v>116000</v>
      </c>
      <c r="F1822" s="14">
        <v>116000</v>
      </c>
      <c r="G1822" s="14"/>
      <c r="H1822" s="13"/>
    </row>
    <row r="1823" spans="1:8" ht="47.25">
      <c r="A1823" s="11"/>
      <c r="B1823" s="11"/>
      <c r="C1823" s="42" t="s">
        <v>1740</v>
      </c>
      <c r="D1823" s="14">
        <v>37000</v>
      </c>
      <c r="E1823" s="14">
        <v>37000</v>
      </c>
      <c r="F1823" s="14">
        <v>37000</v>
      </c>
      <c r="G1823" s="14"/>
      <c r="H1823" s="13">
        <v>18500</v>
      </c>
    </row>
    <row r="1824" spans="1:8" ht="47.25">
      <c r="A1824" s="38"/>
      <c r="B1824" s="38"/>
      <c r="C1824" s="42" t="s">
        <v>1741</v>
      </c>
      <c r="D1824" s="14">
        <v>37000</v>
      </c>
      <c r="E1824" s="14">
        <v>37000</v>
      </c>
      <c r="F1824" s="14">
        <v>37000</v>
      </c>
      <c r="G1824" s="14"/>
      <c r="H1824" s="13">
        <v>18500</v>
      </c>
    </row>
    <row r="1825" spans="1:8" ht="47.25">
      <c r="A1825" s="38"/>
      <c r="B1825" s="38"/>
      <c r="C1825" s="42" t="s">
        <v>1742</v>
      </c>
      <c r="D1825" s="14">
        <v>29000</v>
      </c>
      <c r="E1825" s="14">
        <v>29000</v>
      </c>
      <c r="F1825" s="14">
        <v>29000</v>
      </c>
      <c r="G1825" s="14"/>
      <c r="H1825" s="13"/>
    </row>
    <row r="1826" spans="1:8" ht="47.25">
      <c r="A1826" s="11"/>
      <c r="B1826" s="38"/>
      <c r="C1826" s="42" t="s">
        <v>1743</v>
      </c>
      <c r="D1826" s="14">
        <v>29000</v>
      </c>
      <c r="E1826" s="14">
        <v>29000</v>
      </c>
      <c r="F1826" s="14">
        <v>29000</v>
      </c>
      <c r="G1826" s="14"/>
      <c r="H1826" s="14"/>
    </row>
    <row r="1827" spans="1:8" ht="47.25">
      <c r="A1827" s="11"/>
      <c r="B1827" s="11"/>
      <c r="C1827" s="42" t="s">
        <v>1744</v>
      </c>
      <c r="D1827" s="14">
        <v>29000</v>
      </c>
      <c r="E1827" s="14">
        <v>29000</v>
      </c>
      <c r="F1827" s="14">
        <v>29000</v>
      </c>
      <c r="G1827" s="14"/>
      <c r="H1827" s="14">
        <v>29000</v>
      </c>
    </row>
    <row r="1828" spans="1:8" ht="47.25">
      <c r="A1828" s="11"/>
      <c r="B1828" s="11"/>
      <c r="C1828" s="42" t="s">
        <v>1737</v>
      </c>
      <c r="D1828" s="14">
        <v>105000</v>
      </c>
      <c r="E1828" s="14">
        <v>105000</v>
      </c>
      <c r="F1828" s="14">
        <v>105000</v>
      </c>
      <c r="G1828" s="14">
        <v>105000</v>
      </c>
      <c r="H1828" s="14"/>
    </row>
    <row r="1829" spans="1:8" ht="47.25">
      <c r="A1829" s="11"/>
      <c r="B1829" s="11"/>
      <c r="C1829" s="42" t="s">
        <v>1738</v>
      </c>
      <c r="D1829" s="14">
        <v>41900</v>
      </c>
      <c r="E1829" s="14">
        <v>41900</v>
      </c>
      <c r="F1829" s="14">
        <v>41900</v>
      </c>
      <c r="G1829" s="14">
        <v>41900</v>
      </c>
      <c r="H1829" s="14"/>
    </row>
    <row r="1830" spans="1:8" ht="47.25">
      <c r="A1830" s="11"/>
      <c r="B1830" s="11"/>
      <c r="C1830" s="42" t="s">
        <v>1739</v>
      </c>
      <c r="D1830" s="14">
        <v>41900</v>
      </c>
      <c r="E1830" s="14">
        <v>41900</v>
      </c>
      <c r="F1830" s="14">
        <v>41900</v>
      </c>
      <c r="G1830" s="14">
        <v>41900</v>
      </c>
      <c r="H1830" s="14"/>
    </row>
    <row r="1831" spans="1:8" ht="47.25">
      <c r="A1831" s="11"/>
      <c r="B1831" s="11"/>
      <c r="C1831" s="42" t="s">
        <v>1740</v>
      </c>
      <c r="D1831" s="14">
        <v>13000</v>
      </c>
      <c r="E1831" s="14">
        <v>13000</v>
      </c>
      <c r="F1831" s="14">
        <v>13000</v>
      </c>
      <c r="G1831" s="14">
        <v>13000</v>
      </c>
      <c r="H1831" s="14"/>
    </row>
    <row r="1832" spans="1:8" ht="47.25">
      <c r="A1832" s="11"/>
      <c r="B1832" s="11"/>
      <c r="C1832" s="42" t="s">
        <v>5822</v>
      </c>
      <c r="D1832" s="14">
        <v>13000</v>
      </c>
      <c r="E1832" s="14">
        <v>8200</v>
      </c>
      <c r="F1832" s="14">
        <v>8200</v>
      </c>
      <c r="G1832" s="14">
        <v>8200</v>
      </c>
      <c r="H1832" s="14"/>
    </row>
    <row r="1833" spans="1:8" ht="47.25">
      <c r="A1833" s="11"/>
      <c r="B1833" s="11"/>
      <c r="C1833" s="42" t="s">
        <v>1742</v>
      </c>
      <c r="D1833" s="14">
        <v>11000</v>
      </c>
      <c r="E1833" s="14"/>
      <c r="F1833" s="14"/>
      <c r="G1833" s="14"/>
      <c r="H1833" s="14"/>
    </row>
    <row r="1834" spans="1:8" ht="47.25">
      <c r="A1834" s="11"/>
      <c r="B1834" s="11"/>
      <c r="C1834" s="42" t="s">
        <v>1743</v>
      </c>
      <c r="D1834" s="14">
        <v>11000</v>
      </c>
      <c r="E1834" s="14"/>
      <c r="F1834" s="14"/>
      <c r="G1834" s="14"/>
      <c r="H1834" s="14"/>
    </row>
    <row r="1835" spans="1:8" ht="47.25">
      <c r="A1835" s="11"/>
      <c r="B1835" s="11"/>
      <c r="C1835" s="42" t="s">
        <v>1744</v>
      </c>
      <c r="D1835" s="14">
        <v>11000</v>
      </c>
      <c r="E1835" s="14"/>
      <c r="F1835" s="14"/>
      <c r="G1835" s="14"/>
      <c r="H1835" s="14"/>
    </row>
    <row r="1836" spans="1:8">
      <c r="A1836" s="11"/>
      <c r="B1836" s="11"/>
      <c r="C1836" s="42" t="s">
        <v>1260</v>
      </c>
      <c r="D1836" s="14"/>
      <c r="E1836" s="14">
        <v>0</v>
      </c>
      <c r="F1836" s="14">
        <v>0</v>
      </c>
      <c r="G1836" s="14">
        <v>0</v>
      </c>
      <c r="H1836" s="14"/>
    </row>
    <row r="1837" spans="1:8" ht="63">
      <c r="A1837" s="11" t="s">
        <v>139</v>
      </c>
      <c r="B1837" s="11" t="s">
        <v>1745</v>
      </c>
      <c r="C1837" s="12"/>
      <c r="D1837" s="14">
        <f>SUM(D1838:D1848)</f>
        <v>157000</v>
      </c>
      <c r="E1837" s="14">
        <f>SUM(E1838:E1848)</f>
        <v>151000</v>
      </c>
      <c r="F1837" s="14">
        <f>SUM(F1838:F1848)</f>
        <v>151000</v>
      </c>
      <c r="G1837" s="14">
        <f>SUM(G1838:G1848)</f>
        <v>36000</v>
      </c>
      <c r="H1837" s="14">
        <f>SUM(H1838:H1848)</f>
        <v>23000</v>
      </c>
    </row>
    <row r="1838" spans="1:8" ht="47.25">
      <c r="A1838" s="11"/>
      <c r="B1838" s="11"/>
      <c r="C1838" s="42" t="s">
        <v>1746</v>
      </c>
      <c r="D1838" s="14">
        <v>45000</v>
      </c>
      <c r="E1838" s="14">
        <v>45000</v>
      </c>
      <c r="F1838" s="14">
        <v>45000</v>
      </c>
      <c r="G1838" s="14"/>
      <c r="H1838" s="14"/>
    </row>
    <row r="1839" spans="1:8" ht="31.5">
      <c r="A1839" s="11"/>
      <c r="B1839" s="11"/>
      <c r="C1839" s="42" t="s">
        <v>1747</v>
      </c>
      <c r="D1839" s="14">
        <v>15000</v>
      </c>
      <c r="E1839" s="14">
        <v>15000</v>
      </c>
      <c r="F1839" s="14">
        <v>15000</v>
      </c>
      <c r="G1839" s="14"/>
      <c r="H1839" s="14"/>
    </row>
    <row r="1840" spans="1:8" ht="47.25">
      <c r="A1840" s="11"/>
      <c r="B1840" s="11"/>
      <c r="C1840" s="42" t="s">
        <v>1748</v>
      </c>
      <c r="D1840" s="14">
        <v>23000</v>
      </c>
      <c r="E1840" s="14">
        <v>23000</v>
      </c>
      <c r="F1840" s="14">
        <v>23000</v>
      </c>
      <c r="G1840" s="14"/>
      <c r="H1840" s="14"/>
    </row>
    <row r="1841" spans="1:8" ht="31.5">
      <c r="A1841" s="11"/>
      <c r="B1841" s="11"/>
      <c r="C1841" s="42" t="s">
        <v>1749</v>
      </c>
      <c r="D1841" s="14">
        <v>23000</v>
      </c>
      <c r="E1841" s="14">
        <v>23000</v>
      </c>
      <c r="F1841" s="14">
        <v>23000</v>
      </c>
      <c r="G1841" s="14"/>
      <c r="H1841" s="14">
        <v>23000</v>
      </c>
    </row>
    <row r="1842" spans="1:8" ht="31.5">
      <c r="A1842" s="11"/>
      <c r="B1842" s="11"/>
      <c r="C1842" s="42" t="s">
        <v>1750</v>
      </c>
      <c r="D1842" s="14">
        <v>9000</v>
      </c>
      <c r="E1842" s="14">
        <v>9000</v>
      </c>
      <c r="F1842" s="14">
        <v>9000</v>
      </c>
      <c r="G1842" s="14"/>
      <c r="H1842" s="14"/>
    </row>
    <row r="1843" spans="1:8" ht="47.25">
      <c r="A1843" s="11"/>
      <c r="B1843" s="11"/>
      <c r="C1843" s="42" t="s">
        <v>1746</v>
      </c>
      <c r="D1843" s="14">
        <v>17000</v>
      </c>
      <c r="E1843" s="14"/>
      <c r="F1843" s="14"/>
      <c r="G1843" s="14"/>
      <c r="H1843" s="14"/>
    </row>
    <row r="1844" spans="1:8" ht="31.5">
      <c r="A1844" s="11"/>
      <c r="B1844" s="11"/>
      <c r="C1844" s="42" t="s">
        <v>1747</v>
      </c>
      <c r="D1844" s="14">
        <v>6000</v>
      </c>
      <c r="E1844" s="14"/>
      <c r="F1844" s="14"/>
      <c r="G1844" s="14"/>
      <c r="H1844" s="14"/>
    </row>
    <row r="1845" spans="1:8" ht="47.25">
      <c r="A1845" s="11"/>
      <c r="B1845" s="11"/>
      <c r="C1845" s="42" t="s">
        <v>1748</v>
      </c>
      <c r="D1845" s="14">
        <v>8000</v>
      </c>
      <c r="E1845" s="14"/>
      <c r="F1845" s="14"/>
      <c r="G1845" s="14"/>
      <c r="H1845" s="14"/>
    </row>
    <row r="1846" spans="1:8" ht="31.5">
      <c r="A1846" s="11"/>
      <c r="B1846" s="11"/>
      <c r="C1846" s="42" t="s">
        <v>1749</v>
      </c>
      <c r="D1846" s="14">
        <v>8000</v>
      </c>
      <c r="E1846" s="14"/>
      <c r="F1846" s="14"/>
      <c r="G1846" s="14"/>
      <c r="H1846" s="14"/>
    </row>
    <row r="1847" spans="1:8" ht="31.5">
      <c r="A1847" s="11"/>
      <c r="B1847" s="11"/>
      <c r="C1847" s="42" t="s">
        <v>5823</v>
      </c>
      <c r="D1847" s="13">
        <v>3000</v>
      </c>
      <c r="E1847" s="14"/>
      <c r="F1847" s="14"/>
      <c r="G1847" s="14"/>
      <c r="H1847" s="14"/>
    </row>
    <row r="1848" spans="1:8">
      <c r="A1848" s="11"/>
      <c r="B1848" s="11"/>
      <c r="C1848" s="42" t="s">
        <v>1260</v>
      </c>
      <c r="D1848" s="94"/>
      <c r="E1848" s="14">
        <v>36000</v>
      </c>
      <c r="F1848" s="14">
        <v>36000</v>
      </c>
      <c r="G1848" s="14">
        <v>36000</v>
      </c>
      <c r="H1848" s="14"/>
    </row>
    <row r="1849" spans="1:8">
      <c r="A1849" s="11" t="s">
        <v>140</v>
      </c>
      <c r="B1849" s="11" t="s">
        <v>1751</v>
      </c>
      <c r="C1849" s="57"/>
      <c r="D1849" s="13">
        <f>SUM(D1850:D1874)</f>
        <v>36065500</v>
      </c>
      <c r="E1849" s="13">
        <f>SUM(E1850:E1874)</f>
        <v>32416500</v>
      </c>
      <c r="F1849" s="13">
        <f>SUM(F1850:F1874)</f>
        <v>32416500</v>
      </c>
      <c r="G1849" s="13">
        <f>SUM(G1850:G1874)</f>
        <v>20539000</v>
      </c>
      <c r="H1849" s="13">
        <f>SUM(H1850:H1874)</f>
        <v>5889098.3199999994</v>
      </c>
    </row>
    <row r="1850" spans="1:8" ht="31.5">
      <c r="A1850" s="11"/>
      <c r="B1850" s="11"/>
      <c r="C1850" s="42" t="s">
        <v>1752</v>
      </c>
      <c r="D1850" s="14">
        <v>5818000</v>
      </c>
      <c r="E1850" s="14">
        <v>5818000</v>
      </c>
      <c r="F1850" s="14">
        <v>5818000</v>
      </c>
      <c r="G1850" s="14"/>
      <c r="H1850" s="14">
        <v>5522683.7199999997</v>
      </c>
    </row>
    <row r="1851" spans="1:8" ht="47.25">
      <c r="A1851" s="11"/>
      <c r="B1851" s="11"/>
      <c r="C1851" s="42" t="s">
        <v>1753</v>
      </c>
      <c r="D1851" s="14">
        <v>582000</v>
      </c>
      <c r="E1851" s="14">
        <v>582000</v>
      </c>
      <c r="F1851" s="14">
        <v>582000</v>
      </c>
      <c r="G1851" s="14"/>
      <c r="H1851" s="14"/>
    </row>
    <row r="1852" spans="1:8" ht="47.25">
      <c r="A1852" s="11"/>
      <c r="B1852" s="11"/>
      <c r="C1852" s="42" t="s">
        <v>1754</v>
      </c>
      <c r="D1852" s="14">
        <v>582000</v>
      </c>
      <c r="E1852" s="14">
        <v>582000</v>
      </c>
      <c r="F1852" s="14">
        <v>582000</v>
      </c>
      <c r="G1852" s="14"/>
      <c r="H1852" s="14"/>
    </row>
    <row r="1853" spans="1:8" ht="47.25">
      <c r="A1853" s="11"/>
      <c r="B1853" s="11"/>
      <c r="C1853" s="42" t="s">
        <v>1755</v>
      </c>
      <c r="D1853" s="14">
        <v>582000</v>
      </c>
      <c r="E1853" s="14">
        <v>582000</v>
      </c>
      <c r="F1853" s="14">
        <v>582000</v>
      </c>
      <c r="G1853" s="14"/>
      <c r="H1853" s="14"/>
    </row>
    <row r="1854" spans="1:8" ht="47.25">
      <c r="A1854" s="11"/>
      <c r="B1854" s="11"/>
      <c r="C1854" s="42" t="s">
        <v>1756</v>
      </c>
      <c r="D1854" s="14">
        <v>582000</v>
      </c>
      <c r="E1854" s="14">
        <v>582000</v>
      </c>
      <c r="F1854" s="14">
        <v>582000</v>
      </c>
      <c r="G1854" s="14"/>
      <c r="H1854" s="14"/>
    </row>
    <row r="1855" spans="1:8" ht="31.5">
      <c r="A1855" s="11"/>
      <c r="B1855" s="11"/>
      <c r="C1855" s="42" t="s">
        <v>1757</v>
      </c>
      <c r="D1855" s="14">
        <v>1842000</v>
      </c>
      <c r="E1855" s="14">
        <v>1842000</v>
      </c>
      <c r="F1855" s="14">
        <v>1842000</v>
      </c>
      <c r="G1855" s="14"/>
      <c r="H1855" s="14"/>
    </row>
    <row r="1856" spans="1:8" ht="31.5">
      <c r="A1856" s="11"/>
      <c r="B1856" s="27"/>
      <c r="C1856" s="42" t="s">
        <v>1758</v>
      </c>
      <c r="D1856" s="14">
        <v>808000</v>
      </c>
      <c r="E1856" s="14">
        <v>808000</v>
      </c>
      <c r="F1856" s="14">
        <v>808000</v>
      </c>
      <c r="G1856" s="14"/>
      <c r="H1856" s="14"/>
    </row>
    <row r="1857" spans="1:8" ht="31.5">
      <c r="A1857" s="11"/>
      <c r="B1857" s="11"/>
      <c r="C1857" s="42" t="s">
        <v>1759</v>
      </c>
      <c r="D1857" s="14">
        <v>840000</v>
      </c>
      <c r="E1857" s="14">
        <v>840000</v>
      </c>
      <c r="F1857" s="14">
        <v>840000</v>
      </c>
      <c r="G1857" s="14"/>
      <c r="H1857" s="14">
        <v>229180.79999999999</v>
      </c>
    </row>
    <row r="1858" spans="1:8">
      <c r="A1858" s="11"/>
      <c r="B1858" s="11"/>
      <c r="C1858" s="42" t="s">
        <v>1760</v>
      </c>
      <c r="D1858" s="14">
        <v>38900</v>
      </c>
      <c r="E1858" s="14">
        <v>38900</v>
      </c>
      <c r="F1858" s="14">
        <v>38900</v>
      </c>
      <c r="G1858" s="14"/>
      <c r="H1858" s="14">
        <v>38899</v>
      </c>
    </row>
    <row r="1859" spans="1:8">
      <c r="A1859" s="11"/>
      <c r="B1859" s="11"/>
      <c r="C1859" s="42" t="s">
        <v>1761</v>
      </c>
      <c r="D1859" s="14">
        <v>18000</v>
      </c>
      <c r="E1859" s="14">
        <v>18000</v>
      </c>
      <c r="F1859" s="14">
        <v>18000</v>
      </c>
      <c r="G1859" s="14"/>
      <c r="H1859" s="14"/>
    </row>
    <row r="1860" spans="1:8">
      <c r="A1860" s="11"/>
      <c r="B1860" s="11"/>
      <c r="C1860" s="42" t="s">
        <v>1762</v>
      </c>
      <c r="D1860" s="14">
        <v>31300</v>
      </c>
      <c r="E1860" s="14">
        <v>31300</v>
      </c>
      <c r="F1860" s="14">
        <v>31300</v>
      </c>
      <c r="G1860" s="14"/>
      <c r="H1860" s="14"/>
    </row>
    <row r="1861" spans="1:8">
      <c r="A1861" s="11"/>
      <c r="B1861" s="11"/>
      <c r="C1861" s="42" t="s">
        <v>1763</v>
      </c>
      <c r="D1861" s="14">
        <v>39100</v>
      </c>
      <c r="E1861" s="14">
        <v>39100</v>
      </c>
      <c r="F1861" s="14">
        <v>39100</v>
      </c>
      <c r="G1861" s="14"/>
      <c r="H1861" s="14"/>
    </row>
    <row r="1862" spans="1:8">
      <c r="A1862" s="11"/>
      <c r="B1862" s="11"/>
      <c r="C1862" s="42" t="s">
        <v>1764</v>
      </c>
      <c r="D1862" s="14">
        <v>11200</v>
      </c>
      <c r="E1862" s="14">
        <v>11200</v>
      </c>
      <c r="F1862" s="14">
        <v>11200</v>
      </c>
      <c r="G1862" s="14"/>
      <c r="H1862" s="14">
        <v>6858.8</v>
      </c>
    </row>
    <row r="1863" spans="1:8">
      <c r="A1863" s="11"/>
      <c r="B1863" s="11"/>
      <c r="C1863" s="42" t="s">
        <v>1765</v>
      </c>
      <c r="D1863" s="14">
        <v>39100</v>
      </c>
      <c r="E1863" s="14">
        <v>39100</v>
      </c>
      <c r="F1863" s="14">
        <v>39100</v>
      </c>
      <c r="G1863" s="14"/>
      <c r="H1863" s="14">
        <v>27912.400000000001</v>
      </c>
    </row>
    <row r="1864" spans="1:8">
      <c r="A1864" s="11"/>
      <c r="B1864" s="11"/>
      <c r="C1864" s="42" t="s">
        <v>1766</v>
      </c>
      <c r="D1864" s="14">
        <v>30600</v>
      </c>
      <c r="E1864" s="14">
        <v>30600</v>
      </c>
      <c r="F1864" s="14">
        <v>30600</v>
      </c>
      <c r="G1864" s="14"/>
      <c r="H1864" s="14">
        <v>30600</v>
      </c>
    </row>
    <row r="1865" spans="1:8">
      <c r="A1865" s="11"/>
      <c r="B1865" s="11"/>
      <c r="C1865" s="42" t="s">
        <v>1767</v>
      </c>
      <c r="D1865" s="14">
        <v>33300</v>
      </c>
      <c r="E1865" s="14">
        <v>33300</v>
      </c>
      <c r="F1865" s="14">
        <v>33300</v>
      </c>
      <c r="G1865" s="14"/>
      <c r="H1865" s="14">
        <v>32963.599999999999</v>
      </c>
    </row>
    <row r="1866" spans="1:8" ht="31.5">
      <c r="A1866" s="11"/>
      <c r="B1866" s="11"/>
      <c r="C1866" s="95" t="s">
        <v>1752</v>
      </c>
      <c r="D1866" s="13">
        <v>22094000</v>
      </c>
      <c r="E1866" s="14"/>
      <c r="F1866" s="14"/>
      <c r="G1866" s="14"/>
      <c r="H1866" s="14"/>
    </row>
    <row r="1867" spans="1:8" ht="47.25">
      <c r="A1867" s="11"/>
      <c r="B1867" s="11"/>
      <c r="C1867" s="95" t="s">
        <v>1753</v>
      </c>
      <c r="D1867" s="14">
        <v>209000</v>
      </c>
      <c r="E1867" s="14"/>
      <c r="F1867" s="14"/>
      <c r="G1867" s="14"/>
      <c r="H1867" s="14"/>
    </row>
    <row r="1868" spans="1:8" ht="47.25">
      <c r="A1868" s="11"/>
      <c r="B1868" s="11"/>
      <c r="C1868" s="95" t="s">
        <v>1754</v>
      </c>
      <c r="D1868" s="14">
        <v>209000</v>
      </c>
      <c r="E1868" s="14"/>
      <c r="F1868" s="14"/>
      <c r="G1868" s="14"/>
      <c r="H1868" s="14"/>
    </row>
    <row r="1869" spans="1:8" ht="47.25">
      <c r="A1869" s="11"/>
      <c r="B1869" s="11"/>
      <c r="C1869" s="95" t="s">
        <v>1755</v>
      </c>
      <c r="D1869" s="14">
        <v>209000</v>
      </c>
      <c r="E1869" s="14"/>
      <c r="F1869" s="14"/>
      <c r="G1869" s="14"/>
      <c r="H1869" s="14"/>
    </row>
    <row r="1870" spans="1:8" ht="47.25">
      <c r="A1870" s="11"/>
      <c r="B1870" s="11"/>
      <c r="C1870" s="95" t="s">
        <v>1756</v>
      </c>
      <c r="D1870" s="14">
        <v>209000</v>
      </c>
      <c r="E1870" s="14"/>
      <c r="F1870" s="14"/>
      <c r="G1870" s="14"/>
      <c r="H1870" s="14"/>
    </row>
    <row r="1871" spans="1:8" ht="31.5">
      <c r="A1871" s="11"/>
      <c r="B1871" s="11"/>
      <c r="C1871" s="95" t="s">
        <v>1757</v>
      </c>
      <c r="D1871" s="14">
        <v>663000</v>
      </c>
      <c r="E1871" s="14"/>
      <c r="F1871" s="14"/>
      <c r="G1871" s="14"/>
      <c r="H1871" s="14"/>
    </row>
    <row r="1872" spans="1:8" ht="31.5">
      <c r="A1872" s="11"/>
      <c r="B1872" s="11"/>
      <c r="C1872" s="95" t="s">
        <v>1758</v>
      </c>
      <c r="D1872" s="14">
        <v>284000</v>
      </c>
      <c r="E1872" s="14"/>
      <c r="F1872" s="14"/>
      <c r="G1872" s="14"/>
      <c r="H1872" s="14"/>
    </row>
    <row r="1873" spans="1:8" ht="31.5">
      <c r="A1873" s="11"/>
      <c r="B1873" s="11"/>
      <c r="C1873" s="95" t="s">
        <v>1759</v>
      </c>
      <c r="D1873" s="14">
        <v>311000</v>
      </c>
      <c r="E1873" s="14"/>
      <c r="F1873" s="14"/>
      <c r="G1873" s="14"/>
      <c r="H1873" s="14"/>
    </row>
    <row r="1874" spans="1:8">
      <c r="A1874" s="11"/>
      <c r="B1874" s="11"/>
      <c r="C1874" s="42" t="s">
        <v>1260</v>
      </c>
      <c r="D1874" s="14"/>
      <c r="E1874" s="14">
        <v>20539000</v>
      </c>
      <c r="F1874" s="14">
        <v>20539000</v>
      </c>
      <c r="G1874" s="14">
        <v>20539000</v>
      </c>
      <c r="H1874" s="14"/>
    </row>
    <row r="1875" spans="1:8" ht="31.5">
      <c r="A1875" s="11" t="s">
        <v>141</v>
      </c>
      <c r="B1875" s="11" t="s">
        <v>1768</v>
      </c>
      <c r="C1875" s="57"/>
      <c r="D1875" s="96">
        <f>SUM(D1876:D1916)</f>
        <v>20392416</v>
      </c>
      <c r="E1875" s="96">
        <f>SUM(E1876:E1916)</f>
        <v>19507916</v>
      </c>
      <c r="F1875" s="96">
        <f>SUM(F1876:F1916)</f>
        <v>19507916</v>
      </c>
      <c r="G1875" s="96">
        <f>SUM(G1876:G1916)</f>
        <v>4977000</v>
      </c>
      <c r="H1875" s="96">
        <f>SUM(H1876:H1916)</f>
        <v>3737374.7200000002</v>
      </c>
    </row>
    <row r="1876" spans="1:8" ht="63">
      <c r="A1876" s="11"/>
      <c r="B1876" s="11"/>
      <c r="C1876" s="42" t="s">
        <v>1769</v>
      </c>
      <c r="D1876" s="14">
        <v>504000</v>
      </c>
      <c r="E1876" s="14">
        <v>504000</v>
      </c>
      <c r="F1876" s="14">
        <v>504000</v>
      </c>
      <c r="G1876" s="14"/>
      <c r="H1876" s="14">
        <v>0</v>
      </c>
    </row>
    <row r="1877" spans="1:8" ht="47.25">
      <c r="A1877" s="11"/>
      <c r="B1877" s="11"/>
      <c r="C1877" s="42" t="s">
        <v>1770</v>
      </c>
      <c r="D1877" s="14">
        <v>504000</v>
      </c>
      <c r="E1877" s="14">
        <v>504000</v>
      </c>
      <c r="F1877" s="14">
        <v>504000</v>
      </c>
      <c r="G1877" s="14"/>
      <c r="H1877" s="14">
        <v>0</v>
      </c>
    </row>
    <row r="1878" spans="1:8" ht="47.25">
      <c r="A1878" s="11"/>
      <c r="B1878" s="11"/>
      <c r="C1878" s="42" t="s">
        <v>1771</v>
      </c>
      <c r="D1878" s="14">
        <v>504000</v>
      </c>
      <c r="E1878" s="14">
        <v>504000</v>
      </c>
      <c r="F1878" s="14">
        <v>504000</v>
      </c>
      <c r="G1878" s="14"/>
      <c r="H1878" s="14">
        <v>0</v>
      </c>
    </row>
    <row r="1879" spans="1:8" ht="31.5">
      <c r="A1879" s="11"/>
      <c r="B1879" s="11"/>
      <c r="C1879" s="42" t="s">
        <v>1772</v>
      </c>
      <c r="D1879" s="14">
        <v>789400</v>
      </c>
      <c r="E1879" s="14">
        <v>789400</v>
      </c>
      <c r="F1879" s="14">
        <v>789400</v>
      </c>
      <c r="G1879" s="14"/>
      <c r="H1879" s="14">
        <v>0</v>
      </c>
    </row>
    <row r="1880" spans="1:8" ht="31.5">
      <c r="A1880" s="11"/>
      <c r="B1880" s="11"/>
      <c r="C1880" s="42" t="s">
        <v>1773</v>
      </c>
      <c r="D1880" s="14">
        <v>613200</v>
      </c>
      <c r="E1880" s="14">
        <v>613200</v>
      </c>
      <c r="F1880" s="14">
        <v>613200</v>
      </c>
      <c r="G1880" s="14"/>
      <c r="H1880" s="14">
        <v>355214.67</v>
      </c>
    </row>
    <row r="1881" spans="1:8" ht="31.5">
      <c r="A1881" s="11"/>
      <c r="B1881" s="11"/>
      <c r="C1881" s="42" t="s">
        <v>1774</v>
      </c>
      <c r="D1881" s="14">
        <v>136200</v>
      </c>
      <c r="E1881" s="14">
        <v>136200</v>
      </c>
      <c r="F1881" s="14">
        <v>136200</v>
      </c>
      <c r="G1881" s="14"/>
      <c r="H1881" s="14">
        <v>0</v>
      </c>
    </row>
    <row r="1882" spans="1:8" ht="31.5">
      <c r="A1882" s="11"/>
      <c r="B1882" s="11"/>
      <c r="C1882" s="42" t="s">
        <v>1775</v>
      </c>
      <c r="D1882" s="14">
        <v>223900</v>
      </c>
      <c r="E1882" s="14">
        <v>223900</v>
      </c>
      <c r="F1882" s="14">
        <v>223900</v>
      </c>
      <c r="G1882" s="14"/>
      <c r="H1882" s="14">
        <v>0</v>
      </c>
    </row>
    <row r="1883" spans="1:8" ht="31.5">
      <c r="A1883" s="11"/>
      <c r="B1883" s="11"/>
      <c r="C1883" s="42" t="s">
        <v>1776</v>
      </c>
      <c r="D1883" s="14">
        <v>117300</v>
      </c>
      <c r="E1883" s="14">
        <v>117300</v>
      </c>
      <c r="F1883" s="14">
        <v>117300</v>
      </c>
      <c r="G1883" s="14"/>
      <c r="H1883" s="14">
        <v>0</v>
      </c>
    </row>
    <row r="1884" spans="1:8" ht="31.5">
      <c r="A1884" s="11"/>
      <c r="B1884" s="11"/>
      <c r="C1884" s="42" t="s">
        <v>1777</v>
      </c>
      <c r="D1884" s="14">
        <v>370000</v>
      </c>
      <c r="E1884" s="14">
        <v>370000</v>
      </c>
      <c r="F1884" s="14">
        <v>370000</v>
      </c>
      <c r="G1884" s="14"/>
      <c r="H1884" s="14">
        <v>0</v>
      </c>
    </row>
    <row r="1885" spans="1:8">
      <c r="A1885" s="11"/>
      <c r="B1885" s="11"/>
      <c r="C1885" s="42" t="s">
        <v>1778</v>
      </c>
      <c r="D1885" s="14">
        <v>190000</v>
      </c>
      <c r="E1885" s="14">
        <v>190000</v>
      </c>
      <c r="F1885" s="14">
        <v>190000</v>
      </c>
      <c r="G1885" s="14"/>
      <c r="H1885" s="14">
        <v>0</v>
      </c>
    </row>
    <row r="1886" spans="1:8">
      <c r="A1886" s="11"/>
      <c r="B1886" s="11"/>
      <c r="C1886" s="42" t="s">
        <v>1779</v>
      </c>
      <c r="D1886" s="14">
        <v>45000</v>
      </c>
      <c r="E1886" s="14">
        <v>45000</v>
      </c>
      <c r="F1886" s="14">
        <v>45000</v>
      </c>
      <c r="G1886" s="14"/>
      <c r="H1886" s="14">
        <v>0</v>
      </c>
    </row>
    <row r="1887" spans="1:8">
      <c r="A1887" s="11"/>
      <c r="B1887" s="11"/>
      <c r="C1887" s="42" t="s">
        <v>1780</v>
      </c>
      <c r="D1887" s="14">
        <v>118900</v>
      </c>
      <c r="E1887" s="14">
        <v>118900</v>
      </c>
      <c r="F1887" s="14">
        <v>118900</v>
      </c>
      <c r="G1887" s="14"/>
      <c r="H1887" s="14">
        <v>0</v>
      </c>
    </row>
    <row r="1888" spans="1:8">
      <c r="A1888" s="11"/>
      <c r="B1888" s="11"/>
      <c r="C1888" s="42" t="s">
        <v>1781</v>
      </c>
      <c r="D1888" s="14">
        <v>190016</v>
      </c>
      <c r="E1888" s="14">
        <v>190016</v>
      </c>
      <c r="F1888" s="14">
        <v>190016</v>
      </c>
      <c r="G1888" s="14"/>
      <c r="H1888" s="14">
        <v>190016</v>
      </c>
    </row>
    <row r="1889" spans="1:8">
      <c r="A1889" s="11"/>
      <c r="B1889" s="11"/>
      <c r="C1889" s="42" t="s">
        <v>1782</v>
      </c>
      <c r="D1889" s="14">
        <v>85500</v>
      </c>
      <c r="E1889" s="14">
        <v>85500</v>
      </c>
      <c r="F1889" s="14">
        <v>85500</v>
      </c>
      <c r="G1889" s="14"/>
      <c r="H1889" s="14">
        <v>0</v>
      </c>
    </row>
    <row r="1890" spans="1:8" ht="31.5">
      <c r="A1890" s="11"/>
      <c r="B1890" s="11"/>
      <c r="C1890" s="42" t="s">
        <v>1783</v>
      </c>
      <c r="D1890" s="14">
        <v>15500</v>
      </c>
      <c r="E1890" s="14">
        <v>15500</v>
      </c>
      <c r="F1890" s="14">
        <v>15500</v>
      </c>
      <c r="G1890" s="14"/>
      <c r="H1890" s="14">
        <v>0</v>
      </c>
    </row>
    <row r="1891" spans="1:8">
      <c r="A1891" s="11"/>
      <c r="B1891" s="11"/>
      <c r="C1891" s="42" t="s">
        <v>1784</v>
      </c>
      <c r="D1891" s="14">
        <v>645000</v>
      </c>
      <c r="E1891" s="14">
        <v>645000</v>
      </c>
      <c r="F1891" s="14">
        <v>645000</v>
      </c>
      <c r="G1891" s="14"/>
      <c r="H1891" s="14">
        <v>574195.92000000004</v>
      </c>
    </row>
    <row r="1892" spans="1:8">
      <c r="A1892" s="11"/>
      <c r="B1892" s="11"/>
      <c r="C1892" s="42" t="s">
        <v>1785</v>
      </c>
      <c r="D1892" s="14">
        <v>436000</v>
      </c>
      <c r="E1892" s="14">
        <v>436000</v>
      </c>
      <c r="F1892" s="14">
        <v>436000</v>
      </c>
      <c r="G1892" s="14"/>
      <c r="H1892" s="14">
        <v>104522.82</v>
      </c>
    </row>
    <row r="1893" spans="1:8">
      <c r="A1893" s="11"/>
      <c r="B1893" s="11"/>
      <c r="C1893" s="42" t="s">
        <v>1786</v>
      </c>
      <c r="D1893" s="14">
        <v>645000</v>
      </c>
      <c r="E1893" s="14">
        <v>645000</v>
      </c>
      <c r="F1893" s="14">
        <v>645000</v>
      </c>
      <c r="G1893" s="14"/>
      <c r="H1893" s="14">
        <v>627323.93000000005</v>
      </c>
    </row>
    <row r="1894" spans="1:8">
      <c r="A1894" s="11"/>
      <c r="B1894" s="11"/>
      <c r="C1894" s="42" t="s">
        <v>1787</v>
      </c>
      <c r="D1894" s="14">
        <v>645000</v>
      </c>
      <c r="E1894" s="14">
        <v>645000</v>
      </c>
      <c r="F1894" s="14">
        <v>645000</v>
      </c>
      <c r="G1894" s="14"/>
      <c r="H1894" s="14">
        <v>6105.11</v>
      </c>
    </row>
    <row r="1895" spans="1:8">
      <c r="A1895" s="11"/>
      <c r="B1895" s="11"/>
      <c r="C1895" s="42" t="s">
        <v>1788</v>
      </c>
      <c r="D1895" s="14">
        <v>645000</v>
      </c>
      <c r="E1895" s="14">
        <v>645000</v>
      </c>
      <c r="F1895" s="14">
        <v>645000</v>
      </c>
      <c r="G1895" s="14"/>
      <c r="H1895" s="14">
        <v>516355</v>
      </c>
    </row>
    <row r="1896" spans="1:8">
      <c r="A1896" s="11"/>
      <c r="B1896" s="11"/>
      <c r="C1896" s="42" t="s">
        <v>1789</v>
      </c>
      <c r="D1896" s="14">
        <v>645000</v>
      </c>
      <c r="E1896" s="14">
        <v>645000</v>
      </c>
      <c r="F1896" s="14">
        <v>645000</v>
      </c>
      <c r="G1896" s="14"/>
      <c r="H1896" s="14">
        <v>117299.56</v>
      </c>
    </row>
    <row r="1897" spans="1:8">
      <c r="A1897" s="11"/>
      <c r="B1897" s="11"/>
      <c r="C1897" s="42" t="s">
        <v>1790</v>
      </c>
      <c r="D1897" s="14">
        <v>645000</v>
      </c>
      <c r="E1897" s="14">
        <v>645000</v>
      </c>
      <c r="F1897" s="14">
        <v>645000</v>
      </c>
      <c r="G1897" s="14"/>
      <c r="H1897" s="14">
        <v>166620.6</v>
      </c>
    </row>
    <row r="1898" spans="1:8">
      <c r="A1898" s="11"/>
      <c r="B1898" s="11"/>
      <c r="C1898" s="42" t="s">
        <v>1791</v>
      </c>
      <c r="D1898" s="14">
        <v>645000</v>
      </c>
      <c r="E1898" s="14">
        <v>645000</v>
      </c>
      <c r="F1898" s="14">
        <v>645000</v>
      </c>
      <c r="G1898" s="14"/>
      <c r="H1898" s="14">
        <v>0</v>
      </c>
    </row>
    <row r="1899" spans="1:8">
      <c r="A1899" s="11"/>
      <c r="B1899" s="11"/>
      <c r="C1899" s="42" t="s">
        <v>1781</v>
      </c>
      <c r="D1899" s="14">
        <v>645000</v>
      </c>
      <c r="E1899" s="14">
        <v>645000</v>
      </c>
      <c r="F1899" s="14">
        <v>645000</v>
      </c>
      <c r="G1899" s="14"/>
      <c r="H1899" s="14">
        <v>448959.51</v>
      </c>
    </row>
    <row r="1900" spans="1:8">
      <c r="A1900" s="11"/>
      <c r="B1900" s="11"/>
      <c r="C1900" s="42" t="s">
        <v>1792</v>
      </c>
      <c r="D1900" s="14">
        <v>645000</v>
      </c>
      <c r="E1900" s="14">
        <v>645000</v>
      </c>
      <c r="F1900" s="14">
        <v>645000</v>
      </c>
      <c r="G1900" s="14"/>
      <c r="H1900" s="14">
        <v>0</v>
      </c>
    </row>
    <row r="1901" spans="1:8">
      <c r="A1901" s="11"/>
      <c r="B1901" s="11"/>
      <c r="C1901" s="42" t="s">
        <v>1793</v>
      </c>
      <c r="D1901" s="14">
        <v>645000</v>
      </c>
      <c r="E1901" s="14">
        <v>645000</v>
      </c>
      <c r="F1901" s="14">
        <v>645000</v>
      </c>
      <c r="G1901" s="14"/>
      <c r="H1901" s="14">
        <v>0</v>
      </c>
    </row>
    <row r="1902" spans="1:8">
      <c r="A1902" s="11"/>
      <c r="B1902" s="11"/>
      <c r="C1902" s="42" t="s">
        <v>1794</v>
      </c>
      <c r="D1902" s="14">
        <v>645000</v>
      </c>
      <c r="E1902" s="14">
        <v>645000</v>
      </c>
      <c r="F1902" s="14">
        <v>645000</v>
      </c>
      <c r="G1902" s="14"/>
      <c r="H1902" s="14">
        <v>0</v>
      </c>
    </row>
    <row r="1903" spans="1:8">
      <c r="A1903" s="11"/>
      <c r="B1903" s="11"/>
      <c r="C1903" s="42" t="s">
        <v>1795</v>
      </c>
      <c r="D1903" s="14">
        <v>645000</v>
      </c>
      <c r="E1903" s="14">
        <v>645000</v>
      </c>
      <c r="F1903" s="14">
        <v>645000</v>
      </c>
      <c r="G1903" s="14"/>
      <c r="H1903" s="14">
        <v>0</v>
      </c>
    </row>
    <row r="1904" spans="1:8">
      <c r="A1904" s="11"/>
      <c r="B1904" s="11"/>
      <c r="C1904" s="42" t="s">
        <v>1796</v>
      </c>
      <c r="D1904" s="14">
        <v>645000</v>
      </c>
      <c r="E1904" s="14">
        <v>645000</v>
      </c>
      <c r="F1904" s="14">
        <v>645000</v>
      </c>
      <c r="G1904" s="14"/>
      <c r="H1904" s="14">
        <v>0</v>
      </c>
    </row>
    <row r="1905" spans="1:8">
      <c r="A1905" s="11"/>
      <c r="B1905" s="11"/>
      <c r="C1905" s="42" t="s">
        <v>1797</v>
      </c>
      <c r="D1905" s="14">
        <v>658000</v>
      </c>
      <c r="E1905" s="14">
        <v>658000</v>
      </c>
      <c r="F1905" s="14">
        <v>658000</v>
      </c>
      <c r="G1905" s="14"/>
      <c r="H1905" s="14">
        <v>0</v>
      </c>
    </row>
    <row r="1906" spans="1:8">
      <c r="A1906" s="11"/>
      <c r="B1906" s="11"/>
      <c r="C1906" s="42" t="s">
        <v>1798</v>
      </c>
      <c r="D1906" s="14">
        <v>645000</v>
      </c>
      <c r="E1906" s="14">
        <v>645000</v>
      </c>
      <c r="F1906" s="14">
        <v>645000</v>
      </c>
      <c r="G1906" s="14"/>
      <c r="H1906" s="14">
        <v>630761.6</v>
      </c>
    </row>
    <row r="1907" spans="1:8" ht="63">
      <c r="A1907" s="11"/>
      <c r="B1907" s="11"/>
      <c r="C1907" s="42" t="s">
        <v>1769</v>
      </c>
      <c r="D1907" s="14">
        <v>287000</v>
      </c>
      <c r="E1907" s="14"/>
      <c r="F1907" s="14"/>
      <c r="G1907" s="14"/>
      <c r="H1907" s="14"/>
    </row>
    <row r="1908" spans="1:8" ht="47.25">
      <c r="A1908" s="11"/>
      <c r="B1908" s="11"/>
      <c r="C1908" s="42" t="s">
        <v>1770</v>
      </c>
      <c r="D1908" s="14">
        <v>288000</v>
      </c>
      <c r="E1908" s="14"/>
      <c r="F1908" s="14"/>
      <c r="G1908" s="14"/>
      <c r="H1908" s="14"/>
    </row>
    <row r="1909" spans="1:8" ht="47.25">
      <c r="A1909" s="11"/>
      <c r="B1909" s="11"/>
      <c r="C1909" s="42" t="s">
        <v>1771</v>
      </c>
      <c r="D1909" s="13">
        <v>288000</v>
      </c>
      <c r="E1909" s="14"/>
      <c r="F1909" s="14"/>
      <c r="G1909" s="14"/>
      <c r="H1909" s="14"/>
    </row>
    <row r="1910" spans="1:8" ht="31.5">
      <c r="A1910" s="11"/>
      <c r="B1910" s="11"/>
      <c r="C1910" s="42" t="s">
        <v>5824</v>
      </c>
      <c r="D1910" s="14">
        <v>100000</v>
      </c>
      <c r="E1910" s="14"/>
      <c r="F1910" s="14"/>
      <c r="G1910" s="14"/>
      <c r="H1910" s="14"/>
    </row>
    <row r="1911" spans="1:8" ht="47.25">
      <c r="A1911" s="11"/>
      <c r="B1911" s="11"/>
      <c r="C1911" s="42" t="s">
        <v>5825</v>
      </c>
      <c r="D1911" s="14">
        <v>500000</v>
      </c>
      <c r="E1911" s="14"/>
      <c r="F1911" s="14"/>
      <c r="G1911" s="14"/>
      <c r="H1911" s="14"/>
    </row>
    <row r="1912" spans="1:8" ht="47.25">
      <c r="A1912" s="11"/>
      <c r="B1912" s="11"/>
      <c r="C1912" s="42" t="s">
        <v>5826</v>
      </c>
      <c r="D1912" s="14">
        <v>600000</v>
      </c>
      <c r="E1912" s="14"/>
      <c r="F1912" s="14"/>
      <c r="G1912" s="14"/>
      <c r="H1912" s="14"/>
    </row>
    <row r="1913" spans="1:8" ht="47.25">
      <c r="A1913" s="11"/>
      <c r="B1913" s="11"/>
      <c r="C1913" s="42" t="s">
        <v>5827</v>
      </c>
      <c r="D1913" s="14">
        <v>140000</v>
      </c>
      <c r="E1913" s="14"/>
      <c r="F1913" s="14"/>
      <c r="G1913" s="14"/>
      <c r="H1913" s="14"/>
    </row>
    <row r="1914" spans="1:8" ht="31.5">
      <c r="A1914" s="11"/>
      <c r="B1914" s="11"/>
      <c r="C1914" s="42" t="s">
        <v>5828</v>
      </c>
      <c r="D1914" s="14">
        <v>335500</v>
      </c>
      <c r="E1914" s="14"/>
      <c r="F1914" s="14"/>
      <c r="G1914" s="14"/>
      <c r="H1914" s="14"/>
    </row>
    <row r="1915" spans="1:8">
      <c r="A1915" s="11"/>
      <c r="B1915" s="11"/>
      <c r="C1915" s="42" t="s">
        <v>5829</v>
      </c>
      <c r="D1915" s="14">
        <v>3323000</v>
      </c>
      <c r="E1915" s="14"/>
      <c r="F1915" s="14"/>
      <c r="G1915" s="14"/>
      <c r="H1915" s="14"/>
    </row>
    <row r="1916" spans="1:8">
      <c r="A1916" s="11"/>
      <c r="B1916" s="11"/>
      <c r="C1916" s="42" t="s">
        <v>1260</v>
      </c>
      <c r="D1916" s="94"/>
      <c r="E1916" s="14">
        <v>4977000</v>
      </c>
      <c r="F1916" s="14">
        <v>4977000</v>
      </c>
      <c r="G1916" s="14">
        <v>4977000</v>
      </c>
      <c r="H1916" s="14"/>
    </row>
    <row r="1917" spans="1:8">
      <c r="A1917" s="11" t="s">
        <v>142</v>
      </c>
      <c r="B1917" s="11" t="s">
        <v>1799</v>
      </c>
      <c r="C1917" s="97"/>
      <c r="D1917" s="96">
        <f>SUM(D1918:D1962)</f>
        <v>11863900</v>
      </c>
      <c r="E1917" s="96">
        <f>SUM(E1918:E1962)</f>
        <v>11362612</v>
      </c>
      <c r="F1917" s="96">
        <f>SUM(F1918:F1962)</f>
        <v>11362612</v>
      </c>
      <c r="G1917" s="96">
        <f>SUM(G1918:G1962)</f>
        <v>2819000</v>
      </c>
      <c r="H1917" s="96">
        <f>SUM(H1918:H1962)</f>
        <v>273189.59999999998</v>
      </c>
    </row>
    <row r="1918" spans="1:8" ht="63">
      <c r="A1918" s="11"/>
      <c r="B1918" s="11"/>
      <c r="C1918" s="42" t="s">
        <v>1800</v>
      </c>
      <c r="D1918" s="14">
        <v>600000</v>
      </c>
      <c r="E1918" s="14">
        <v>600000</v>
      </c>
      <c r="F1918" s="14">
        <v>600000</v>
      </c>
      <c r="G1918" s="14"/>
      <c r="H1918" s="14">
        <v>0</v>
      </c>
    </row>
    <row r="1919" spans="1:8" ht="31.5">
      <c r="A1919" s="11"/>
      <c r="B1919" s="11"/>
      <c r="C1919" s="42" t="s">
        <v>1801</v>
      </c>
      <c r="D1919" s="14">
        <v>1900000</v>
      </c>
      <c r="E1919" s="14">
        <v>1900000</v>
      </c>
      <c r="F1919" s="14">
        <v>1900000</v>
      </c>
      <c r="G1919" s="14"/>
      <c r="H1919" s="14">
        <v>0</v>
      </c>
    </row>
    <row r="1920" spans="1:8">
      <c r="A1920" s="11"/>
      <c r="B1920" s="11"/>
      <c r="C1920" s="42" t="s">
        <v>1802</v>
      </c>
      <c r="D1920" s="14">
        <v>480000</v>
      </c>
      <c r="E1920" s="14">
        <v>480000</v>
      </c>
      <c r="F1920" s="14">
        <v>480000</v>
      </c>
      <c r="G1920" s="14"/>
      <c r="H1920" s="96">
        <v>0</v>
      </c>
    </row>
    <row r="1921" spans="1:8" ht="47.25">
      <c r="A1921" s="11"/>
      <c r="B1921" s="11"/>
      <c r="C1921" s="42" t="s">
        <v>1803</v>
      </c>
      <c r="D1921" s="14">
        <v>1139212</v>
      </c>
      <c r="E1921" s="14">
        <v>1139212</v>
      </c>
      <c r="F1921" s="14">
        <v>1139212</v>
      </c>
      <c r="G1921" s="14"/>
      <c r="H1921" s="14">
        <v>260789.6</v>
      </c>
    </row>
    <row r="1922" spans="1:8" ht="63">
      <c r="A1922" s="11"/>
      <c r="B1922" s="11"/>
      <c r="C1922" s="42" t="s">
        <v>1804</v>
      </c>
      <c r="D1922" s="14">
        <v>85000</v>
      </c>
      <c r="E1922" s="14">
        <v>85000</v>
      </c>
      <c r="F1922" s="14">
        <v>85000</v>
      </c>
      <c r="G1922" s="14"/>
      <c r="H1922" s="14">
        <v>0</v>
      </c>
    </row>
    <row r="1923" spans="1:8" ht="31.5">
      <c r="A1923" s="11"/>
      <c r="B1923" s="11"/>
      <c r="C1923" s="42" t="s">
        <v>1805</v>
      </c>
      <c r="D1923" s="14">
        <v>85000</v>
      </c>
      <c r="E1923" s="14">
        <v>85000</v>
      </c>
      <c r="F1923" s="14">
        <v>85000</v>
      </c>
      <c r="G1923" s="14"/>
      <c r="H1923" s="14">
        <v>0</v>
      </c>
    </row>
    <row r="1924" spans="1:8" ht="47.25">
      <c r="A1924" s="11"/>
      <c r="B1924" s="11"/>
      <c r="C1924" s="42" t="s">
        <v>1806</v>
      </c>
      <c r="D1924" s="14">
        <v>90000</v>
      </c>
      <c r="E1924" s="14">
        <v>90000</v>
      </c>
      <c r="F1924" s="14">
        <v>90000</v>
      </c>
      <c r="G1924" s="14"/>
      <c r="H1924" s="14">
        <v>0</v>
      </c>
    </row>
    <row r="1925" spans="1:8" ht="31.5">
      <c r="A1925" s="11"/>
      <c r="B1925" s="11"/>
      <c r="C1925" s="42" t="s">
        <v>1807</v>
      </c>
      <c r="D1925" s="14">
        <v>162000</v>
      </c>
      <c r="E1925" s="14">
        <v>162000</v>
      </c>
      <c r="F1925" s="14">
        <v>162000</v>
      </c>
      <c r="G1925" s="14"/>
      <c r="H1925" s="14">
        <v>0</v>
      </c>
    </row>
    <row r="1926" spans="1:8" ht="47.25">
      <c r="A1926" s="11"/>
      <c r="B1926" s="11"/>
      <c r="C1926" s="42" t="s">
        <v>1808</v>
      </c>
      <c r="D1926" s="14">
        <v>162000</v>
      </c>
      <c r="E1926" s="14">
        <v>162000</v>
      </c>
      <c r="F1926" s="14">
        <v>162000</v>
      </c>
      <c r="G1926" s="14"/>
      <c r="H1926" s="14">
        <v>0</v>
      </c>
    </row>
    <row r="1927" spans="1:8" ht="31.5">
      <c r="A1927" s="11"/>
      <c r="B1927" s="11"/>
      <c r="C1927" s="42" t="s">
        <v>1809</v>
      </c>
      <c r="D1927" s="14">
        <v>162000</v>
      </c>
      <c r="E1927" s="14">
        <v>162000</v>
      </c>
      <c r="F1927" s="14">
        <v>162000</v>
      </c>
      <c r="G1927" s="14"/>
      <c r="H1927" s="14">
        <v>0</v>
      </c>
    </row>
    <row r="1928" spans="1:8" ht="31.5">
      <c r="A1928" s="11"/>
      <c r="B1928" s="27"/>
      <c r="C1928" s="42" t="s">
        <v>1810</v>
      </c>
      <c r="D1928" s="14">
        <v>162000</v>
      </c>
      <c r="E1928" s="14">
        <v>162000</v>
      </c>
      <c r="F1928" s="14">
        <v>162000</v>
      </c>
      <c r="G1928" s="14"/>
      <c r="H1928" s="14">
        <v>0</v>
      </c>
    </row>
    <row r="1929" spans="1:8" ht="47.25">
      <c r="A1929" s="11"/>
      <c r="B1929" s="11"/>
      <c r="C1929" s="42" t="s">
        <v>1811</v>
      </c>
      <c r="D1929" s="14">
        <v>162000</v>
      </c>
      <c r="E1929" s="14">
        <v>162000</v>
      </c>
      <c r="F1929" s="14">
        <v>162000</v>
      </c>
      <c r="G1929" s="14"/>
      <c r="H1929" s="14">
        <v>0</v>
      </c>
    </row>
    <row r="1930" spans="1:8" ht="47.25">
      <c r="A1930" s="11"/>
      <c r="B1930" s="11"/>
      <c r="C1930" s="42" t="s">
        <v>1812</v>
      </c>
      <c r="D1930" s="14">
        <v>162000</v>
      </c>
      <c r="E1930" s="14">
        <v>162000</v>
      </c>
      <c r="F1930" s="14">
        <v>162000</v>
      </c>
      <c r="G1930" s="14"/>
      <c r="H1930" s="14">
        <v>0</v>
      </c>
    </row>
    <row r="1931" spans="1:8" ht="47.25">
      <c r="A1931" s="11"/>
      <c r="B1931" s="11"/>
      <c r="C1931" s="42" t="s">
        <v>1813</v>
      </c>
      <c r="D1931" s="14">
        <v>90000</v>
      </c>
      <c r="E1931" s="14">
        <v>90000</v>
      </c>
      <c r="F1931" s="14">
        <v>90000</v>
      </c>
      <c r="G1931" s="14"/>
      <c r="H1931" s="14">
        <v>0</v>
      </c>
    </row>
    <row r="1932" spans="1:8" ht="78.75">
      <c r="A1932" s="11"/>
      <c r="B1932" s="11"/>
      <c r="C1932" s="42" t="s">
        <v>1814</v>
      </c>
      <c r="D1932" s="14">
        <v>582000</v>
      </c>
      <c r="E1932" s="14">
        <v>582000</v>
      </c>
      <c r="F1932" s="14">
        <v>582000</v>
      </c>
      <c r="G1932" s="14"/>
      <c r="H1932" s="14">
        <v>0</v>
      </c>
    </row>
    <row r="1933" spans="1:8" ht="47.25">
      <c r="A1933" s="11"/>
      <c r="B1933" s="11"/>
      <c r="C1933" s="42" t="s">
        <v>1815</v>
      </c>
      <c r="D1933" s="14">
        <v>582000</v>
      </c>
      <c r="E1933" s="14">
        <v>582000</v>
      </c>
      <c r="F1933" s="14">
        <v>582000</v>
      </c>
      <c r="G1933" s="14"/>
      <c r="H1933" s="14">
        <v>0</v>
      </c>
    </row>
    <row r="1934" spans="1:8" ht="47.25">
      <c r="A1934" s="11"/>
      <c r="B1934" s="11"/>
      <c r="C1934" s="42" t="s">
        <v>1816</v>
      </c>
      <c r="D1934" s="14">
        <v>582000</v>
      </c>
      <c r="E1934" s="14">
        <v>582000</v>
      </c>
      <c r="F1934" s="14">
        <v>582000</v>
      </c>
      <c r="G1934" s="14"/>
      <c r="H1934" s="14">
        <v>0</v>
      </c>
    </row>
    <row r="1935" spans="1:8" ht="63">
      <c r="A1935" s="11"/>
      <c r="B1935" s="11"/>
      <c r="C1935" s="42" t="s">
        <v>1817</v>
      </c>
      <c r="D1935" s="14">
        <v>582000</v>
      </c>
      <c r="E1935" s="14">
        <v>582000</v>
      </c>
      <c r="F1935" s="14">
        <v>582000</v>
      </c>
      <c r="G1935" s="14"/>
      <c r="H1935" s="14">
        <v>0</v>
      </c>
    </row>
    <row r="1936" spans="1:8" ht="63">
      <c r="A1936" s="11"/>
      <c r="B1936" s="11"/>
      <c r="C1936" s="42" t="s">
        <v>1818</v>
      </c>
      <c r="D1936" s="14">
        <v>582000</v>
      </c>
      <c r="E1936" s="14">
        <v>582000</v>
      </c>
      <c r="F1936" s="14">
        <v>582000</v>
      </c>
      <c r="G1936" s="14"/>
      <c r="H1936" s="14">
        <v>0</v>
      </c>
    </row>
    <row r="1937" spans="1:8" ht="31.5">
      <c r="A1937" s="11"/>
      <c r="B1937" s="11"/>
      <c r="C1937" s="42" t="s">
        <v>1819</v>
      </c>
      <c r="D1937" s="14">
        <v>180000</v>
      </c>
      <c r="E1937" s="14">
        <v>180000</v>
      </c>
      <c r="F1937" s="14">
        <v>180000</v>
      </c>
      <c r="G1937" s="14"/>
      <c r="H1937" s="14">
        <v>0</v>
      </c>
    </row>
    <row r="1938" spans="1:8" ht="31.5">
      <c r="A1938" s="11"/>
      <c r="B1938" s="11"/>
      <c r="C1938" s="42" t="s">
        <v>1820</v>
      </c>
      <c r="D1938" s="14">
        <v>12400</v>
      </c>
      <c r="E1938" s="14">
        <v>12400</v>
      </c>
      <c r="F1938" s="14">
        <v>12400</v>
      </c>
      <c r="G1938" s="14"/>
      <c r="H1938" s="14">
        <v>12400</v>
      </c>
    </row>
    <row r="1939" spans="1:8" ht="63">
      <c r="A1939" s="11"/>
      <c r="B1939" s="11"/>
      <c r="C1939" s="42" t="s">
        <v>5830</v>
      </c>
      <c r="D1939" s="14">
        <v>191000</v>
      </c>
      <c r="E1939" s="14"/>
      <c r="F1939" s="14"/>
      <c r="G1939" s="14"/>
      <c r="H1939" s="14"/>
    </row>
    <row r="1940" spans="1:8" ht="31.5">
      <c r="A1940" s="11"/>
      <c r="B1940" s="11"/>
      <c r="C1940" s="42" t="s">
        <v>1801</v>
      </c>
      <c r="D1940" s="14">
        <v>634000</v>
      </c>
      <c r="E1940" s="14"/>
      <c r="F1940" s="14"/>
      <c r="G1940" s="14"/>
      <c r="H1940" s="14"/>
    </row>
    <row r="1941" spans="1:8">
      <c r="A1941" s="11"/>
      <c r="B1941" s="11"/>
      <c r="C1941" s="42" t="s">
        <v>1802</v>
      </c>
      <c r="D1941" s="14">
        <v>160000</v>
      </c>
      <c r="E1941" s="14"/>
      <c r="F1941" s="14"/>
      <c r="G1941" s="14"/>
      <c r="H1941" s="14"/>
    </row>
    <row r="1942" spans="1:8" ht="47.25">
      <c r="A1942" s="11"/>
      <c r="B1942" s="11"/>
      <c r="C1942" s="42" t="s">
        <v>1803</v>
      </c>
      <c r="D1942" s="14">
        <v>45788</v>
      </c>
      <c r="E1942" s="14"/>
      <c r="F1942" s="14"/>
      <c r="G1942" s="14"/>
      <c r="H1942" s="14"/>
    </row>
    <row r="1943" spans="1:8" ht="63">
      <c r="A1943" s="11"/>
      <c r="B1943" s="11"/>
      <c r="C1943" s="42" t="s">
        <v>5831</v>
      </c>
      <c r="D1943" s="14">
        <v>25000</v>
      </c>
      <c r="E1943" s="14"/>
      <c r="F1943" s="14"/>
      <c r="G1943" s="14"/>
      <c r="H1943" s="14"/>
    </row>
    <row r="1944" spans="1:8" ht="31.5">
      <c r="A1944" s="11"/>
      <c r="B1944" s="11"/>
      <c r="C1944" s="42" t="s">
        <v>1805</v>
      </c>
      <c r="D1944" s="14">
        <v>25000</v>
      </c>
      <c r="E1944" s="14"/>
      <c r="F1944" s="14"/>
      <c r="G1944" s="14"/>
      <c r="H1944" s="14"/>
    </row>
    <row r="1945" spans="1:8" ht="47.25">
      <c r="A1945" s="11"/>
      <c r="B1945" s="11"/>
      <c r="C1945" s="42" t="s">
        <v>1806</v>
      </c>
      <c r="D1945" s="14">
        <v>29000</v>
      </c>
      <c r="E1945" s="14"/>
      <c r="F1945" s="14"/>
      <c r="G1945" s="14"/>
      <c r="H1945" s="14"/>
    </row>
    <row r="1946" spans="1:8" ht="31.5">
      <c r="A1946" s="11"/>
      <c r="B1946" s="11"/>
      <c r="C1946" s="42" t="s">
        <v>1807</v>
      </c>
      <c r="D1946" s="14">
        <v>52000</v>
      </c>
      <c r="E1946" s="14"/>
      <c r="F1946" s="14"/>
      <c r="G1946" s="14"/>
      <c r="H1946" s="14"/>
    </row>
    <row r="1947" spans="1:8" ht="47.25">
      <c r="A1947" s="11"/>
      <c r="B1947" s="11"/>
      <c r="C1947" s="42" t="s">
        <v>1808</v>
      </c>
      <c r="D1947" s="14">
        <v>52000</v>
      </c>
      <c r="E1947" s="14"/>
      <c r="F1947" s="14"/>
      <c r="G1947" s="14"/>
      <c r="H1947" s="14"/>
    </row>
    <row r="1948" spans="1:8" ht="31.5">
      <c r="A1948" s="11"/>
      <c r="B1948" s="11"/>
      <c r="C1948" s="42" t="s">
        <v>1809</v>
      </c>
      <c r="D1948" s="14">
        <v>52000</v>
      </c>
      <c r="E1948" s="14"/>
      <c r="F1948" s="14"/>
      <c r="G1948" s="14"/>
      <c r="H1948" s="14"/>
    </row>
    <row r="1949" spans="1:8" ht="31.5">
      <c r="A1949" s="11"/>
      <c r="B1949" s="11"/>
      <c r="C1949" s="42" t="s">
        <v>1810</v>
      </c>
      <c r="D1949" s="14">
        <v>52000</v>
      </c>
      <c r="E1949" s="14"/>
      <c r="F1949" s="14"/>
      <c r="G1949" s="14"/>
      <c r="H1949" s="14"/>
    </row>
    <row r="1950" spans="1:8" ht="47.25">
      <c r="A1950" s="11"/>
      <c r="B1950" s="11"/>
      <c r="C1950" s="42" t="s">
        <v>1811</v>
      </c>
      <c r="D1950" s="14">
        <v>52000</v>
      </c>
      <c r="E1950" s="14"/>
      <c r="F1950" s="14"/>
      <c r="G1950" s="14"/>
      <c r="H1950" s="14"/>
    </row>
    <row r="1951" spans="1:8" ht="47.25">
      <c r="A1951" s="11"/>
      <c r="B1951" s="11"/>
      <c r="C1951" s="42" t="s">
        <v>1812</v>
      </c>
      <c r="D1951" s="14">
        <v>52000</v>
      </c>
      <c r="E1951" s="14"/>
      <c r="F1951" s="14"/>
      <c r="G1951" s="14"/>
      <c r="H1951" s="14"/>
    </row>
    <row r="1952" spans="1:8" ht="47.25">
      <c r="A1952" s="11"/>
      <c r="B1952" s="11"/>
      <c r="C1952" s="42" t="s">
        <v>1813</v>
      </c>
      <c r="D1952" s="14">
        <v>29000</v>
      </c>
      <c r="E1952" s="14"/>
      <c r="F1952" s="14"/>
      <c r="G1952" s="14"/>
      <c r="H1952" s="14"/>
    </row>
    <row r="1953" spans="1:8" ht="78.75">
      <c r="A1953" s="11"/>
      <c r="B1953" s="11"/>
      <c r="C1953" s="42" t="s">
        <v>5832</v>
      </c>
      <c r="D1953" s="14">
        <v>209000</v>
      </c>
      <c r="E1953" s="14"/>
      <c r="F1953" s="14"/>
      <c r="G1953" s="14"/>
      <c r="H1953" s="14"/>
    </row>
    <row r="1954" spans="1:8" ht="47.25">
      <c r="A1954" s="11"/>
      <c r="B1954" s="11"/>
      <c r="C1954" s="42" t="s">
        <v>1815</v>
      </c>
      <c r="D1954" s="14">
        <v>209000</v>
      </c>
      <c r="E1954" s="14"/>
      <c r="F1954" s="14"/>
      <c r="G1954" s="14"/>
      <c r="H1954" s="14"/>
    </row>
    <row r="1955" spans="1:8" ht="47.25">
      <c r="A1955" s="11"/>
      <c r="B1955" s="11"/>
      <c r="C1955" s="42" t="s">
        <v>1816</v>
      </c>
      <c r="D1955" s="14">
        <v>209000</v>
      </c>
      <c r="E1955" s="14"/>
      <c r="F1955" s="14"/>
      <c r="G1955" s="14"/>
      <c r="H1955" s="14"/>
    </row>
    <row r="1956" spans="1:8" ht="63">
      <c r="A1956" s="11"/>
      <c r="B1956" s="11"/>
      <c r="C1956" s="42" t="s">
        <v>1817</v>
      </c>
      <c r="D1956" s="14">
        <v>209000</v>
      </c>
      <c r="E1956" s="14"/>
      <c r="F1956" s="14"/>
      <c r="G1956" s="14"/>
      <c r="H1956" s="14"/>
    </row>
    <row r="1957" spans="1:8" ht="63">
      <c r="A1957" s="11"/>
      <c r="B1957" s="11"/>
      <c r="C1957" s="42" t="s">
        <v>5833</v>
      </c>
      <c r="D1957" s="14">
        <v>209000</v>
      </c>
      <c r="E1957" s="14"/>
      <c r="F1957" s="14"/>
      <c r="G1957" s="14"/>
      <c r="H1957" s="14"/>
    </row>
    <row r="1958" spans="1:8" ht="31.5">
      <c r="A1958" s="11"/>
      <c r="B1958" s="11"/>
      <c r="C1958" s="42" t="s">
        <v>5834</v>
      </c>
      <c r="D1958" s="14">
        <v>299000</v>
      </c>
      <c r="E1958" s="14"/>
      <c r="F1958" s="14"/>
      <c r="G1958" s="14"/>
      <c r="H1958" s="14"/>
    </row>
    <row r="1959" spans="1:8" ht="47.25">
      <c r="A1959" s="11"/>
      <c r="B1959" s="11"/>
      <c r="C1959" s="42" t="s">
        <v>5835</v>
      </c>
      <c r="D1959" s="14">
        <v>295500</v>
      </c>
      <c r="E1959" s="14"/>
      <c r="F1959" s="14"/>
      <c r="G1959" s="14"/>
      <c r="H1959" s="14"/>
    </row>
    <row r="1960" spans="1:8">
      <c r="A1960" s="11"/>
      <c r="B1960" s="11"/>
      <c r="C1960" s="42" t="s">
        <v>5836</v>
      </c>
      <c r="D1960" s="14">
        <v>50000</v>
      </c>
      <c r="E1960" s="14"/>
      <c r="F1960" s="14"/>
      <c r="G1960" s="14"/>
      <c r="H1960" s="14"/>
    </row>
    <row r="1961" spans="1:8">
      <c r="A1961" s="11"/>
      <c r="B1961" s="11"/>
      <c r="C1961" s="42" t="s">
        <v>5837</v>
      </c>
      <c r="D1961" s="14">
        <v>180000</v>
      </c>
      <c r="E1961" s="14"/>
      <c r="F1961" s="14"/>
      <c r="G1961" s="14"/>
      <c r="H1961" s="14"/>
    </row>
    <row r="1962" spans="1:8">
      <c r="A1962" s="11"/>
      <c r="B1962" s="11"/>
      <c r="C1962" s="42" t="s">
        <v>1260</v>
      </c>
      <c r="D1962" s="94"/>
      <c r="E1962" s="14">
        <v>2819000</v>
      </c>
      <c r="F1962" s="14">
        <v>2819000</v>
      </c>
      <c r="G1962" s="14">
        <v>2819000</v>
      </c>
      <c r="H1962" s="14"/>
    </row>
    <row r="1963" spans="1:8" ht="47.25">
      <c r="A1963" s="11" t="s">
        <v>143</v>
      </c>
      <c r="B1963" s="11" t="s">
        <v>1821</v>
      </c>
      <c r="C1963" s="97"/>
      <c r="D1963" s="96">
        <f>SUM(D1964:D1987)</f>
        <v>583600</v>
      </c>
      <c r="E1963" s="96">
        <f>SUM(E1964:E1987)</f>
        <v>560000</v>
      </c>
      <c r="F1963" s="96">
        <f>SUM(F1964:F1987)</f>
        <v>560000</v>
      </c>
      <c r="G1963" s="96">
        <f>SUM(G1964:G1987)</f>
        <v>131000</v>
      </c>
      <c r="H1963" s="96">
        <f>SUM(H1964:H1987)</f>
        <v>383403</v>
      </c>
    </row>
    <row r="1964" spans="1:8" ht="31.5">
      <c r="A1964" s="11"/>
      <c r="B1964" s="11"/>
      <c r="C1964" s="42" t="s">
        <v>1822</v>
      </c>
      <c r="D1964" s="14">
        <v>23000</v>
      </c>
      <c r="E1964" s="14">
        <v>23000</v>
      </c>
      <c r="F1964" s="14">
        <v>23000</v>
      </c>
      <c r="G1964" s="14"/>
      <c r="H1964" s="14">
        <v>21898</v>
      </c>
    </row>
    <row r="1965" spans="1:8" ht="31.5">
      <c r="A1965" s="11"/>
      <c r="B1965" s="11"/>
      <c r="C1965" s="42" t="s">
        <v>1823</v>
      </c>
      <c r="D1965" s="14">
        <v>23000</v>
      </c>
      <c r="E1965" s="14">
        <v>23000</v>
      </c>
      <c r="F1965" s="14">
        <v>23000</v>
      </c>
      <c r="G1965" s="14"/>
      <c r="H1965" s="13">
        <v>21880</v>
      </c>
    </row>
    <row r="1966" spans="1:8" ht="47.25">
      <c r="A1966" s="11"/>
      <c r="B1966" s="11"/>
      <c r="C1966" s="42" t="s">
        <v>1824</v>
      </c>
      <c r="D1966" s="14">
        <v>12000</v>
      </c>
      <c r="E1966" s="14">
        <v>12000</v>
      </c>
      <c r="F1966" s="14">
        <v>12000</v>
      </c>
      <c r="G1966" s="14"/>
      <c r="H1966" s="14">
        <v>12000</v>
      </c>
    </row>
    <row r="1967" spans="1:8" ht="31.5">
      <c r="A1967" s="11"/>
      <c r="B1967" s="11"/>
      <c r="C1967" s="42" t="s">
        <v>1825</v>
      </c>
      <c r="D1967" s="14">
        <v>23000</v>
      </c>
      <c r="E1967" s="14">
        <v>23000</v>
      </c>
      <c r="F1967" s="14">
        <v>23000</v>
      </c>
      <c r="G1967" s="14"/>
      <c r="H1967" s="14">
        <v>23000</v>
      </c>
    </row>
    <row r="1968" spans="1:8" ht="31.5">
      <c r="A1968" s="11"/>
      <c r="B1968" s="11"/>
      <c r="C1968" s="42" t="s">
        <v>1826</v>
      </c>
      <c r="D1968" s="14">
        <v>105000</v>
      </c>
      <c r="E1968" s="14">
        <v>105000</v>
      </c>
      <c r="F1968" s="14">
        <v>105000</v>
      </c>
      <c r="G1968" s="14"/>
      <c r="H1968" s="14">
        <v>105000</v>
      </c>
    </row>
    <row r="1969" spans="1:8" ht="31.5">
      <c r="A1969" s="11"/>
      <c r="B1969" s="11"/>
      <c r="C1969" s="42" t="s">
        <v>1827</v>
      </c>
      <c r="D1969" s="14">
        <v>12000</v>
      </c>
      <c r="E1969" s="14">
        <v>12000</v>
      </c>
      <c r="F1969" s="14">
        <v>12000</v>
      </c>
      <c r="G1969" s="14"/>
      <c r="H1969" s="14"/>
    </row>
    <row r="1970" spans="1:8" ht="47.25">
      <c r="A1970" s="11"/>
      <c r="B1970" s="11"/>
      <c r="C1970" s="42" t="s">
        <v>1828</v>
      </c>
      <c r="D1970" s="14">
        <v>116000</v>
      </c>
      <c r="E1970" s="14">
        <v>116000</v>
      </c>
      <c r="F1970" s="14">
        <v>116000</v>
      </c>
      <c r="G1970" s="14"/>
      <c r="H1970" s="14">
        <v>116000</v>
      </c>
    </row>
    <row r="1971" spans="1:8" ht="31.5">
      <c r="A1971" s="11"/>
      <c r="B1971" s="11"/>
      <c r="C1971" s="42" t="s">
        <v>1829</v>
      </c>
      <c r="D1971" s="14">
        <v>28000</v>
      </c>
      <c r="E1971" s="14">
        <v>28000</v>
      </c>
      <c r="F1971" s="14">
        <v>28000</v>
      </c>
      <c r="G1971" s="14"/>
      <c r="H1971" s="14">
        <v>28000</v>
      </c>
    </row>
    <row r="1972" spans="1:8">
      <c r="A1972" s="11"/>
      <c r="B1972" s="11"/>
      <c r="C1972" s="42" t="s">
        <v>1830</v>
      </c>
      <c r="D1972" s="14">
        <v>1500</v>
      </c>
      <c r="E1972" s="14">
        <v>1500</v>
      </c>
      <c r="F1972" s="14">
        <v>1500</v>
      </c>
      <c r="G1972" s="14"/>
      <c r="H1972" s="14"/>
    </row>
    <row r="1973" spans="1:8">
      <c r="A1973" s="11"/>
      <c r="B1973" s="11"/>
      <c r="C1973" s="42" t="s">
        <v>1831</v>
      </c>
      <c r="D1973" s="14">
        <v>17500</v>
      </c>
      <c r="E1973" s="14">
        <v>17500</v>
      </c>
      <c r="F1973" s="14">
        <v>17500</v>
      </c>
      <c r="G1973" s="14"/>
      <c r="H1973" s="14"/>
    </row>
    <row r="1974" spans="1:8" ht="31.5">
      <c r="A1974" s="11"/>
      <c r="B1974" s="11"/>
      <c r="C1974" s="42" t="s">
        <v>1832</v>
      </c>
      <c r="D1974" s="14">
        <v>31000</v>
      </c>
      <c r="E1974" s="14">
        <v>31000</v>
      </c>
      <c r="F1974" s="14">
        <v>31000</v>
      </c>
      <c r="G1974" s="14"/>
      <c r="H1974" s="14">
        <v>31000</v>
      </c>
    </row>
    <row r="1975" spans="1:8" ht="31.5">
      <c r="A1975" s="11"/>
      <c r="B1975" s="11"/>
      <c r="C1975" s="42" t="s">
        <v>1833</v>
      </c>
      <c r="D1975" s="14">
        <v>37000</v>
      </c>
      <c r="E1975" s="14">
        <v>37000</v>
      </c>
      <c r="F1975" s="14">
        <v>37000</v>
      </c>
      <c r="G1975" s="14"/>
      <c r="H1975" s="14">
        <v>24625</v>
      </c>
    </row>
    <row r="1976" spans="1:8" ht="31.5">
      <c r="A1976" s="11"/>
      <c r="B1976" s="11"/>
      <c r="C1976" s="42" t="s">
        <v>5838</v>
      </c>
      <c r="D1976" s="14">
        <v>9000</v>
      </c>
      <c r="E1976" s="14"/>
      <c r="F1976" s="14"/>
      <c r="G1976" s="14"/>
      <c r="H1976" s="14"/>
    </row>
    <row r="1977" spans="1:8" ht="31.5">
      <c r="A1977" s="11"/>
      <c r="B1977" s="11"/>
      <c r="C1977" s="42" t="s">
        <v>1823</v>
      </c>
      <c r="D1977" s="14">
        <v>9000</v>
      </c>
      <c r="E1977" s="14"/>
      <c r="F1977" s="14"/>
      <c r="G1977" s="14"/>
      <c r="H1977" s="14"/>
    </row>
    <row r="1978" spans="1:8" ht="47.25">
      <c r="A1978" s="11"/>
      <c r="B1978" s="11"/>
      <c r="C1978" s="42" t="s">
        <v>5839</v>
      </c>
      <c r="D1978" s="14">
        <v>4000</v>
      </c>
      <c r="E1978" s="14"/>
      <c r="F1978" s="14"/>
      <c r="G1978" s="14"/>
      <c r="H1978" s="14"/>
    </row>
    <row r="1979" spans="1:8" ht="31.5">
      <c r="A1979" s="11"/>
      <c r="B1979" s="11"/>
      <c r="C1979" s="42" t="s">
        <v>1825</v>
      </c>
      <c r="D1979" s="14">
        <v>9000</v>
      </c>
      <c r="E1979" s="14"/>
      <c r="F1979" s="14"/>
      <c r="G1979" s="14"/>
      <c r="H1979" s="14"/>
    </row>
    <row r="1980" spans="1:8" ht="31.5">
      <c r="A1980" s="11"/>
      <c r="B1980" s="11"/>
      <c r="C1980" s="42" t="s">
        <v>5840</v>
      </c>
      <c r="D1980" s="14">
        <v>37000</v>
      </c>
      <c r="E1980" s="14"/>
      <c r="F1980" s="14"/>
      <c r="G1980" s="14"/>
      <c r="H1980" s="14"/>
    </row>
    <row r="1981" spans="1:8" ht="31.5">
      <c r="A1981" s="11"/>
      <c r="B1981" s="11"/>
      <c r="C1981" s="42" t="s">
        <v>5841</v>
      </c>
      <c r="D1981" s="14">
        <v>3000</v>
      </c>
      <c r="E1981" s="14"/>
      <c r="F1981" s="14"/>
      <c r="G1981" s="14"/>
      <c r="H1981" s="14"/>
    </row>
    <row r="1982" spans="1:8" ht="47.25">
      <c r="A1982" s="11"/>
      <c r="B1982" s="11"/>
      <c r="C1982" s="42" t="s">
        <v>1828</v>
      </c>
      <c r="D1982" s="14">
        <v>41600</v>
      </c>
      <c r="E1982" s="14"/>
      <c r="F1982" s="14"/>
      <c r="G1982" s="14"/>
      <c r="H1982" s="14"/>
    </row>
    <row r="1983" spans="1:8" ht="31.5">
      <c r="A1983" s="11"/>
      <c r="B1983" s="11"/>
      <c r="C1983" s="42" t="s">
        <v>1829</v>
      </c>
      <c r="D1983" s="14">
        <v>10600</v>
      </c>
      <c r="E1983" s="14"/>
      <c r="F1983" s="14"/>
      <c r="G1983" s="14"/>
      <c r="H1983" s="14"/>
    </row>
    <row r="1984" spans="1:8">
      <c r="A1984" s="11"/>
      <c r="B1984" s="11"/>
      <c r="C1984" s="42" t="s">
        <v>1831</v>
      </c>
      <c r="D1984" s="14">
        <v>6500</v>
      </c>
      <c r="E1984" s="14"/>
      <c r="F1984" s="14"/>
      <c r="G1984" s="14"/>
      <c r="H1984" s="14"/>
    </row>
    <row r="1985" spans="1:8" ht="31.5">
      <c r="A1985" s="11"/>
      <c r="B1985" s="11"/>
      <c r="C1985" s="42" t="s">
        <v>1832</v>
      </c>
      <c r="D1985" s="14">
        <v>11000</v>
      </c>
      <c r="E1985" s="14"/>
      <c r="F1985" s="14"/>
      <c r="G1985" s="14"/>
      <c r="H1985" s="14"/>
    </row>
    <row r="1986" spans="1:8" ht="31.5">
      <c r="A1986" s="11"/>
      <c r="B1986" s="11"/>
      <c r="C1986" s="42" t="s">
        <v>1833</v>
      </c>
      <c r="D1986" s="14">
        <v>13900</v>
      </c>
      <c r="E1986" s="14"/>
      <c r="F1986" s="14"/>
      <c r="G1986" s="14"/>
      <c r="H1986" s="14"/>
    </row>
    <row r="1987" spans="1:8">
      <c r="A1987" s="11"/>
      <c r="B1987" s="11"/>
      <c r="C1987" s="42" t="s">
        <v>1260</v>
      </c>
      <c r="D1987" s="14"/>
      <c r="E1987" s="14">
        <v>131000</v>
      </c>
      <c r="F1987" s="14">
        <v>131000</v>
      </c>
      <c r="G1987" s="14">
        <v>131000</v>
      </c>
      <c r="H1987" s="14"/>
    </row>
    <row r="1988" spans="1:8" ht="31.5">
      <c r="A1988" s="11" t="s">
        <v>144</v>
      </c>
      <c r="B1988" s="11" t="s">
        <v>1834</v>
      </c>
      <c r="C1988" s="98"/>
      <c r="D1988" s="96">
        <f>SUM(D1989:D2095)</f>
        <v>2620490</v>
      </c>
      <c r="E1988" s="96">
        <f>SUM(E1989:E2095)</f>
        <v>2515000</v>
      </c>
      <c r="F1988" s="96">
        <f>SUM(F1989:F2095)</f>
        <v>2515000</v>
      </c>
      <c r="G1988" s="96">
        <f>SUM(G1989:G2095)</f>
        <v>591000</v>
      </c>
      <c r="H1988" s="96">
        <f>SUM(H1989:H2095)</f>
        <v>1142476</v>
      </c>
    </row>
    <row r="1989" spans="1:8" ht="31.5">
      <c r="A1989" s="11"/>
      <c r="B1989" s="11"/>
      <c r="C1989" s="42" t="s">
        <v>1835</v>
      </c>
      <c r="D1989" s="14">
        <v>12000</v>
      </c>
      <c r="E1989" s="14">
        <v>12000</v>
      </c>
      <c r="F1989" s="14">
        <v>12000</v>
      </c>
      <c r="G1989" s="14"/>
      <c r="H1989" s="14">
        <v>12000</v>
      </c>
    </row>
    <row r="1990" spans="1:8" ht="31.5">
      <c r="A1990" s="11"/>
      <c r="B1990" s="11"/>
      <c r="C1990" s="42" t="s">
        <v>1836</v>
      </c>
      <c r="D1990" s="14">
        <v>36000</v>
      </c>
      <c r="E1990" s="14">
        <v>36000</v>
      </c>
      <c r="F1990" s="14">
        <v>36000</v>
      </c>
      <c r="G1990" s="14"/>
      <c r="H1990" s="14">
        <v>0</v>
      </c>
    </row>
    <row r="1991" spans="1:8">
      <c r="A1991" s="11"/>
      <c r="B1991" s="11"/>
      <c r="C1991" s="42" t="s">
        <v>1837</v>
      </c>
      <c r="D1991" s="14">
        <v>23000</v>
      </c>
      <c r="E1991" s="14">
        <v>23000</v>
      </c>
      <c r="F1991" s="14">
        <v>23000</v>
      </c>
      <c r="G1991" s="14"/>
      <c r="H1991" s="14">
        <v>11155</v>
      </c>
    </row>
    <row r="1992" spans="1:8">
      <c r="A1992" s="11"/>
      <c r="B1992" s="11"/>
      <c r="C1992" s="42" t="s">
        <v>1838</v>
      </c>
      <c r="D1992" s="14">
        <v>23000</v>
      </c>
      <c r="E1992" s="14">
        <v>23000</v>
      </c>
      <c r="F1992" s="14">
        <v>23000</v>
      </c>
      <c r="G1992" s="14"/>
      <c r="H1992" s="14">
        <v>23000</v>
      </c>
    </row>
    <row r="1993" spans="1:8">
      <c r="A1993" s="11"/>
      <c r="B1993" s="11"/>
      <c r="C1993" s="42" t="s">
        <v>1839</v>
      </c>
      <c r="D1993" s="14">
        <v>41000</v>
      </c>
      <c r="E1993" s="14">
        <v>41000</v>
      </c>
      <c r="F1993" s="14">
        <v>41000</v>
      </c>
      <c r="G1993" s="14"/>
      <c r="H1993" s="14">
        <v>41000</v>
      </c>
    </row>
    <row r="1994" spans="1:8">
      <c r="A1994" s="11"/>
      <c r="B1994" s="11"/>
      <c r="C1994" s="42" t="s">
        <v>1840</v>
      </c>
      <c r="D1994" s="14">
        <v>28000</v>
      </c>
      <c r="E1994" s="14">
        <v>28000</v>
      </c>
      <c r="F1994" s="14">
        <v>28000</v>
      </c>
      <c r="G1994" s="14"/>
      <c r="H1994" s="14">
        <v>28000</v>
      </c>
    </row>
    <row r="1995" spans="1:8" ht="31.5">
      <c r="A1995" s="11"/>
      <c r="B1995" s="11"/>
      <c r="C1995" s="42" t="s">
        <v>1841</v>
      </c>
      <c r="D1995" s="14">
        <v>49000</v>
      </c>
      <c r="E1995" s="14">
        <v>49000</v>
      </c>
      <c r="F1995" s="14">
        <v>49000</v>
      </c>
      <c r="G1995" s="14"/>
      <c r="H1995" s="14">
        <v>0</v>
      </c>
    </row>
    <row r="1996" spans="1:8" ht="31.5">
      <c r="A1996" s="11"/>
      <c r="B1996" s="11"/>
      <c r="C1996" s="42" t="s">
        <v>1842</v>
      </c>
      <c r="D1996" s="14">
        <v>17000</v>
      </c>
      <c r="E1996" s="14">
        <v>17000</v>
      </c>
      <c r="F1996" s="14">
        <v>17000</v>
      </c>
      <c r="G1996" s="14"/>
      <c r="H1996" s="14">
        <v>0</v>
      </c>
    </row>
    <row r="1997" spans="1:8" ht="31.5">
      <c r="A1997" s="11"/>
      <c r="B1997" s="11"/>
      <c r="C1997" s="42" t="s">
        <v>1843</v>
      </c>
      <c r="D1997" s="14">
        <v>46000</v>
      </c>
      <c r="E1997" s="14">
        <v>46000</v>
      </c>
      <c r="F1997" s="14">
        <v>46000</v>
      </c>
      <c r="G1997" s="14"/>
      <c r="H1997" s="14">
        <v>46000</v>
      </c>
    </row>
    <row r="1998" spans="1:8" ht="31.5">
      <c r="A1998" s="11"/>
      <c r="B1998" s="11"/>
      <c r="C1998" s="42" t="s">
        <v>1844</v>
      </c>
      <c r="D1998" s="14">
        <v>17000</v>
      </c>
      <c r="E1998" s="14">
        <v>17000</v>
      </c>
      <c r="F1998" s="14">
        <v>17000</v>
      </c>
      <c r="G1998" s="14"/>
      <c r="H1998" s="14">
        <v>0</v>
      </c>
    </row>
    <row r="1999" spans="1:8" ht="31.5">
      <c r="A1999" s="11"/>
      <c r="B1999" s="11"/>
      <c r="C1999" s="42" t="s">
        <v>1845</v>
      </c>
      <c r="D1999" s="14">
        <v>41000</v>
      </c>
      <c r="E1999" s="14">
        <v>41000</v>
      </c>
      <c r="F1999" s="14">
        <v>41000</v>
      </c>
      <c r="G1999" s="14"/>
      <c r="H1999" s="14">
        <v>41000</v>
      </c>
    </row>
    <row r="2000" spans="1:8" ht="31.5">
      <c r="A2000" s="11"/>
      <c r="B2000" s="11"/>
      <c r="C2000" s="42" t="s">
        <v>1846</v>
      </c>
      <c r="D2000" s="14">
        <v>9000</v>
      </c>
      <c r="E2000" s="14">
        <v>9000</v>
      </c>
      <c r="F2000" s="14">
        <v>9000</v>
      </c>
      <c r="G2000" s="14"/>
      <c r="H2000" s="14">
        <v>0</v>
      </c>
    </row>
    <row r="2001" spans="1:8" ht="31.5">
      <c r="A2001" s="11"/>
      <c r="B2001" s="11"/>
      <c r="C2001" s="42" t="s">
        <v>1847</v>
      </c>
      <c r="D2001" s="14">
        <v>9000</v>
      </c>
      <c r="E2001" s="14">
        <v>9000</v>
      </c>
      <c r="F2001" s="14">
        <v>9000</v>
      </c>
      <c r="G2001" s="14"/>
      <c r="H2001" s="14">
        <v>0</v>
      </c>
    </row>
    <row r="2002" spans="1:8" ht="31.5">
      <c r="A2002" s="11"/>
      <c r="B2002" s="11"/>
      <c r="C2002" s="42" t="s">
        <v>1848</v>
      </c>
      <c r="D2002" s="14">
        <v>35000</v>
      </c>
      <c r="E2002" s="14">
        <v>35000</v>
      </c>
      <c r="F2002" s="14">
        <v>35000</v>
      </c>
      <c r="G2002" s="14"/>
      <c r="H2002" s="14">
        <v>35000</v>
      </c>
    </row>
    <row r="2003" spans="1:8" ht="31.5">
      <c r="A2003" s="11"/>
      <c r="B2003" s="11"/>
      <c r="C2003" s="42" t="s">
        <v>1849</v>
      </c>
      <c r="D2003" s="14">
        <v>58000</v>
      </c>
      <c r="E2003" s="14">
        <v>58000</v>
      </c>
      <c r="F2003" s="14">
        <v>58000</v>
      </c>
      <c r="G2003" s="14"/>
      <c r="H2003" s="14">
        <v>0</v>
      </c>
    </row>
    <row r="2004" spans="1:8" ht="31.5">
      <c r="A2004" s="11"/>
      <c r="B2004" s="11"/>
      <c r="C2004" s="42" t="s">
        <v>1850</v>
      </c>
      <c r="D2004" s="14">
        <v>17000</v>
      </c>
      <c r="E2004" s="14">
        <v>17000</v>
      </c>
      <c r="F2004" s="14">
        <v>17000</v>
      </c>
      <c r="G2004" s="14"/>
      <c r="H2004" s="14">
        <v>0</v>
      </c>
    </row>
    <row r="2005" spans="1:8" ht="31.5">
      <c r="A2005" s="11"/>
      <c r="B2005" s="11"/>
      <c r="C2005" s="42" t="s">
        <v>1851</v>
      </c>
      <c r="D2005" s="14">
        <v>46000</v>
      </c>
      <c r="E2005" s="14">
        <v>46000</v>
      </c>
      <c r="F2005" s="14">
        <v>46000</v>
      </c>
      <c r="G2005" s="14"/>
      <c r="H2005" s="14">
        <v>46000</v>
      </c>
    </row>
    <row r="2006" spans="1:8" ht="31.5">
      <c r="A2006" s="11"/>
      <c r="B2006" s="11"/>
      <c r="C2006" s="42" t="s">
        <v>1852</v>
      </c>
      <c r="D2006" s="14">
        <v>114000</v>
      </c>
      <c r="E2006" s="14">
        <v>114000</v>
      </c>
      <c r="F2006" s="14">
        <v>114000</v>
      </c>
      <c r="G2006" s="14"/>
      <c r="H2006" s="14">
        <v>0</v>
      </c>
    </row>
    <row r="2007" spans="1:8" ht="31.5">
      <c r="A2007" s="11"/>
      <c r="B2007" s="11"/>
      <c r="C2007" s="42" t="s">
        <v>1853</v>
      </c>
      <c r="D2007" s="14">
        <v>23000</v>
      </c>
      <c r="E2007" s="14">
        <v>23000</v>
      </c>
      <c r="F2007" s="14">
        <v>23000</v>
      </c>
      <c r="G2007" s="14"/>
      <c r="H2007" s="14">
        <v>23000</v>
      </c>
    </row>
    <row r="2008" spans="1:8" ht="47.25">
      <c r="A2008" s="11"/>
      <c r="B2008" s="11"/>
      <c r="C2008" s="42" t="s">
        <v>1854</v>
      </c>
      <c r="D2008" s="14">
        <v>23000</v>
      </c>
      <c r="E2008" s="14">
        <v>23000</v>
      </c>
      <c r="F2008" s="14">
        <v>23000</v>
      </c>
      <c r="G2008" s="14"/>
      <c r="H2008" s="14">
        <v>23000</v>
      </c>
    </row>
    <row r="2009" spans="1:8" ht="31.5">
      <c r="A2009" s="11"/>
      <c r="B2009" s="11"/>
      <c r="C2009" s="42" t="s">
        <v>1855</v>
      </c>
      <c r="D2009" s="14">
        <v>23000</v>
      </c>
      <c r="E2009" s="14">
        <v>23000</v>
      </c>
      <c r="F2009" s="14">
        <v>23000</v>
      </c>
      <c r="G2009" s="14"/>
      <c r="H2009" s="14">
        <v>23000</v>
      </c>
    </row>
    <row r="2010" spans="1:8" ht="31.5">
      <c r="A2010" s="11"/>
      <c r="B2010" s="11"/>
      <c r="C2010" s="42" t="s">
        <v>1856</v>
      </c>
      <c r="D2010" s="14">
        <v>23000</v>
      </c>
      <c r="E2010" s="14">
        <v>23000</v>
      </c>
      <c r="F2010" s="14">
        <v>23000</v>
      </c>
      <c r="G2010" s="14"/>
      <c r="H2010" s="14">
        <v>23000</v>
      </c>
    </row>
    <row r="2011" spans="1:8" ht="31.5">
      <c r="A2011" s="11"/>
      <c r="B2011" s="11"/>
      <c r="C2011" s="42" t="s">
        <v>1857</v>
      </c>
      <c r="D2011" s="14">
        <v>23000</v>
      </c>
      <c r="E2011" s="14">
        <v>23000</v>
      </c>
      <c r="F2011" s="14">
        <v>23000</v>
      </c>
      <c r="G2011" s="14"/>
      <c r="H2011" s="14">
        <v>23000</v>
      </c>
    </row>
    <row r="2012" spans="1:8" ht="47.25">
      <c r="A2012" s="11"/>
      <c r="B2012" s="11"/>
      <c r="C2012" s="42" t="s">
        <v>1858</v>
      </c>
      <c r="D2012" s="14">
        <v>23000</v>
      </c>
      <c r="E2012" s="14">
        <v>23000</v>
      </c>
      <c r="F2012" s="14">
        <v>23000</v>
      </c>
      <c r="G2012" s="14"/>
      <c r="H2012" s="14">
        <v>23000</v>
      </c>
    </row>
    <row r="2013" spans="1:8" ht="31.5">
      <c r="A2013" s="11"/>
      <c r="B2013" s="11"/>
      <c r="C2013" s="42" t="s">
        <v>1859</v>
      </c>
      <c r="D2013" s="14">
        <v>23000</v>
      </c>
      <c r="E2013" s="14">
        <v>23000</v>
      </c>
      <c r="F2013" s="14">
        <v>23000</v>
      </c>
      <c r="G2013" s="14"/>
      <c r="H2013" s="14">
        <v>23000</v>
      </c>
    </row>
    <row r="2014" spans="1:8" ht="31.5">
      <c r="A2014" s="11"/>
      <c r="B2014" s="11"/>
      <c r="C2014" s="42" t="s">
        <v>1860</v>
      </c>
      <c r="D2014" s="14">
        <v>22000</v>
      </c>
      <c r="E2014" s="14">
        <v>22000</v>
      </c>
      <c r="F2014" s="14">
        <v>22000</v>
      </c>
      <c r="G2014" s="14"/>
      <c r="H2014" s="14">
        <v>22000</v>
      </c>
    </row>
    <row r="2015" spans="1:8" ht="31.5">
      <c r="A2015" s="11"/>
      <c r="B2015" s="11"/>
      <c r="C2015" s="42" t="s">
        <v>1861</v>
      </c>
      <c r="D2015" s="14">
        <v>23000</v>
      </c>
      <c r="E2015" s="14">
        <v>23000</v>
      </c>
      <c r="F2015" s="14">
        <v>23000</v>
      </c>
      <c r="G2015" s="14"/>
      <c r="H2015" s="14">
        <v>23000</v>
      </c>
    </row>
    <row r="2016" spans="1:8" ht="31.5">
      <c r="A2016" s="11"/>
      <c r="B2016" s="11"/>
      <c r="C2016" s="42" t="s">
        <v>1862</v>
      </c>
      <c r="D2016" s="14">
        <v>18000</v>
      </c>
      <c r="E2016" s="14">
        <v>18000</v>
      </c>
      <c r="F2016" s="14">
        <v>18000</v>
      </c>
      <c r="G2016" s="14"/>
      <c r="H2016" s="14">
        <v>18000</v>
      </c>
    </row>
    <row r="2017" spans="1:8" ht="31.5">
      <c r="A2017" s="11"/>
      <c r="B2017" s="11"/>
      <c r="C2017" s="42" t="s">
        <v>1863</v>
      </c>
      <c r="D2017" s="14">
        <v>18000</v>
      </c>
      <c r="E2017" s="14">
        <v>18000</v>
      </c>
      <c r="F2017" s="14">
        <v>18000</v>
      </c>
      <c r="G2017" s="14"/>
      <c r="H2017" s="14">
        <v>18000</v>
      </c>
    </row>
    <row r="2018" spans="1:8" ht="31.5">
      <c r="A2018" s="11"/>
      <c r="B2018" s="11"/>
      <c r="C2018" s="42" t="s">
        <v>1864</v>
      </c>
      <c r="D2018" s="14">
        <v>18000</v>
      </c>
      <c r="E2018" s="14">
        <v>18000</v>
      </c>
      <c r="F2018" s="14">
        <v>18000</v>
      </c>
      <c r="G2018" s="14"/>
      <c r="H2018" s="14">
        <v>18000</v>
      </c>
    </row>
    <row r="2019" spans="1:8" ht="31.5">
      <c r="A2019" s="11"/>
      <c r="B2019" s="11"/>
      <c r="C2019" s="42" t="s">
        <v>1865</v>
      </c>
      <c r="D2019" s="14">
        <v>14000</v>
      </c>
      <c r="E2019" s="14">
        <v>14000</v>
      </c>
      <c r="F2019" s="14">
        <v>14000</v>
      </c>
      <c r="G2019" s="14"/>
      <c r="H2019" s="14">
        <v>14000</v>
      </c>
    </row>
    <row r="2020" spans="1:8" ht="31.5">
      <c r="A2020" s="11"/>
      <c r="B2020" s="11"/>
      <c r="C2020" s="42" t="s">
        <v>1866</v>
      </c>
      <c r="D2020" s="14">
        <v>14000</v>
      </c>
      <c r="E2020" s="14">
        <v>14000</v>
      </c>
      <c r="F2020" s="14">
        <v>14000</v>
      </c>
      <c r="G2020" s="14"/>
      <c r="H2020" s="14">
        <v>14000</v>
      </c>
    </row>
    <row r="2021" spans="1:8" ht="31.5">
      <c r="A2021" s="11"/>
      <c r="B2021" s="11"/>
      <c r="C2021" s="42" t="s">
        <v>1867</v>
      </c>
      <c r="D2021" s="14">
        <v>14000</v>
      </c>
      <c r="E2021" s="14">
        <v>14000</v>
      </c>
      <c r="F2021" s="14">
        <v>14000</v>
      </c>
      <c r="G2021" s="14"/>
      <c r="H2021" s="14">
        <v>14000</v>
      </c>
    </row>
    <row r="2022" spans="1:8" ht="31.5">
      <c r="A2022" s="11"/>
      <c r="B2022" s="11"/>
      <c r="C2022" s="42" t="s">
        <v>1868</v>
      </c>
      <c r="D2022" s="14">
        <v>14000</v>
      </c>
      <c r="E2022" s="14">
        <v>14000</v>
      </c>
      <c r="F2022" s="14">
        <v>14000</v>
      </c>
      <c r="G2022" s="14"/>
      <c r="H2022" s="14">
        <v>14000</v>
      </c>
    </row>
    <row r="2023" spans="1:8" ht="31.5">
      <c r="A2023" s="11"/>
      <c r="B2023" s="11"/>
      <c r="C2023" s="42" t="s">
        <v>1869</v>
      </c>
      <c r="D2023" s="14">
        <v>14000</v>
      </c>
      <c r="E2023" s="14">
        <v>14000</v>
      </c>
      <c r="F2023" s="14">
        <v>14000</v>
      </c>
      <c r="G2023" s="14"/>
      <c r="H2023" s="14">
        <v>14000</v>
      </c>
    </row>
    <row r="2024" spans="1:8" ht="31.5">
      <c r="A2024" s="11"/>
      <c r="B2024" s="11"/>
      <c r="C2024" s="42" t="s">
        <v>1870</v>
      </c>
      <c r="D2024" s="14">
        <v>14000</v>
      </c>
      <c r="E2024" s="14">
        <v>14000</v>
      </c>
      <c r="F2024" s="14">
        <v>14000</v>
      </c>
      <c r="G2024" s="14"/>
      <c r="H2024" s="14">
        <v>14000</v>
      </c>
    </row>
    <row r="2025" spans="1:8" ht="47.25">
      <c r="A2025" s="11"/>
      <c r="B2025" s="11"/>
      <c r="C2025" s="42" t="s">
        <v>1871</v>
      </c>
      <c r="D2025" s="14">
        <v>58000</v>
      </c>
      <c r="E2025" s="14">
        <v>58000</v>
      </c>
      <c r="F2025" s="14">
        <v>58000</v>
      </c>
      <c r="G2025" s="14"/>
      <c r="H2025" s="14">
        <v>14860</v>
      </c>
    </row>
    <row r="2026" spans="1:8" ht="78.75">
      <c r="A2026" s="11"/>
      <c r="B2026" s="11"/>
      <c r="C2026" s="42" t="s">
        <v>1872</v>
      </c>
      <c r="D2026" s="14">
        <v>111000</v>
      </c>
      <c r="E2026" s="14">
        <v>111000</v>
      </c>
      <c r="F2026" s="14">
        <v>111000</v>
      </c>
      <c r="G2026" s="14"/>
      <c r="H2026" s="14">
        <v>111000</v>
      </c>
    </row>
    <row r="2027" spans="1:8" ht="47.25">
      <c r="A2027" s="11"/>
      <c r="B2027" s="11"/>
      <c r="C2027" s="42" t="s">
        <v>1873</v>
      </c>
      <c r="D2027" s="14">
        <v>58000</v>
      </c>
      <c r="E2027" s="14">
        <v>58000</v>
      </c>
      <c r="F2027" s="14">
        <v>58000</v>
      </c>
      <c r="G2027" s="14"/>
      <c r="H2027" s="14">
        <v>58000</v>
      </c>
    </row>
    <row r="2028" spans="1:8" ht="63">
      <c r="A2028" s="11"/>
      <c r="B2028" s="11"/>
      <c r="C2028" s="42" t="s">
        <v>1874</v>
      </c>
      <c r="D2028" s="14">
        <v>111000</v>
      </c>
      <c r="E2028" s="14">
        <v>111000</v>
      </c>
      <c r="F2028" s="14">
        <v>111000</v>
      </c>
      <c r="G2028" s="14"/>
      <c r="H2028" s="14">
        <v>53790</v>
      </c>
    </row>
    <row r="2029" spans="1:8" ht="63">
      <c r="A2029" s="11"/>
      <c r="B2029" s="11"/>
      <c r="C2029" s="42" t="s">
        <v>1875</v>
      </c>
      <c r="D2029" s="14">
        <v>58000</v>
      </c>
      <c r="E2029" s="14">
        <v>58000</v>
      </c>
      <c r="F2029" s="14">
        <v>58000</v>
      </c>
      <c r="G2029" s="14"/>
      <c r="H2029" s="14">
        <v>29300</v>
      </c>
    </row>
    <row r="2030" spans="1:8" ht="47.25">
      <c r="A2030" s="11"/>
      <c r="B2030" s="11"/>
      <c r="C2030" s="42" t="s">
        <v>1876</v>
      </c>
      <c r="D2030" s="14">
        <v>58000</v>
      </c>
      <c r="E2030" s="14">
        <v>58000</v>
      </c>
      <c r="F2030" s="14">
        <v>58000</v>
      </c>
      <c r="G2030" s="14"/>
      <c r="H2030" s="14">
        <v>28300</v>
      </c>
    </row>
    <row r="2031" spans="1:8" ht="63">
      <c r="A2031" s="11"/>
      <c r="B2031" s="11"/>
      <c r="C2031" s="42" t="s">
        <v>1877</v>
      </c>
      <c r="D2031" s="14">
        <v>58000</v>
      </c>
      <c r="E2031" s="14">
        <v>58000</v>
      </c>
      <c r="F2031" s="14">
        <v>58000</v>
      </c>
      <c r="G2031" s="14"/>
      <c r="H2031" s="14">
        <v>58000</v>
      </c>
    </row>
    <row r="2032" spans="1:8" ht="47.25">
      <c r="A2032" s="11"/>
      <c r="B2032" s="11"/>
      <c r="C2032" s="42" t="s">
        <v>1878</v>
      </c>
      <c r="D2032" s="14">
        <v>17000</v>
      </c>
      <c r="E2032" s="14">
        <v>17000</v>
      </c>
      <c r="F2032" s="14">
        <v>17000</v>
      </c>
      <c r="G2032" s="14"/>
      <c r="H2032" s="14">
        <v>8380</v>
      </c>
    </row>
    <row r="2033" spans="1:8" ht="47.25">
      <c r="A2033" s="11"/>
      <c r="B2033" s="11"/>
      <c r="C2033" s="42" t="s">
        <v>1879</v>
      </c>
      <c r="D2033" s="14">
        <v>58000</v>
      </c>
      <c r="E2033" s="14">
        <v>58000</v>
      </c>
      <c r="F2033" s="14">
        <v>58000</v>
      </c>
      <c r="G2033" s="14"/>
      <c r="H2033" s="14">
        <v>56204</v>
      </c>
    </row>
    <row r="2034" spans="1:8" ht="47.25">
      <c r="A2034" s="11"/>
      <c r="B2034" s="11"/>
      <c r="C2034" s="42" t="s">
        <v>1880</v>
      </c>
      <c r="D2034" s="14">
        <v>17000</v>
      </c>
      <c r="E2034" s="14">
        <v>17000</v>
      </c>
      <c r="F2034" s="14">
        <v>17000</v>
      </c>
      <c r="G2034" s="14"/>
      <c r="H2034" s="14">
        <v>17000</v>
      </c>
    </row>
    <row r="2035" spans="1:8" ht="63">
      <c r="A2035" s="11"/>
      <c r="B2035" s="11"/>
      <c r="C2035" s="42" t="s">
        <v>1881</v>
      </c>
      <c r="D2035" s="14">
        <v>35000</v>
      </c>
      <c r="E2035" s="14">
        <v>35000</v>
      </c>
      <c r="F2035" s="14">
        <v>35000</v>
      </c>
      <c r="G2035" s="14"/>
      <c r="H2035" s="14">
        <v>18500</v>
      </c>
    </row>
    <row r="2036" spans="1:8" ht="47.25">
      <c r="A2036" s="11"/>
      <c r="B2036" s="11"/>
      <c r="C2036" s="42" t="s">
        <v>1882</v>
      </c>
      <c r="D2036" s="14">
        <v>28000</v>
      </c>
      <c r="E2036" s="14">
        <v>28000</v>
      </c>
      <c r="F2036" s="14">
        <v>28000</v>
      </c>
      <c r="G2036" s="14"/>
      <c r="H2036" s="14">
        <v>0</v>
      </c>
    </row>
    <row r="2037" spans="1:8">
      <c r="A2037" s="11"/>
      <c r="B2037" s="11"/>
      <c r="C2037" s="42" t="s">
        <v>1883</v>
      </c>
      <c r="D2037" s="14">
        <v>116000</v>
      </c>
      <c r="E2037" s="14">
        <v>116000</v>
      </c>
      <c r="F2037" s="14">
        <v>116000</v>
      </c>
      <c r="G2037" s="14"/>
      <c r="H2037" s="14">
        <v>0</v>
      </c>
    </row>
    <row r="2038" spans="1:8" ht="47.25">
      <c r="A2038" s="11"/>
      <c r="B2038" s="11"/>
      <c r="C2038" s="42" t="s">
        <v>1884</v>
      </c>
      <c r="D2038" s="14">
        <v>20000</v>
      </c>
      <c r="E2038" s="14">
        <v>20000</v>
      </c>
      <c r="F2038" s="14">
        <v>20000</v>
      </c>
      <c r="G2038" s="14"/>
      <c r="H2038" s="14">
        <v>0</v>
      </c>
    </row>
    <row r="2039" spans="1:8" ht="47.25">
      <c r="A2039" s="11"/>
      <c r="B2039" s="11"/>
      <c r="C2039" s="42" t="s">
        <v>1885</v>
      </c>
      <c r="D2039" s="14">
        <v>20000</v>
      </c>
      <c r="E2039" s="14">
        <v>20000</v>
      </c>
      <c r="F2039" s="14">
        <v>20000</v>
      </c>
      <c r="G2039" s="14"/>
      <c r="H2039" s="14">
        <v>0</v>
      </c>
    </row>
    <row r="2040" spans="1:8" ht="31.5">
      <c r="A2040" s="11"/>
      <c r="B2040" s="11"/>
      <c r="C2040" s="42" t="s">
        <v>1886</v>
      </c>
      <c r="D2040" s="14">
        <v>116000</v>
      </c>
      <c r="E2040" s="14">
        <v>116000</v>
      </c>
      <c r="F2040" s="14">
        <v>116000</v>
      </c>
      <c r="G2040" s="14"/>
      <c r="H2040" s="14">
        <v>0</v>
      </c>
    </row>
    <row r="2041" spans="1:8" ht="47.25">
      <c r="A2041" s="11"/>
      <c r="B2041" s="11"/>
      <c r="C2041" s="42" t="s">
        <v>1887</v>
      </c>
      <c r="D2041" s="14">
        <v>20000</v>
      </c>
      <c r="E2041" s="14">
        <v>20000</v>
      </c>
      <c r="F2041" s="14">
        <v>20000</v>
      </c>
      <c r="G2041" s="14"/>
      <c r="H2041" s="14">
        <v>0</v>
      </c>
    </row>
    <row r="2042" spans="1:8" ht="31.5">
      <c r="A2042" s="11"/>
      <c r="B2042" s="11"/>
      <c r="C2042" s="42" t="s">
        <v>1835</v>
      </c>
      <c r="D2042" s="14">
        <v>4000</v>
      </c>
      <c r="E2042" s="14">
        <v>4000</v>
      </c>
      <c r="F2042" s="14">
        <v>4000</v>
      </c>
      <c r="G2042" s="14">
        <v>4000</v>
      </c>
      <c r="H2042" s="14"/>
    </row>
    <row r="2043" spans="1:8" ht="31.5">
      <c r="A2043" s="11"/>
      <c r="B2043" s="11"/>
      <c r="C2043" s="42" t="s">
        <v>5842</v>
      </c>
      <c r="D2043" s="14">
        <v>13500</v>
      </c>
      <c r="E2043" s="14">
        <v>0</v>
      </c>
      <c r="F2043" s="14">
        <v>0</v>
      </c>
      <c r="G2043" s="14">
        <v>0</v>
      </c>
      <c r="H2043" s="14"/>
    </row>
    <row r="2044" spans="1:8">
      <c r="A2044" s="11"/>
      <c r="B2044" s="11"/>
      <c r="C2044" s="42" t="s">
        <v>5843</v>
      </c>
      <c r="D2044" s="14">
        <v>9000</v>
      </c>
      <c r="E2044" s="14">
        <v>0</v>
      </c>
      <c r="F2044" s="14">
        <v>0</v>
      </c>
      <c r="G2044" s="14">
        <v>0</v>
      </c>
      <c r="H2044" s="14"/>
    </row>
    <row r="2045" spans="1:8">
      <c r="A2045" s="11"/>
      <c r="B2045" s="11"/>
      <c r="C2045" s="42" t="s">
        <v>5844</v>
      </c>
      <c r="D2045" s="14">
        <v>9000</v>
      </c>
      <c r="E2045" s="14">
        <v>0</v>
      </c>
      <c r="F2045" s="14">
        <v>0</v>
      </c>
      <c r="G2045" s="14">
        <v>0</v>
      </c>
      <c r="H2045" s="14"/>
    </row>
    <row r="2046" spans="1:8">
      <c r="A2046" s="11"/>
      <c r="B2046" s="11"/>
      <c r="C2046" s="42" t="s">
        <v>5845</v>
      </c>
      <c r="D2046" s="14">
        <v>14000</v>
      </c>
      <c r="E2046" s="14">
        <v>14000</v>
      </c>
      <c r="F2046" s="14">
        <v>14000</v>
      </c>
      <c r="G2046" s="14">
        <v>14000</v>
      </c>
      <c r="H2046" s="14">
        <v>11787</v>
      </c>
    </row>
    <row r="2047" spans="1:8">
      <c r="A2047" s="11"/>
      <c r="B2047" s="11"/>
      <c r="C2047" s="42" t="s">
        <v>5846</v>
      </c>
      <c r="D2047" s="14">
        <v>11000</v>
      </c>
      <c r="E2047" s="14">
        <v>11000</v>
      </c>
      <c r="F2047" s="14">
        <v>11000</v>
      </c>
      <c r="G2047" s="14">
        <v>11000</v>
      </c>
      <c r="H2047" s="14"/>
    </row>
    <row r="2048" spans="1:8" ht="31.5">
      <c r="A2048" s="11"/>
      <c r="B2048" s="11"/>
      <c r="C2048" s="42" t="s">
        <v>5847</v>
      </c>
      <c r="D2048" s="14">
        <v>18000</v>
      </c>
      <c r="E2048" s="14">
        <v>18000</v>
      </c>
      <c r="F2048" s="14">
        <v>18000</v>
      </c>
      <c r="G2048" s="14">
        <v>18000</v>
      </c>
      <c r="H2048" s="14"/>
    </row>
    <row r="2049" spans="1:8" ht="31.5">
      <c r="A2049" s="11"/>
      <c r="B2049" s="11"/>
      <c r="C2049" s="42" t="s">
        <v>1842</v>
      </c>
      <c r="D2049" s="14">
        <v>7000</v>
      </c>
      <c r="E2049" s="14">
        <v>7000</v>
      </c>
      <c r="F2049" s="14">
        <v>7000</v>
      </c>
      <c r="G2049" s="14">
        <v>7000</v>
      </c>
      <c r="H2049" s="14"/>
    </row>
    <row r="2050" spans="1:8" ht="31.5">
      <c r="A2050" s="11"/>
      <c r="B2050" s="11"/>
      <c r="C2050" s="42" t="s">
        <v>5848</v>
      </c>
      <c r="D2050" s="14">
        <v>17000</v>
      </c>
      <c r="E2050" s="14">
        <v>17000</v>
      </c>
      <c r="F2050" s="14">
        <v>17000</v>
      </c>
      <c r="G2050" s="14">
        <v>17000</v>
      </c>
      <c r="H2050" s="14">
        <v>17000</v>
      </c>
    </row>
    <row r="2051" spans="1:8" ht="31.5">
      <c r="A2051" s="11"/>
      <c r="B2051" s="11"/>
      <c r="C2051" s="42" t="s">
        <v>1844</v>
      </c>
      <c r="D2051" s="14">
        <v>7000</v>
      </c>
      <c r="E2051" s="14">
        <v>7000</v>
      </c>
      <c r="F2051" s="14">
        <v>7000</v>
      </c>
      <c r="G2051" s="14">
        <v>7000</v>
      </c>
      <c r="H2051" s="14"/>
    </row>
    <row r="2052" spans="1:8" ht="31.5">
      <c r="A2052" s="11"/>
      <c r="B2052" s="11"/>
      <c r="C2052" s="42" t="s">
        <v>5849</v>
      </c>
      <c r="D2052" s="14">
        <v>14000</v>
      </c>
      <c r="E2052" s="14">
        <v>14000</v>
      </c>
      <c r="F2052" s="14">
        <v>14000</v>
      </c>
      <c r="G2052" s="14">
        <v>14000</v>
      </c>
      <c r="H2052" s="14">
        <v>14000</v>
      </c>
    </row>
    <row r="2053" spans="1:8" ht="31.5">
      <c r="A2053" s="11"/>
      <c r="B2053" s="11"/>
      <c r="C2053" s="42" t="s">
        <v>5850</v>
      </c>
      <c r="D2053" s="14">
        <v>3000</v>
      </c>
      <c r="E2053" s="14">
        <v>3000</v>
      </c>
      <c r="F2053" s="14">
        <v>3000</v>
      </c>
      <c r="G2053" s="14">
        <v>3000</v>
      </c>
      <c r="H2053" s="14"/>
    </row>
    <row r="2054" spans="1:8" ht="31.5">
      <c r="A2054" s="11"/>
      <c r="B2054" s="11"/>
      <c r="C2054" s="42" t="s">
        <v>5851</v>
      </c>
      <c r="D2054" s="14">
        <v>3000</v>
      </c>
      <c r="E2054" s="14">
        <v>3000</v>
      </c>
      <c r="F2054" s="14">
        <v>3000</v>
      </c>
      <c r="G2054" s="14">
        <v>3000</v>
      </c>
      <c r="H2054" s="14"/>
    </row>
    <row r="2055" spans="1:8" ht="31.5">
      <c r="A2055" s="11"/>
      <c r="B2055" s="11"/>
      <c r="C2055" s="42" t="s">
        <v>5852</v>
      </c>
      <c r="D2055" s="14">
        <v>12000</v>
      </c>
      <c r="E2055" s="14">
        <v>12000</v>
      </c>
      <c r="F2055" s="14">
        <v>12000</v>
      </c>
      <c r="G2055" s="14">
        <v>12000</v>
      </c>
      <c r="H2055" s="14">
        <v>12000</v>
      </c>
    </row>
    <row r="2056" spans="1:8" ht="31.5">
      <c r="A2056" s="11"/>
      <c r="B2056" s="11"/>
      <c r="C2056" s="42" t="s">
        <v>5853</v>
      </c>
      <c r="D2056" s="14">
        <v>21000</v>
      </c>
      <c r="E2056" s="14">
        <v>21000</v>
      </c>
      <c r="F2056" s="14">
        <v>21000</v>
      </c>
      <c r="G2056" s="14">
        <v>21000</v>
      </c>
      <c r="H2056" s="14"/>
    </row>
    <row r="2057" spans="1:8" ht="31.5">
      <c r="A2057" s="11"/>
      <c r="B2057" s="11"/>
      <c r="C2057" s="42" t="s">
        <v>1850</v>
      </c>
      <c r="D2057" s="14">
        <v>7000</v>
      </c>
      <c r="E2057" s="14">
        <v>7000</v>
      </c>
      <c r="F2057" s="14">
        <v>7000</v>
      </c>
      <c r="G2057" s="14">
        <v>7000</v>
      </c>
      <c r="H2057" s="14"/>
    </row>
    <row r="2058" spans="1:8" ht="31.5">
      <c r="A2058" s="11"/>
      <c r="B2058" s="11"/>
      <c r="C2058" s="42" t="s">
        <v>1851</v>
      </c>
      <c r="D2058" s="14">
        <v>17000</v>
      </c>
      <c r="E2058" s="14">
        <v>17000</v>
      </c>
      <c r="F2058" s="14">
        <v>17000</v>
      </c>
      <c r="G2058" s="14">
        <v>17000</v>
      </c>
      <c r="H2058" s="14"/>
    </row>
    <row r="2059" spans="1:8" ht="31.5">
      <c r="A2059" s="11"/>
      <c r="B2059" s="11"/>
      <c r="C2059" s="42" t="s">
        <v>1852</v>
      </c>
      <c r="D2059" s="14">
        <v>41000</v>
      </c>
      <c r="E2059" s="14">
        <v>41000</v>
      </c>
      <c r="F2059" s="14">
        <v>41000</v>
      </c>
      <c r="G2059" s="14">
        <v>41000</v>
      </c>
      <c r="H2059" s="14"/>
    </row>
    <row r="2060" spans="1:8" ht="31.5">
      <c r="A2060" s="11"/>
      <c r="B2060" s="11"/>
      <c r="C2060" s="42" t="s">
        <v>5854</v>
      </c>
      <c r="D2060" s="14">
        <v>9000</v>
      </c>
      <c r="E2060" s="14">
        <v>9000</v>
      </c>
      <c r="F2060" s="14">
        <v>9000</v>
      </c>
      <c r="G2060" s="14">
        <v>9000</v>
      </c>
      <c r="H2060" s="14"/>
    </row>
    <row r="2061" spans="1:8" ht="47.25">
      <c r="A2061" s="11"/>
      <c r="B2061" s="11"/>
      <c r="C2061" s="42" t="s">
        <v>1854</v>
      </c>
      <c r="D2061" s="14">
        <v>9000</v>
      </c>
      <c r="E2061" s="14">
        <v>9000</v>
      </c>
      <c r="F2061" s="14">
        <v>9000</v>
      </c>
      <c r="G2061" s="14">
        <v>9000</v>
      </c>
      <c r="H2061" s="14"/>
    </row>
    <row r="2062" spans="1:8" ht="31.5">
      <c r="A2062" s="11"/>
      <c r="B2062" s="11"/>
      <c r="C2062" s="42" t="s">
        <v>5855</v>
      </c>
      <c r="D2062" s="14">
        <v>9000</v>
      </c>
      <c r="E2062" s="14">
        <v>9000</v>
      </c>
      <c r="F2062" s="14">
        <v>9000</v>
      </c>
      <c r="G2062" s="14">
        <v>9000</v>
      </c>
      <c r="H2062" s="14"/>
    </row>
    <row r="2063" spans="1:8" ht="31.5">
      <c r="A2063" s="11"/>
      <c r="B2063" s="11"/>
      <c r="C2063" s="42" t="s">
        <v>5856</v>
      </c>
      <c r="D2063" s="14">
        <v>9000</v>
      </c>
      <c r="E2063" s="14">
        <v>9000</v>
      </c>
      <c r="F2063" s="14">
        <v>9000</v>
      </c>
      <c r="G2063" s="14">
        <v>9000</v>
      </c>
      <c r="H2063" s="14"/>
    </row>
    <row r="2064" spans="1:8" ht="31.5">
      <c r="A2064" s="11"/>
      <c r="B2064" s="11"/>
      <c r="C2064" s="42" t="s">
        <v>1857</v>
      </c>
      <c r="D2064" s="14">
        <v>9000</v>
      </c>
      <c r="E2064" s="14">
        <v>9000</v>
      </c>
      <c r="F2064" s="14">
        <v>9000</v>
      </c>
      <c r="G2064" s="14">
        <v>9000</v>
      </c>
      <c r="H2064" s="14"/>
    </row>
    <row r="2065" spans="1:8" ht="47.25">
      <c r="A2065" s="11"/>
      <c r="B2065" s="11"/>
      <c r="C2065" s="42" t="s">
        <v>5857</v>
      </c>
      <c r="D2065" s="14">
        <v>9000</v>
      </c>
      <c r="E2065" s="14">
        <v>9000</v>
      </c>
      <c r="F2065" s="14">
        <v>9000</v>
      </c>
      <c r="G2065" s="14">
        <v>9000</v>
      </c>
      <c r="H2065" s="14"/>
    </row>
    <row r="2066" spans="1:8" ht="31.5">
      <c r="A2066" s="11"/>
      <c r="B2066" s="11"/>
      <c r="C2066" s="42" t="s">
        <v>1859</v>
      </c>
      <c r="D2066" s="14">
        <v>9000</v>
      </c>
      <c r="E2066" s="14">
        <v>9000</v>
      </c>
      <c r="F2066" s="14">
        <v>9000</v>
      </c>
      <c r="G2066" s="14">
        <v>9000</v>
      </c>
      <c r="H2066" s="14"/>
    </row>
    <row r="2067" spans="1:8" ht="31.5">
      <c r="A2067" s="11"/>
      <c r="B2067" s="11"/>
      <c r="C2067" s="42" t="s">
        <v>1860</v>
      </c>
      <c r="D2067" s="14">
        <v>7000</v>
      </c>
      <c r="E2067" s="14">
        <v>7000</v>
      </c>
      <c r="F2067" s="14">
        <v>7000</v>
      </c>
      <c r="G2067" s="14">
        <v>7000</v>
      </c>
      <c r="H2067" s="14"/>
    </row>
    <row r="2068" spans="1:8" ht="31.5">
      <c r="A2068" s="11"/>
      <c r="B2068" s="11"/>
      <c r="C2068" s="42" t="s">
        <v>1861</v>
      </c>
      <c r="D2068" s="14">
        <v>9000</v>
      </c>
      <c r="E2068" s="14">
        <v>9000</v>
      </c>
      <c r="F2068" s="14">
        <v>9000</v>
      </c>
      <c r="G2068" s="14">
        <v>9000</v>
      </c>
      <c r="H2068" s="14"/>
    </row>
    <row r="2069" spans="1:8" ht="31.5">
      <c r="A2069" s="11"/>
      <c r="B2069" s="11"/>
      <c r="C2069" s="42" t="s">
        <v>5858</v>
      </c>
      <c r="D2069" s="14">
        <v>6000</v>
      </c>
      <c r="E2069" s="14">
        <v>6000</v>
      </c>
      <c r="F2069" s="14">
        <v>6000</v>
      </c>
      <c r="G2069" s="14">
        <v>6000</v>
      </c>
      <c r="H2069" s="14"/>
    </row>
    <row r="2070" spans="1:8" ht="31.5">
      <c r="A2070" s="11"/>
      <c r="B2070" s="11"/>
      <c r="C2070" s="42" t="s">
        <v>1863</v>
      </c>
      <c r="D2070" s="14">
        <v>6000</v>
      </c>
      <c r="E2070" s="14">
        <v>6000</v>
      </c>
      <c r="F2070" s="14">
        <v>6000</v>
      </c>
      <c r="G2070" s="14">
        <v>6000</v>
      </c>
      <c r="H2070" s="14"/>
    </row>
    <row r="2071" spans="1:8" ht="31.5">
      <c r="A2071" s="11"/>
      <c r="B2071" s="11"/>
      <c r="C2071" s="42" t="s">
        <v>1864</v>
      </c>
      <c r="D2071" s="14">
        <v>6000</v>
      </c>
      <c r="E2071" s="14">
        <v>6000</v>
      </c>
      <c r="F2071" s="14">
        <v>6000</v>
      </c>
      <c r="G2071" s="14">
        <v>6000</v>
      </c>
      <c r="H2071" s="14"/>
    </row>
    <row r="2072" spans="1:8" ht="31.5">
      <c r="A2072" s="11"/>
      <c r="B2072" s="11"/>
      <c r="C2072" s="42" t="s">
        <v>1865</v>
      </c>
      <c r="D2072" s="14">
        <v>5000</v>
      </c>
      <c r="E2072" s="14">
        <v>5000</v>
      </c>
      <c r="F2072" s="14">
        <v>5000</v>
      </c>
      <c r="G2072" s="14">
        <v>5000</v>
      </c>
      <c r="H2072" s="14"/>
    </row>
    <row r="2073" spans="1:8" ht="31.5">
      <c r="A2073" s="11"/>
      <c r="B2073" s="11"/>
      <c r="C2073" s="42" t="s">
        <v>1866</v>
      </c>
      <c r="D2073" s="14">
        <v>5000</v>
      </c>
      <c r="E2073" s="14">
        <v>5000</v>
      </c>
      <c r="F2073" s="14">
        <v>5000</v>
      </c>
      <c r="G2073" s="14">
        <v>5000</v>
      </c>
      <c r="H2073" s="14"/>
    </row>
    <row r="2074" spans="1:8" ht="31.5">
      <c r="A2074" s="11"/>
      <c r="B2074" s="11"/>
      <c r="C2074" s="42" t="s">
        <v>1867</v>
      </c>
      <c r="D2074" s="14">
        <v>5000</v>
      </c>
      <c r="E2074" s="14">
        <v>5000</v>
      </c>
      <c r="F2074" s="14">
        <v>5000</v>
      </c>
      <c r="G2074" s="14">
        <v>5000</v>
      </c>
      <c r="H2074" s="14"/>
    </row>
    <row r="2075" spans="1:8" ht="31.5">
      <c r="A2075" s="38"/>
      <c r="B2075" s="38"/>
      <c r="C2075" s="42" t="s">
        <v>1868</v>
      </c>
      <c r="D2075" s="14">
        <v>5000</v>
      </c>
      <c r="E2075" s="13">
        <v>5000</v>
      </c>
      <c r="F2075" s="13">
        <v>5000</v>
      </c>
      <c r="G2075" s="13">
        <v>5000</v>
      </c>
      <c r="H2075" s="13"/>
    </row>
    <row r="2076" spans="1:8" ht="31.5">
      <c r="A2076" s="11"/>
      <c r="B2076" s="11"/>
      <c r="C2076" s="42" t="s">
        <v>1869</v>
      </c>
      <c r="D2076" s="14">
        <v>5000</v>
      </c>
      <c r="E2076" s="14">
        <v>5000</v>
      </c>
      <c r="F2076" s="14">
        <v>5000</v>
      </c>
      <c r="G2076" s="14">
        <v>5000</v>
      </c>
      <c r="H2076" s="14"/>
    </row>
    <row r="2077" spans="1:8" ht="31.5">
      <c r="A2077" s="11"/>
      <c r="B2077" s="11"/>
      <c r="C2077" s="42" t="s">
        <v>1870</v>
      </c>
      <c r="D2077" s="14">
        <v>5000</v>
      </c>
      <c r="E2077" s="14">
        <v>5000</v>
      </c>
      <c r="F2077" s="14">
        <v>5000</v>
      </c>
      <c r="G2077" s="14">
        <v>5000</v>
      </c>
      <c r="H2077" s="14"/>
    </row>
    <row r="2078" spans="1:8" ht="47.25">
      <c r="A2078" s="11"/>
      <c r="B2078" s="11"/>
      <c r="C2078" s="42" t="s">
        <v>5859</v>
      </c>
      <c r="D2078" s="14">
        <v>21000</v>
      </c>
      <c r="E2078" s="14">
        <v>21000</v>
      </c>
      <c r="F2078" s="14">
        <v>21000</v>
      </c>
      <c r="G2078" s="14">
        <v>21000</v>
      </c>
      <c r="H2078" s="14"/>
    </row>
    <row r="2079" spans="1:8" ht="78.75">
      <c r="A2079" s="11"/>
      <c r="B2079" s="11"/>
      <c r="C2079" s="42" t="s">
        <v>5860</v>
      </c>
      <c r="D2079" s="14">
        <v>39000</v>
      </c>
      <c r="E2079" s="14">
        <v>6010</v>
      </c>
      <c r="F2079" s="14">
        <v>6010</v>
      </c>
      <c r="G2079" s="14">
        <v>6010</v>
      </c>
      <c r="H2079" s="14"/>
    </row>
    <row r="2080" spans="1:8" ht="47.25">
      <c r="A2080" s="11"/>
      <c r="B2080" s="11"/>
      <c r="C2080" s="42" t="s">
        <v>5861</v>
      </c>
      <c r="D2080" s="14">
        <v>21000</v>
      </c>
      <c r="E2080" s="14">
        <v>21000</v>
      </c>
      <c r="F2080" s="14">
        <v>21000</v>
      </c>
      <c r="G2080" s="14">
        <v>21000</v>
      </c>
      <c r="H2080" s="14">
        <v>1200</v>
      </c>
    </row>
    <row r="2081" spans="1:8" ht="63">
      <c r="A2081" s="11"/>
      <c r="B2081" s="11"/>
      <c r="C2081" s="42" t="s">
        <v>5862</v>
      </c>
      <c r="D2081" s="14">
        <v>39000</v>
      </c>
      <c r="E2081" s="14">
        <v>39000</v>
      </c>
      <c r="F2081" s="14">
        <v>39000</v>
      </c>
      <c r="G2081" s="14">
        <v>39000</v>
      </c>
      <c r="H2081" s="14"/>
    </row>
    <row r="2082" spans="1:8" ht="63">
      <c r="A2082" s="11"/>
      <c r="B2082" s="11"/>
      <c r="C2082" s="42" t="s">
        <v>5863</v>
      </c>
      <c r="D2082" s="14">
        <v>21000</v>
      </c>
      <c r="E2082" s="14">
        <v>21000</v>
      </c>
      <c r="F2082" s="14">
        <v>21000</v>
      </c>
      <c r="G2082" s="14">
        <v>21000</v>
      </c>
      <c r="H2082" s="14"/>
    </row>
    <row r="2083" spans="1:8" ht="47.25">
      <c r="A2083" s="11"/>
      <c r="B2083" s="11"/>
      <c r="C2083" s="42" t="s">
        <v>5864</v>
      </c>
      <c r="D2083" s="14">
        <v>21000</v>
      </c>
      <c r="E2083" s="14">
        <v>21000</v>
      </c>
      <c r="F2083" s="14">
        <v>21000</v>
      </c>
      <c r="G2083" s="14">
        <v>21000</v>
      </c>
      <c r="H2083" s="14"/>
    </row>
    <row r="2084" spans="1:8" ht="63">
      <c r="A2084" s="11"/>
      <c r="B2084" s="11"/>
      <c r="C2084" s="42" t="s">
        <v>5865</v>
      </c>
      <c r="D2084" s="14">
        <v>21000</v>
      </c>
      <c r="E2084" s="14">
        <v>21000</v>
      </c>
      <c r="F2084" s="14">
        <v>21000</v>
      </c>
      <c r="G2084" s="14">
        <v>21000</v>
      </c>
      <c r="H2084" s="14"/>
    </row>
    <row r="2085" spans="1:8" ht="47.25">
      <c r="A2085" s="11"/>
      <c r="B2085" s="11"/>
      <c r="C2085" s="42" t="s">
        <v>1878</v>
      </c>
      <c r="D2085" s="14">
        <v>6000</v>
      </c>
      <c r="E2085" s="14">
        <v>6000</v>
      </c>
      <c r="F2085" s="14">
        <v>6000</v>
      </c>
      <c r="G2085" s="14">
        <v>6000</v>
      </c>
      <c r="H2085" s="14"/>
    </row>
    <row r="2086" spans="1:8" ht="47.25">
      <c r="A2086" s="11"/>
      <c r="B2086" s="11"/>
      <c r="C2086" s="42" t="s">
        <v>5866</v>
      </c>
      <c r="D2086" s="14">
        <v>21000</v>
      </c>
      <c r="E2086" s="14">
        <v>21000</v>
      </c>
      <c r="F2086" s="14">
        <v>21000</v>
      </c>
      <c r="G2086" s="14">
        <v>21000</v>
      </c>
      <c r="H2086" s="14"/>
    </row>
    <row r="2087" spans="1:8" ht="47.25">
      <c r="A2087" s="11"/>
      <c r="B2087" s="11"/>
      <c r="C2087" s="42" t="s">
        <v>1880</v>
      </c>
      <c r="D2087" s="14">
        <v>6000</v>
      </c>
      <c r="E2087" s="14">
        <v>6000</v>
      </c>
      <c r="F2087" s="14">
        <v>6000</v>
      </c>
      <c r="G2087" s="14">
        <v>6000</v>
      </c>
      <c r="H2087" s="14">
        <v>6000</v>
      </c>
    </row>
    <row r="2088" spans="1:8" ht="63">
      <c r="A2088" s="11"/>
      <c r="B2088" s="11"/>
      <c r="C2088" s="42" t="s">
        <v>5867</v>
      </c>
      <c r="D2088" s="14">
        <v>12000</v>
      </c>
      <c r="E2088" s="14">
        <v>12000</v>
      </c>
      <c r="F2088" s="14">
        <v>12000</v>
      </c>
      <c r="G2088" s="14">
        <v>12000</v>
      </c>
      <c r="H2088" s="14"/>
    </row>
    <row r="2089" spans="1:8" ht="47.25">
      <c r="A2089" s="11"/>
      <c r="B2089" s="11"/>
      <c r="C2089" s="42" t="s">
        <v>5868</v>
      </c>
      <c r="D2089" s="14">
        <v>10000</v>
      </c>
      <c r="E2089" s="14">
        <v>10000</v>
      </c>
      <c r="F2089" s="14">
        <v>10000</v>
      </c>
      <c r="G2089" s="14">
        <v>10000</v>
      </c>
      <c r="H2089" s="14"/>
    </row>
    <row r="2090" spans="1:8">
      <c r="A2090" s="11"/>
      <c r="B2090" s="11"/>
      <c r="C2090" s="42" t="s">
        <v>1883</v>
      </c>
      <c r="D2090" s="14">
        <v>41000</v>
      </c>
      <c r="E2090" s="14">
        <v>0</v>
      </c>
      <c r="F2090" s="14">
        <v>0</v>
      </c>
      <c r="G2090" s="14">
        <v>0</v>
      </c>
      <c r="H2090" s="14"/>
    </row>
    <row r="2091" spans="1:8" ht="47.25">
      <c r="A2091" s="11"/>
      <c r="B2091" s="11"/>
      <c r="C2091" s="42" t="s">
        <v>5869</v>
      </c>
      <c r="D2091" s="14">
        <v>7000</v>
      </c>
      <c r="E2091" s="14">
        <v>7000</v>
      </c>
      <c r="F2091" s="14">
        <v>7000</v>
      </c>
      <c r="G2091" s="14">
        <v>7000</v>
      </c>
      <c r="H2091" s="14"/>
    </row>
    <row r="2092" spans="1:8" ht="47.25">
      <c r="A2092" s="11"/>
      <c r="B2092" s="11"/>
      <c r="C2092" s="42" t="s">
        <v>1885</v>
      </c>
      <c r="D2092" s="14">
        <v>7000</v>
      </c>
      <c r="E2092" s="14">
        <v>7000</v>
      </c>
      <c r="F2092" s="14">
        <v>7000</v>
      </c>
      <c r="G2092" s="14">
        <v>7000</v>
      </c>
      <c r="H2092" s="14"/>
    </row>
    <row r="2093" spans="1:8" ht="31.5">
      <c r="A2093" s="11"/>
      <c r="B2093" s="11"/>
      <c r="C2093" s="42" t="s">
        <v>1886</v>
      </c>
      <c r="D2093" s="14">
        <v>41990</v>
      </c>
      <c r="E2093" s="14">
        <v>41990</v>
      </c>
      <c r="F2093" s="14">
        <v>41990</v>
      </c>
      <c r="G2093" s="14">
        <v>41990</v>
      </c>
      <c r="H2093" s="14"/>
    </row>
    <row r="2094" spans="1:8" ht="47.25">
      <c r="A2094" s="11"/>
      <c r="B2094" s="11"/>
      <c r="C2094" s="42" t="s">
        <v>1887</v>
      </c>
      <c r="D2094" s="14">
        <v>7000</v>
      </c>
      <c r="E2094" s="14">
        <v>7000</v>
      </c>
      <c r="F2094" s="14">
        <v>7000</v>
      </c>
      <c r="G2094" s="14">
        <v>7000</v>
      </c>
      <c r="H2094" s="14"/>
    </row>
    <row r="2095" spans="1:8">
      <c r="A2095" s="11"/>
      <c r="B2095" s="11"/>
      <c r="C2095" s="42" t="s">
        <v>1260</v>
      </c>
      <c r="D2095" s="94"/>
      <c r="E2095" s="14">
        <v>0</v>
      </c>
      <c r="F2095" s="14">
        <v>0</v>
      </c>
      <c r="G2095" s="14">
        <v>0</v>
      </c>
      <c r="H2095" s="14"/>
    </row>
    <row r="2096" spans="1:8" ht="31.5">
      <c r="A2096" s="11" t="s">
        <v>145</v>
      </c>
      <c r="B2096" s="11" t="s">
        <v>1888</v>
      </c>
      <c r="C2096" s="97"/>
      <c r="D2096" s="96">
        <f>SUM(D2097:D2119)</f>
        <v>756100</v>
      </c>
      <c r="E2096" s="96">
        <f>SUM(E2097:E2119)</f>
        <v>726000</v>
      </c>
      <c r="F2096" s="96">
        <f>SUM(F2097:F2119)</f>
        <v>726000</v>
      </c>
      <c r="G2096" s="96">
        <f>SUM(G2097:G2119)</f>
        <v>170000</v>
      </c>
      <c r="H2096" s="96">
        <f>SUM(H2097:H2107)</f>
        <v>0</v>
      </c>
    </row>
    <row r="2097" spans="1:8" ht="31.5">
      <c r="A2097" s="11"/>
      <c r="B2097" s="11"/>
      <c r="C2097" s="42" t="s">
        <v>1889</v>
      </c>
      <c r="D2097" s="14">
        <v>106000</v>
      </c>
      <c r="E2097" s="14">
        <v>106000</v>
      </c>
      <c r="F2097" s="14">
        <v>106000</v>
      </c>
      <c r="G2097" s="14"/>
      <c r="H2097" s="14"/>
    </row>
    <row r="2098" spans="1:8" ht="31.5">
      <c r="A2098" s="11"/>
      <c r="B2098" s="11"/>
      <c r="C2098" s="42" t="s">
        <v>1890</v>
      </c>
      <c r="D2098" s="14">
        <v>11000</v>
      </c>
      <c r="E2098" s="14">
        <v>11000</v>
      </c>
      <c r="F2098" s="14">
        <v>11000</v>
      </c>
      <c r="G2098" s="14"/>
      <c r="H2098" s="14"/>
    </row>
    <row r="2099" spans="1:8" ht="31.5">
      <c r="A2099" s="11"/>
      <c r="B2099" s="11"/>
      <c r="C2099" s="42" t="s">
        <v>1891</v>
      </c>
      <c r="D2099" s="14">
        <v>34000</v>
      </c>
      <c r="E2099" s="14">
        <v>34000</v>
      </c>
      <c r="F2099" s="14">
        <v>34000</v>
      </c>
      <c r="G2099" s="14"/>
      <c r="H2099" s="14"/>
    </row>
    <row r="2100" spans="1:8" ht="31.5">
      <c r="A2100" s="11"/>
      <c r="B2100" s="11"/>
      <c r="C2100" s="42" t="s">
        <v>1892</v>
      </c>
      <c r="D2100" s="14">
        <v>93000</v>
      </c>
      <c r="E2100" s="14">
        <v>93000</v>
      </c>
      <c r="F2100" s="14">
        <v>93000</v>
      </c>
      <c r="G2100" s="14"/>
      <c r="H2100" s="14"/>
    </row>
    <row r="2101" spans="1:8" ht="47.25">
      <c r="A2101" s="11"/>
      <c r="B2101" s="11"/>
      <c r="C2101" s="42" t="s">
        <v>1893</v>
      </c>
      <c r="D2101" s="14">
        <v>100000</v>
      </c>
      <c r="E2101" s="14">
        <v>100000</v>
      </c>
      <c r="F2101" s="14">
        <v>100000</v>
      </c>
      <c r="G2101" s="14"/>
      <c r="H2101" s="14"/>
    </row>
    <row r="2102" spans="1:8" ht="47.25">
      <c r="A2102" s="11"/>
      <c r="B2102" s="11"/>
      <c r="C2102" s="42" t="s">
        <v>1894</v>
      </c>
      <c r="D2102" s="14">
        <v>9000</v>
      </c>
      <c r="E2102" s="14">
        <v>9000</v>
      </c>
      <c r="F2102" s="14">
        <v>9000</v>
      </c>
      <c r="G2102" s="14"/>
      <c r="H2102" s="14"/>
    </row>
    <row r="2103" spans="1:8" ht="31.5">
      <c r="A2103" s="11"/>
      <c r="B2103" s="11"/>
      <c r="C2103" s="42" t="s">
        <v>1895</v>
      </c>
      <c r="D2103" s="14">
        <v>58000</v>
      </c>
      <c r="E2103" s="14">
        <v>58000</v>
      </c>
      <c r="F2103" s="14">
        <v>58000</v>
      </c>
      <c r="G2103" s="14"/>
      <c r="H2103" s="14"/>
    </row>
    <row r="2104" spans="1:8" ht="47.25">
      <c r="A2104" s="11"/>
      <c r="B2104" s="11"/>
      <c r="C2104" s="42" t="s">
        <v>1896</v>
      </c>
      <c r="D2104" s="14">
        <v>70000</v>
      </c>
      <c r="E2104" s="14">
        <v>70000</v>
      </c>
      <c r="F2104" s="14">
        <v>70000</v>
      </c>
      <c r="G2104" s="14"/>
      <c r="H2104" s="14"/>
    </row>
    <row r="2105" spans="1:8" ht="31.5">
      <c r="A2105" s="11"/>
      <c r="B2105" s="11"/>
      <c r="C2105" s="42" t="s">
        <v>1897</v>
      </c>
      <c r="D2105" s="14">
        <v>47000</v>
      </c>
      <c r="E2105" s="14">
        <v>47000</v>
      </c>
      <c r="F2105" s="14">
        <v>47000</v>
      </c>
      <c r="G2105" s="14"/>
      <c r="H2105" s="14"/>
    </row>
    <row r="2106" spans="1:8" ht="31.5">
      <c r="A2106" s="11"/>
      <c r="B2106" s="11"/>
      <c r="C2106" s="42" t="s">
        <v>1898</v>
      </c>
      <c r="D2106" s="14">
        <v>14000</v>
      </c>
      <c r="E2106" s="14">
        <v>14000</v>
      </c>
      <c r="F2106" s="14">
        <v>14000</v>
      </c>
      <c r="G2106" s="14"/>
      <c r="H2106" s="14"/>
    </row>
    <row r="2107" spans="1:8" ht="31.5">
      <c r="A2107" s="11"/>
      <c r="B2107" s="11"/>
      <c r="C2107" s="42" t="s">
        <v>1899</v>
      </c>
      <c r="D2107" s="14">
        <v>14000</v>
      </c>
      <c r="E2107" s="14">
        <v>14000</v>
      </c>
      <c r="F2107" s="14">
        <v>14000</v>
      </c>
      <c r="G2107" s="14"/>
      <c r="H2107" s="14"/>
    </row>
    <row r="2108" spans="1:8" ht="31.5">
      <c r="A2108" s="11"/>
      <c r="B2108" s="11"/>
      <c r="C2108" s="42" t="s">
        <v>5870</v>
      </c>
      <c r="D2108" s="14">
        <v>38000</v>
      </c>
      <c r="E2108" s="14"/>
      <c r="F2108" s="14"/>
      <c r="G2108" s="14"/>
      <c r="H2108" s="14"/>
    </row>
    <row r="2109" spans="1:8" ht="31.5">
      <c r="A2109" s="11"/>
      <c r="B2109" s="11"/>
      <c r="C2109" s="42" t="s">
        <v>1890</v>
      </c>
      <c r="D2109" s="14">
        <v>3400</v>
      </c>
      <c r="E2109" s="14"/>
      <c r="F2109" s="14"/>
      <c r="G2109" s="14"/>
      <c r="H2109" s="14"/>
    </row>
    <row r="2110" spans="1:8" ht="31.5">
      <c r="A2110" s="11"/>
      <c r="B2110" s="11"/>
      <c r="C2110" s="42" t="s">
        <v>1891</v>
      </c>
      <c r="D2110" s="14">
        <v>11500</v>
      </c>
      <c r="E2110" s="14"/>
      <c r="F2110" s="14"/>
      <c r="G2110" s="14"/>
      <c r="H2110" s="14"/>
    </row>
    <row r="2111" spans="1:8" ht="31.5">
      <c r="A2111" s="11"/>
      <c r="B2111" s="11"/>
      <c r="C2111" s="42" t="s">
        <v>1892</v>
      </c>
      <c r="D2111" s="14">
        <v>34000</v>
      </c>
      <c r="E2111" s="14"/>
      <c r="F2111" s="14"/>
      <c r="G2111" s="14"/>
      <c r="H2111" s="14"/>
    </row>
    <row r="2112" spans="1:8" ht="47.25">
      <c r="A2112" s="11"/>
      <c r="B2112" s="11"/>
      <c r="C2112" s="42" t="s">
        <v>1893</v>
      </c>
      <c r="D2112" s="14">
        <v>36500</v>
      </c>
      <c r="E2112" s="14"/>
      <c r="F2112" s="14"/>
      <c r="G2112" s="14"/>
      <c r="H2112" s="14"/>
    </row>
    <row r="2113" spans="1:8" ht="47.25">
      <c r="A2113" s="11"/>
      <c r="B2113" s="11"/>
      <c r="C2113" s="42" t="s">
        <v>1894</v>
      </c>
      <c r="D2113" s="14">
        <v>3000</v>
      </c>
      <c r="E2113" s="14"/>
      <c r="F2113" s="14"/>
      <c r="G2113" s="14"/>
      <c r="H2113" s="14"/>
    </row>
    <row r="2114" spans="1:8" ht="31.5">
      <c r="A2114" s="11"/>
      <c r="B2114" s="11"/>
      <c r="C2114" s="42" t="s">
        <v>5871</v>
      </c>
      <c r="D2114" s="14">
        <v>21000</v>
      </c>
      <c r="E2114" s="14"/>
      <c r="F2114" s="14"/>
      <c r="G2114" s="14"/>
      <c r="H2114" s="14"/>
    </row>
    <row r="2115" spans="1:8" ht="47.25">
      <c r="A2115" s="11"/>
      <c r="B2115" s="11"/>
      <c r="C2115" s="42" t="s">
        <v>1896</v>
      </c>
      <c r="D2115" s="14">
        <v>25000</v>
      </c>
      <c r="E2115" s="14"/>
      <c r="F2115" s="14"/>
      <c r="G2115" s="14"/>
      <c r="H2115" s="14"/>
    </row>
    <row r="2116" spans="1:8" ht="31.5">
      <c r="A2116" s="11"/>
      <c r="B2116" s="11"/>
      <c r="C2116" s="42" t="s">
        <v>1897</v>
      </c>
      <c r="D2116" s="14">
        <v>16000</v>
      </c>
      <c r="E2116" s="14"/>
      <c r="F2116" s="14"/>
      <c r="G2116" s="14"/>
      <c r="H2116" s="14"/>
    </row>
    <row r="2117" spans="1:8" ht="31.5">
      <c r="A2117" s="11"/>
      <c r="B2117" s="11"/>
      <c r="C2117" s="42" t="s">
        <v>1898</v>
      </c>
      <c r="D2117" s="14">
        <v>5850</v>
      </c>
      <c r="E2117" s="14"/>
      <c r="F2117" s="14"/>
      <c r="G2117" s="14"/>
      <c r="H2117" s="14"/>
    </row>
    <row r="2118" spans="1:8" ht="31.5">
      <c r="A2118" s="11"/>
      <c r="B2118" s="11"/>
      <c r="C2118" s="42" t="s">
        <v>1899</v>
      </c>
      <c r="D2118" s="14">
        <v>5850</v>
      </c>
      <c r="E2118" s="14"/>
      <c r="F2118" s="14"/>
      <c r="G2118" s="14"/>
      <c r="H2118" s="14"/>
    </row>
    <row r="2119" spans="1:8">
      <c r="A2119" s="11"/>
      <c r="B2119" s="11"/>
      <c r="C2119" s="42" t="s">
        <v>1260</v>
      </c>
      <c r="D2119" s="14"/>
      <c r="E2119" s="14">
        <v>170000</v>
      </c>
      <c r="F2119" s="14">
        <v>170000</v>
      </c>
      <c r="G2119" s="14">
        <v>170000</v>
      </c>
      <c r="H2119" s="14"/>
    </row>
    <row r="2120" spans="1:8" ht="63">
      <c r="A2120" s="11" t="s">
        <v>146</v>
      </c>
      <c r="B2120" s="11" t="s">
        <v>1900</v>
      </c>
      <c r="C2120" s="97"/>
      <c r="D2120" s="96">
        <f>SUM(D2121:D2139)</f>
        <v>529000</v>
      </c>
      <c r="E2120" s="96">
        <f>SUM(E2121:E2139)</f>
        <v>508000</v>
      </c>
      <c r="F2120" s="96">
        <f>SUM(F2121:F2139)</f>
        <v>508000</v>
      </c>
      <c r="G2120" s="96">
        <f>SUM(G2121:G2139)</f>
        <v>118000</v>
      </c>
      <c r="H2120" s="96">
        <f>SUM(H2121:H2139)</f>
        <v>390000</v>
      </c>
    </row>
    <row r="2121" spans="1:8" ht="31.5">
      <c r="A2121" s="11"/>
      <c r="B2121" s="11"/>
      <c r="C2121" s="42" t="s">
        <v>1901</v>
      </c>
      <c r="D2121" s="14">
        <v>6000</v>
      </c>
      <c r="E2121" s="14">
        <v>6000</v>
      </c>
      <c r="F2121" s="14">
        <v>6000</v>
      </c>
      <c r="G2121" s="14"/>
      <c r="H2121" s="14">
        <v>6000</v>
      </c>
    </row>
    <row r="2122" spans="1:8" ht="31.5">
      <c r="A2122" s="11"/>
      <c r="B2122" s="11"/>
      <c r="C2122" s="42" t="s">
        <v>1902</v>
      </c>
      <c r="D2122" s="14">
        <v>58000</v>
      </c>
      <c r="E2122" s="14">
        <v>58000</v>
      </c>
      <c r="F2122" s="14">
        <v>58000</v>
      </c>
      <c r="G2122" s="14"/>
      <c r="H2122" s="14">
        <v>58000</v>
      </c>
    </row>
    <row r="2123" spans="1:8" ht="47.25">
      <c r="A2123" s="11"/>
      <c r="B2123" s="11"/>
      <c r="C2123" s="42" t="s">
        <v>1903</v>
      </c>
      <c r="D2123" s="14">
        <v>75000</v>
      </c>
      <c r="E2123" s="14">
        <v>75000</v>
      </c>
      <c r="F2123" s="14">
        <v>75000</v>
      </c>
      <c r="G2123" s="14"/>
      <c r="H2123" s="14">
        <v>75000</v>
      </c>
    </row>
    <row r="2124" spans="1:8" ht="47.25">
      <c r="A2124" s="11"/>
      <c r="B2124" s="11"/>
      <c r="C2124" s="42" t="s">
        <v>1904</v>
      </c>
      <c r="D2124" s="14">
        <v>127000</v>
      </c>
      <c r="E2124" s="14">
        <v>127000</v>
      </c>
      <c r="F2124" s="14">
        <v>127000</v>
      </c>
      <c r="G2124" s="14"/>
      <c r="H2124" s="14">
        <v>127000</v>
      </c>
    </row>
    <row r="2125" spans="1:8" ht="47.25">
      <c r="A2125" s="11"/>
      <c r="B2125" s="11"/>
      <c r="C2125" s="42" t="s">
        <v>1905</v>
      </c>
      <c r="D2125" s="14">
        <v>58000</v>
      </c>
      <c r="E2125" s="14">
        <v>58000</v>
      </c>
      <c r="F2125" s="14">
        <v>58000</v>
      </c>
      <c r="G2125" s="14"/>
      <c r="H2125" s="14">
        <v>58000</v>
      </c>
    </row>
    <row r="2126" spans="1:8" ht="31.5">
      <c r="A2126" s="11"/>
      <c r="B2126" s="11"/>
      <c r="C2126" s="42" t="s">
        <v>1906</v>
      </c>
      <c r="D2126" s="14">
        <v>35000</v>
      </c>
      <c r="E2126" s="14">
        <v>35000</v>
      </c>
      <c r="F2126" s="14">
        <v>35000</v>
      </c>
      <c r="G2126" s="14"/>
      <c r="H2126" s="13">
        <v>35000</v>
      </c>
    </row>
    <row r="2127" spans="1:8" ht="47.25">
      <c r="A2127" s="11"/>
      <c r="B2127" s="11"/>
      <c r="C2127" s="42" t="s">
        <v>1907</v>
      </c>
      <c r="D2127" s="14">
        <v>12000</v>
      </c>
      <c r="E2127" s="14">
        <v>12000</v>
      </c>
      <c r="F2127" s="14">
        <v>12000</v>
      </c>
      <c r="G2127" s="14"/>
      <c r="H2127" s="14">
        <v>12000</v>
      </c>
    </row>
    <row r="2128" spans="1:8" ht="47.25">
      <c r="A2128" s="11"/>
      <c r="B2128" s="11"/>
      <c r="C2128" s="42" t="s">
        <v>1908</v>
      </c>
      <c r="D2128" s="14">
        <v>12000</v>
      </c>
      <c r="E2128" s="14">
        <v>12000</v>
      </c>
      <c r="F2128" s="14">
        <v>12000</v>
      </c>
      <c r="G2128" s="14"/>
      <c r="H2128" s="14">
        <v>12000</v>
      </c>
    </row>
    <row r="2129" spans="1:8" ht="31.5">
      <c r="A2129" s="11"/>
      <c r="B2129" s="11"/>
      <c r="C2129" s="42" t="s">
        <v>1909</v>
      </c>
      <c r="D2129" s="14">
        <v>7000</v>
      </c>
      <c r="E2129" s="14">
        <v>7000</v>
      </c>
      <c r="F2129" s="14">
        <v>7000</v>
      </c>
      <c r="G2129" s="14"/>
      <c r="H2129" s="14">
        <v>7000</v>
      </c>
    </row>
    <row r="2130" spans="1:8" ht="31.5">
      <c r="A2130" s="11"/>
      <c r="B2130" s="11"/>
      <c r="C2130" s="42" t="s">
        <v>5872</v>
      </c>
      <c r="D2130" s="14">
        <v>2000</v>
      </c>
      <c r="E2130" s="14"/>
      <c r="F2130" s="14"/>
      <c r="G2130" s="14"/>
      <c r="H2130" s="14"/>
    </row>
    <row r="2131" spans="1:8" ht="31.5">
      <c r="A2131" s="11"/>
      <c r="B2131" s="11"/>
      <c r="C2131" s="42" t="s">
        <v>1902</v>
      </c>
      <c r="D2131" s="14">
        <v>21000</v>
      </c>
      <c r="E2131" s="14"/>
      <c r="F2131" s="14"/>
      <c r="G2131" s="14"/>
      <c r="H2131" s="14"/>
    </row>
    <row r="2132" spans="1:8" ht="47.25">
      <c r="A2132" s="11"/>
      <c r="B2132" s="11"/>
      <c r="C2132" s="42" t="s">
        <v>5873</v>
      </c>
      <c r="D2132" s="14">
        <v>28000</v>
      </c>
      <c r="E2132" s="14"/>
      <c r="F2132" s="14"/>
      <c r="G2132" s="14"/>
      <c r="H2132" s="14"/>
    </row>
    <row r="2133" spans="1:8" ht="47.25">
      <c r="A2133" s="11"/>
      <c r="B2133" s="11"/>
      <c r="C2133" s="42" t="s">
        <v>5874</v>
      </c>
      <c r="D2133" s="14">
        <v>45000</v>
      </c>
      <c r="E2133" s="14"/>
      <c r="F2133" s="14"/>
      <c r="G2133" s="14"/>
      <c r="H2133" s="14"/>
    </row>
    <row r="2134" spans="1:8" ht="47.25">
      <c r="A2134" s="11"/>
      <c r="B2134" s="11"/>
      <c r="C2134" s="42" t="s">
        <v>5875</v>
      </c>
      <c r="D2134" s="14">
        <v>21000</v>
      </c>
      <c r="E2134" s="14"/>
      <c r="F2134" s="14"/>
      <c r="G2134" s="14"/>
      <c r="H2134" s="14"/>
    </row>
    <row r="2135" spans="1:8" ht="31.5">
      <c r="A2135" s="11"/>
      <c r="B2135" s="11"/>
      <c r="C2135" s="42" t="s">
        <v>1906</v>
      </c>
      <c r="D2135" s="14">
        <v>12000</v>
      </c>
      <c r="E2135" s="14"/>
      <c r="F2135" s="14"/>
      <c r="G2135" s="14"/>
      <c r="H2135" s="14"/>
    </row>
    <row r="2136" spans="1:8" ht="47.25">
      <c r="A2136" s="11"/>
      <c r="B2136" s="11"/>
      <c r="C2136" s="42" t="s">
        <v>1907</v>
      </c>
      <c r="D2136" s="14">
        <v>4000</v>
      </c>
      <c r="E2136" s="14"/>
      <c r="F2136" s="14"/>
      <c r="G2136" s="14"/>
      <c r="H2136" s="14"/>
    </row>
    <row r="2137" spans="1:8" ht="47.25">
      <c r="A2137" s="11"/>
      <c r="B2137" s="11"/>
      <c r="C2137" s="42" t="s">
        <v>1908</v>
      </c>
      <c r="D2137" s="14">
        <v>4000</v>
      </c>
      <c r="E2137" s="14"/>
      <c r="F2137" s="14"/>
      <c r="G2137" s="14"/>
      <c r="H2137" s="14"/>
    </row>
    <row r="2138" spans="1:8" ht="31.5">
      <c r="A2138" s="11"/>
      <c r="B2138" s="11"/>
      <c r="C2138" s="42" t="s">
        <v>1909</v>
      </c>
      <c r="D2138" s="14">
        <v>2000</v>
      </c>
      <c r="E2138" s="14"/>
      <c r="F2138" s="14"/>
      <c r="G2138" s="14"/>
      <c r="H2138" s="14"/>
    </row>
    <row r="2139" spans="1:8">
      <c r="A2139" s="11"/>
      <c r="B2139" s="11"/>
      <c r="C2139" s="42" t="s">
        <v>1260</v>
      </c>
      <c r="D2139" s="14"/>
      <c r="E2139" s="14">
        <v>118000</v>
      </c>
      <c r="F2139" s="14">
        <v>118000</v>
      </c>
      <c r="G2139" s="14">
        <v>118000</v>
      </c>
      <c r="H2139" s="14"/>
    </row>
    <row r="2140" spans="1:8" ht="63">
      <c r="A2140" s="11" t="s">
        <v>147</v>
      </c>
      <c r="B2140" s="11" t="s">
        <v>1910</v>
      </c>
      <c r="C2140" s="12"/>
      <c r="D2140" s="14">
        <f>SUM(D2141:D2171)</f>
        <v>4599000</v>
      </c>
      <c r="E2140" s="14">
        <f>SUM(E2141:E2171)</f>
        <v>4415000</v>
      </c>
      <c r="F2140" s="14">
        <f>SUM(F2141:F2171)</f>
        <v>4415000</v>
      </c>
      <c r="G2140" s="14">
        <f>SUM(G2141:G2171)</f>
        <v>1033000</v>
      </c>
      <c r="H2140" s="14">
        <f>SUM(H2141:H2171)</f>
        <v>2304120.54</v>
      </c>
    </row>
    <row r="2141" spans="1:8" ht="31.5">
      <c r="A2141" s="11"/>
      <c r="B2141" s="11"/>
      <c r="C2141" s="42" t="s">
        <v>1911</v>
      </c>
      <c r="D2141" s="14">
        <v>126000</v>
      </c>
      <c r="E2141" s="14">
        <v>126000</v>
      </c>
      <c r="F2141" s="14">
        <v>126000</v>
      </c>
      <c r="G2141" s="14"/>
      <c r="H2141" s="14"/>
    </row>
    <row r="2142" spans="1:8" ht="31.5">
      <c r="A2142" s="11"/>
      <c r="B2142" s="11"/>
      <c r="C2142" s="42" t="s">
        <v>1912</v>
      </c>
      <c r="D2142" s="14">
        <v>250000</v>
      </c>
      <c r="E2142" s="14">
        <v>250000</v>
      </c>
      <c r="F2142" s="14">
        <v>250000</v>
      </c>
      <c r="G2142" s="14"/>
      <c r="H2142" s="14"/>
    </row>
    <row r="2143" spans="1:8" ht="31.5">
      <c r="A2143" s="11"/>
      <c r="B2143" s="11"/>
      <c r="C2143" s="42" t="s">
        <v>1913</v>
      </c>
      <c r="D2143" s="14">
        <v>465000</v>
      </c>
      <c r="E2143" s="14">
        <v>465000</v>
      </c>
      <c r="F2143" s="14">
        <v>465000</v>
      </c>
      <c r="G2143" s="14"/>
      <c r="H2143" s="14">
        <v>465000</v>
      </c>
    </row>
    <row r="2144" spans="1:8" ht="31.5">
      <c r="A2144" s="11"/>
      <c r="B2144" s="11"/>
      <c r="C2144" s="42" t="s">
        <v>1914</v>
      </c>
      <c r="D2144" s="14">
        <v>192000</v>
      </c>
      <c r="E2144" s="14">
        <v>192000</v>
      </c>
      <c r="F2144" s="14">
        <v>192000</v>
      </c>
      <c r="G2144" s="14"/>
      <c r="H2144" s="14"/>
    </row>
    <row r="2145" spans="1:8" ht="31.5">
      <c r="A2145" s="11"/>
      <c r="B2145" s="11"/>
      <c r="C2145" s="42" t="s">
        <v>1915</v>
      </c>
      <c r="D2145" s="14">
        <v>394000</v>
      </c>
      <c r="E2145" s="14">
        <v>394000</v>
      </c>
      <c r="F2145" s="14">
        <v>394000</v>
      </c>
      <c r="G2145" s="14"/>
      <c r="H2145" s="14"/>
    </row>
    <row r="2146" spans="1:8" ht="31.5">
      <c r="A2146" s="11"/>
      <c r="B2146" s="11"/>
      <c r="C2146" s="42" t="s">
        <v>1916</v>
      </c>
      <c r="D2146" s="14">
        <v>281000</v>
      </c>
      <c r="E2146" s="14">
        <v>281000</v>
      </c>
      <c r="F2146" s="14">
        <v>281000</v>
      </c>
      <c r="G2146" s="14"/>
      <c r="H2146" s="14"/>
    </row>
    <row r="2147" spans="1:8" ht="47.25">
      <c r="A2147" s="11"/>
      <c r="B2147" s="11"/>
      <c r="C2147" s="42" t="s">
        <v>1917</v>
      </c>
      <c r="D2147" s="14">
        <v>116000</v>
      </c>
      <c r="E2147" s="14">
        <v>116000</v>
      </c>
      <c r="F2147" s="14">
        <v>116000</v>
      </c>
      <c r="G2147" s="14"/>
      <c r="H2147" s="14">
        <v>115999</v>
      </c>
    </row>
    <row r="2148" spans="1:8" ht="47.25">
      <c r="A2148" s="11"/>
      <c r="B2148" s="11"/>
      <c r="C2148" s="42" t="s">
        <v>1918</v>
      </c>
      <c r="D2148" s="14">
        <v>58000</v>
      </c>
      <c r="E2148" s="14">
        <v>58000</v>
      </c>
      <c r="F2148" s="14">
        <v>58000</v>
      </c>
      <c r="G2148" s="14"/>
      <c r="H2148" s="14">
        <v>53970</v>
      </c>
    </row>
    <row r="2149" spans="1:8" ht="31.5">
      <c r="A2149" s="11"/>
      <c r="B2149" s="11"/>
      <c r="C2149" s="42" t="s">
        <v>1919</v>
      </c>
      <c r="D2149" s="14">
        <v>58000</v>
      </c>
      <c r="E2149" s="14">
        <v>58000</v>
      </c>
      <c r="F2149" s="14">
        <v>58000</v>
      </c>
      <c r="G2149" s="14"/>
      <c r="H2149" s="14">
        <v>51000</v>
      </c>
    </row>
    <row r="2150" spans="1:8" ht="31.5">
      <c r="A2150" s="11"/>
      <c r="B2150" s="11"/>
      <c r="C2150" s="42" t="s">
        <v>1920</v>
      </c>
      <c r="D2150" s="14">
        <v>58000</v>
      </c>
      <c r="E2150" s="14">
        <v>58000</v>
      </c>
      <c r="F2150" s="14">
        <v>58000</v>
      </c>
      <c r="G2150" s="14"/>
      <c r="H2150" s="14">
        <v>53970</v>
      </c>
    </row>
    <row r="2151" spans="1:8" ht="31.5">
      <c r="A2151" s="11"/>
      <c r="B2151" s="11"/>
      <c r="C2151" s="42" t="s">
        <v>1921</v>
      </c>
      <c r="D2151" s="14">
        <v>58000</v>
      </c>
      <c r="E2151" s="14">
        <v>58000</v>
      </c>
      <c r="F2151" s="14">
        <v>58000</v>
      </c>
      <c r="G2151" s="14"/>
      <c r="H2151" s="14">
        <v>51000</v>
      </c>
    </row>
    <row r="2152" spans="1:8" ht="31.5">
      <c r="A2152" s="11"/>
      <c r="B2152" s="11"/>
      <c r="C2152" s="42" t="s">
        <v>1922</v>
      </c>
      <c r="D2152" s="14">
        <v>104000</v>
      </c>
      <c r="E2152" s="14">
        <v>104000</v>
      </c>
      <c r="F2152" s="14">
        <v>104000</v>
      </c>
      <c r="G2152" s="14"/>
      <c r="H2152" s="14">
        <v>96989</v>
      </c>
    </row>
    <row r="2153" spans="1:8" ht="31.5">
      <c r="A2153" s="11"/>
      <c r="B2153" s="11"/>
      <c r="C2153" s="42" t="s">
        <v>1923</v>
      </c>
      <c r="D2153" s="14">
        <v>58000</v>
      </c>
      <c r="E2153" s="14">
        <v>58000</v>
      </c>
      <c r="F2153" s="14">
        <v>58000</v>
      </c>
      <c r="G2153" s="14"/>
      <c r="H2153" s="14">
        <v>57600</v>
      </c>
    </row>
    <row r="2154" spans="1:8" ht="31.5">
      <c r="A2154" s="11"/>
      <c r="B2154" s="11"/>
      <c r="C2154" s="42" t="s">
        <v>1924</v>
      </c>
      <c r="D2154" s="14">
        <v>338000</v>
      </c>
      <c r="E2154" s="14">
        <v>338000</v>
      </c>
      <c r="F2154" s="14">
        <v>338000</v>
      </c>
      <c r="G2154" s="14"/>
      <c r="H2154" s="14">
        <v>337387.34</v>
      </c>
    </row>
    <row r="2155" spans="1:8" ht="31.5">
      <c r="A2155" s="11"/>
      <c r="B2155" s="11"/>
      <c r="C2155" s="42" t="s">
        <v>1925</v>
      </c>
      <c r="D2155" s="14">
        <v>826000</v>
      </c>
      <c r="E2155" s="14">
        <v>826000</v>
      </c>
      <c r="F2155" s="14">
        <v>826000</v>
      </c>
      <c r="G2155" s="14"/>
      <c r="H2155" s="14">
        <v>820118.89</v>
      </c>
    </row>
    <row r="2156" spans="1:8" ht="31.5">
      <c r="A2156" s="11"/>
      <c r="B2156" s="11"/>
      <c r="C2156" s="42" t="s">
        <v>1911</v>
      </c>
      <c r="D2156" s="14">
        <v>45000</v>
      </c>
      <c r="E2156" s="14"/>
      <c r="F2156" s="14"/>
      <c r="G2156" s="14"/>
      <c r="H2156" s="14"/>
    </row>
    <row r="2157" spans="1:8" ht="31.5">
      <c r="A2157" s="11"/>
      <c r="B2157" s="11"/>
      <c r="C2157" s="42" t="s">
        <v>1912</v>
      </c>
      <c r="D2157" s="14">
        <v>89000</v>
      </c>
      <c r="E2157" s="14"/>
      <c r="F2157" s="14"/>
      <c r="G2157" s="14"/>
      <c r="H2157" s="14"/>
    </row>
    <row r="2158" spans="1:8" ht="31.5">
      <c r="A2158" s="11"/>
      <c r="B2158" s="11"/>
      <c r="C2158" s="42" t="s">
        <v>1913</v>
      </c>
      <c r="D2158" s="14">
        <v>168000</v>
      </c>
      <c r="E2158" s="14">
        <v>168000</v>
      </c>
      <c r="F2158" s="14">
        <v>165636.31</v>
      </c>
      <c r="G2158" s="14">
        <v>165636.31</v>
      </c>
      <c r="H2158" s="14">
        <v>165636.31</v>
      </c>
    </row>
    <row r="2159" spans="1:8" ht="31.5">
      <c r="A2159" s="11"/>
      <c r="B2159" s="11"/>
      <c r="C2159" s="42" t="s">
        <v>5876</v>
      </c>
      <c r="D2159" s="14">
        <v>69000</v>
      </c>
      <c r="E2159" s="14"/>
      <c r="F2159" s="14"/>
      <c r="G2159" s="14"/>
      <c r="H2159" s="14"/>
    </row>
    <row r="2160" spans="1:8" ht="31.5">
      <c r="A2160" s="11"/>
      <c r="B2160" s="11"/>
      <c r="C2160" s="42" t="s">
        <v>1915</v>
      </c>
      <c r="D2160" s="14">
        <v>142000</v>
      </c>
      <c r="E2160" s="14"/>
      <c r="F2160" s="14"/>
      <c r="G2160" s="14"/>
      <c r="H2160" s="14"/>
    </row>
    <row r="2161" spans="1:8" ht="31.5">
      <c r="A2161" s="11"/>
      <c r="B2161" s="11"/>
      <c r="C2161" s="42" t="s">
        <v>1916</v>
      </c>
      <c r="D2161" s="14">
        <v>101000</v>
      </c>
      <c r="E2161" s="14"/>
      <c r="F2161" s="14"/>
      <c r="G2161" s="14"/>
      <c r="H2161" s="14"/>
    </row>
    <row r="2162" spans="1:8" ht="47.25">
      <c r="A2162" s="11"/>
      <c r="B2162" s="11"/>
      <c r="C2162" s="42" t="s">
        <v>5877</v>
      </c>
      <c r="D2162" s="14">
        <v>42000</v>
      </c>
      <c r="E2162" s="14"/>
      <c r="F2162" s="14"/>
      <c r="G2162" s="14"/>
      <c r="H2162" s="14"/>
    </row>
    <row r="2163" spans="1:8" ht="47.25">
      <c r="A2163" s="11"/>
      <c r="B2163" s="11"/>
      <c r="C2163" s="42" t="s">
        <v>1918</v>
      </c>
      <c r="D2163" s="14">
        <v>21000</v>
      </c>
      <c r="E2163" s="14"/>
      <c r="F2163" s="14"/>
      <c r="G2163" s="14"/>
      <c r="H2163" s="14"/>
    </row>
    <row r="2164" spans="1:8" ht="31.5">
      <c r="A2164" s="11"/>
      <c r="B2164" s="11"/>
      <c r="C2164" s="42" t="s">
        <v>1919</v>
      </c>
      <c r="D2164" s="14">
        <v>21000</v>
      </c>
      <c r="E2164" s="14"/>
      <c r="F2164" s="14"/>
      <c r="G2164" s="14"/>
      <c r="H2164" s="14"/>
    </row>
    <row r="2165" spans="1:8" ht="31.5">
      <c r="A2165" s="11"/>
      <c r="B2165" s="11"/>
      <c r="C2165" s="42" t="s">
        <v>1920</v>
      </c>
      <c r="D2165" s="14">
        <v>21000</v>
      </c>
      <c r="E2165" s="14"/>
      <c r="F2165" s="14"/>
      <c r="G2165" s="14"/>
      <c r="H2165" s="14"/>
    </row>
    <row r="2166" spans="1:8" ht="31.5">
      <c r="A2166" s="11"/>
      <c r="B2166" s="11"/>
      <c r="C2166" s="42" t="s">
        <v>1921</v>
      </c>
      <c r="D2166" s="14">
        <v>21000</v>
      </c>
      <c r="E2166" s="14"/>
      <c r="F2166" s="14"/>
      <c r="G2166" s="14"/>
      <c r="H2166" s="14"/>
    </row>
    <row r="2167" spans="1:8" ht="31.5">
      <c r="A2167" s="11"/>
      <c r="B2167" s="11"/>
      <c r="C2167" s="42" t="s">
        <v>5878</v>
      </c>
      <c r="D2167" s="14">
        <v>37000</v>
      </c>
      <c r="E2167" s="14">
        <v>37000</v>
      </c>
      <c r="F2167" s="14">
        <v>35450</v>
      </c>
      <c r="G2167" s="14">
        <v>35450</v>
      </c>
      <c r="H2167" s="14">
        <v>35450</v>
      </c>
    </row>
    <row r="2168" spans="1:8" ht="31.5">
      <c r="A2168" s="11"/>
      <c r="B2168" s="11"/>
      <c r="C2168" s="42" t="s">
        <v>1923</v>
      </c>
      <c r="D2168" s="14">
        <v>21000</v>
      </c>
      <c r="E2168" s="14"/>
      <c r="F2168" s="14"/>
      <c r="G2168" s="14"/>
      <c r="H2168" s="14"/>
    </row>
    <row r="2169" spans="1:8" ht="31.5">
      <c r="A2169" s="11"/>
      <c r="B2169" s="11"/>
      <c r="C2169" s="42" t="s">
        <v>1924</v>
      </c>
      <c r="D2169" s="14">
        <v>121958</v>
      </c>
      <c r="E2169" s="14"/>
      <c r="F2169" s="14"/>
      <c r="G2169" s="14"/>
      <c r="H2169" s="14"/>
    </row>
    <row r="2170" spans="1:8" ht="31.5">
      <c r="A2170" s="11"/>
      <c r="B2170" s="11"/>
      <c r="C2170" s="42" t="s">
        <v>1925</v>
      </c>
      <c r="D2170" s="14">
        <v>297042</v>
      </c>
      <c r="E2170" s="14"/>
      <c r="F2170" s="14"/>
      <c r="G2170" s="14"/>
      <c r="H2170" s="14"/>
    </row>
    <row r="2171" spans="1:8">
      <c r="A2171" s="11"/>
      <c r="B2171" s="11"/>
      <c r="C2171" s="42" t="s">
        <v>1260</v>
      </c>
      <c r="D2171" s="14"/>
      <c r="E2171" s="14">
        <f>1033000-E2167-E2158</f>
        <v>828000</v>
      </c>
      <c r="F2171" s="14">
        <f>1033000-F2167-F2158</f>
        <v>831913.69</v>
      </c>
      <c r="G2171" s="14">
        <f>1033000-G2167-G2158</f>
        <v>831913.69</v>
      </c>
      <c r="H2171" s="14"/>
    </row>
    <row r="2172" spans="1:8" ht="31.5">
      <c r="A2172" s="11" t="s">
        <v>148</v>
      </c>
      <c r="B2172" s="11" t="s">
        <v>1926</v>
      </c>
      <c r="C2172" s="97"/>
      <c r="D2172" s="96">
        <f>SUM(D2173:D2201)</f>
        <v>396000</v>
      </c>
      <c r="E2172" s="96">
        <f>SUM(E2173:E2201)</f>
        <v>380000</v>
      </c>
      <c r="F2172" s="96">
        <f>SUM(F2173:F2201)</f>
        <v>380000</v>
      </c>
      <c r="G2172" s="96">
        <f>SUM(G2173:G2201)</f>
        <v>89000</v>
      </c>
      <c r="H2172" s="96">
        <f>SUM(H2173:H2201)</f>
        <v>283801</v>
      </c>
    </row>
    <row r="2173" spans="1:8" ht="31.5">
      <c r="A2173" s="11"/>
      <c r="B2173" s="11"/>
      <c r="C2173" s="42" t="s">
        <v>1927</v>
      </c>
      <c r="D2173" s="14">
        <v>22000</v>
      </c>
      <c r="E2173" s="14">
        <v>22000</v>
      </c>
      <c r="F2173" s="14">
        <v>22000</v>
      </c>
      <c r="G2173" s="14"/>
      <c r="H2173" s="14">
        <v>22000</v>
      </c>
    </row>
    <row r="2174" spans="1:8" ht="31.5">
      <c r="A2174" s="11"/>
      <c r="B2174" s="11"/>
      <c r="C2174" s="42" t="s">
        <v>1928</v>
      </c>
      <c r="D2174" s="14">
        <v>9000</v>
      </c>
      <c r="E2174" s="14">
        <v>9000</v>
      </c>
      <c r="F2174" s="14">
        <v>9000</v>
      </c>
      <c r="G2174" s="14"/>
      <c r="H2174" s="14">
        <v>9000</v>
      </c>
    </row>
    <row r="2175" spans="1:8" ht="31.5">
      <c r="A2175" s="11"/>
      <c r="B2175" s="11"/>
      <c r="C2175" s="42" t="s">
        <v>1929</v>
      </c>
      <c r="D2175" s="14">
        <v>17000</v>
      </c>
      <c r="E2175" s="14">
        <v>17000</v>
      </c>
      <c r="F2175" s="14">
        <v>17000</v>
      </c>
      <c r="G2175" s="14"/>
      <c r="H2175" s="14">
        <v>17000</v>
      </c>
    </row>
    <row r="2176" spans="1:8" ht="31.5">
      <c r="A2176" s="11"/>
      <c r="B2176" s="11"/>
      <c r="C2176" s="42" t="s">
        <v>1930</v>
      </c>
      <c r="D2176" s="14">
        <v>14000</v>
      </c>
      <c r="E2176" s="14">
        <v>14000</v>
      </c>
      <c r="F2176" s="14">
        <v>14000</v>
      </c>
      <c r="G2176" s="14"/>
      <c r="H2176" s="14">
        <v>14000</v>
      </c>
    </row>
    <row r="2177" spans="1:8">
      <c r="A2177" s="11"/>
      <c r="B2177" s="11"/>
      <c r="C2177" s="42" t="s">
        <v>1931</v>
      </c>
      <c r="D2177" s="14">
        <v>12000</v>
      </c>
      <c r="E2177" s="14">
        <v>12000</v>
      </c>
      <c r="F2177" s="14">
        <v>12000</v>
      </c>
      <c r="G2177" s="14"/>
      <c r="H2177" s="14">
        <v>12000</v>
      </c>
    </row>
    <row r="2178" spans="1:8" ht="31.5">
      <c r="A2178" s="11"/>
      <c r="B2178" s="11"/>
      <c r="C2178" s="42" t="s">
        <v>1932</v>
      </c>
      <c r="D2178" s="14">
        <v>48000</v>
      </c>
      <c r="E2178" s="14">
        <v>48000</v>
      </c>
      <c r="F2178" s="14">
        <v>48000</v>
      </c>
      <c r="G2178" s="14"/>
      <c r="H2178" s="14">
        <v>46000</v>
      </c>
    </row>
    <row r="2179" spans="1:8" ht="31.5">
      <c r="A2179" s="11"/>
      <c r="B2179" s="11"/>
      <c r="C2179" s="42" t="s">
        <v>1933</v>
      </c>
      <c r="D2179" s="14">
        <v>20000</v>
      </c>
      <c r="E2179" s="14">
        <v>20000</v>
      </c>
      <c r="F2179" s="14">
        <v>20000</v>
      </c>
      <c r="G2179" s="14"/>
      <c r="H2179" s="14">
        <v>20000</v>
      </c>
    </row>
    <row r="2180" spans="1:8" ht="31.5">
      <c r="A2180" s="11"/>
      <c r="B2180" s="11"/>
      <c r="C2180" s="42" t="s">
        <v>1934</v>
      </c>
      <c r="D2180" s="14">
        <v>22000</v>
      </c>
      <c r="E2180" s="14">
        <v>22000</v>
      </c>
      <c r="F2180" s="14">
        <v>22000</v>
      </c>
      <c r="G2180" s="14"/>
      <c r="H2180" s="14">
        <v>22000</v>
      </c>
    </row>
    <row r="2181" spans="1:8">
      <c r="A2181" s="11"/>
      <c r="B2181" s="11"/>
      <c r="C2181" s="42" t="s">
        <v>1935</v>
      </c>
      <c r="D2181" s="14">
        <v>7000</v>
      </c>
      <c r="E2181" s="14">
        <v>7000</v>
      </c>
      <c r="F2181" s="14">
        <v>7000</v>
      </c>
      <c r="G2181" s="14"/>
      <c r="H2181" s="14">
        <v>7000</v>
      </c>
    </row>
    <row r="2182" spans="1:8" ht="31.5">
      <c r="A2182" s="11"/>
      <c r="B2182" s="11"/>
      <c r="C2182" s="42" t="s">
        <v>1936</v>
      </c>
      <c r="D2182" s="14">
        <v>14000</v>
      </c>
      <c r="E2182" s="14">
        <v>14000</v>
      </c>
      <c r="F2182" s="14">
        <v>14000</v>
      </c>
      <c r="G2182" s="14"/>
      <c r="H2182" s="14">
        <v>8801</v>
      </c>
    </row>
    <row r="2183" spans="1:8">
      <c r="A2183" s="11"/>
      <c r="B2183" s="11"/>
      <c r="C2183" s="42" t="s">
        <v>1937</v>
      </c>
      <c r="D2183" s="14">
        <v>21000</v>
      </c>
      <c r="E2183" s="14">
        <v>21000</v>
      </c>
      <c r="F2183" s="14">
        <v>21000</v>
      </c>
      <c r="G2183" s="14"/>
      <c r="H2183" s="14">
        <v>21000</v>
      </c>
    </row>
    <row r="2184" spans="1:8">
      <c r="A2184" s="11"/>
      <c r="B2184" s="11"/>
      <c r="C2184" s="42" t="s">
        <v>1938</v>
      </c>
      <c r="D2184" s="14">
        <v>47000</v>
      </c>
      <c r="E2184" s="14">
        <v>47000</v>
      </c>
      <c r="F2184" s="14">
        <v>47000</v>
      </c>
      <c r="G2184" s="14"/>
      <c r="H2184" s="14">
        <v>47000</v>
      </c>
    </row>
    <row r="2185" spans="1:8">
      <c r="A2185" s="11"/>
      <c r="B2185" s="11"/>
      <c r="C2185" s="42" t="s">
        <v>1939</v>
      </c>
      <c r="D2185" s="14">
        <v>12000</v>
      </c>
      <c r="E2185" s="14">
        <v>12000</v>
      </c>
      <c r="F2185" s="14">
        <v>12000</v>
      </c>
      <c r="G2185" s="14"/>
      <c r="H2185" s="14">
        <v>12000</v>
      </c>
    </row>
    <row r="2186" spans="1:8" ht="31.5">
      <c r="A2186" s="11"/>
      <c r="B2186" s="11"/>
      <c r="C2186" s="42" t="s">
        <v>1940</v>
      </c>
      <c r="D2186" s="14">
        <v>26000</v>
      </c>
      <c r="E2186" s="14">
        <v>26000</v>
      </c>
      <c r="F2186" s="14">
        <v>26000</v>
      </c>
      <c r="G2186" s="14"/>
      <c r="H2186" s="14">
        <v>26000</v>
      </c>
    </row>
    <row r="2187" spans="1:8" ht="31.5">
      <c r="A2187" s="11"/>
      <c r="B2187" s="11"/>
      <c r="C2187" s="42" t="s">
        <v>1927</v>
      </c>
      <c r="D2187" s="14">
        <v>7000</v>
      </c>
      <c r="E2187" s="14"/>
      <c r="F2187" s="14"/>
      <c r="G2187" s="14"/>
      <c r="H2187" s="14"/>
    </row>
    <row r="2188" spans="1:8" ht="31.5">
      <c r="A2188" s="11"/>
      <c r="B2188" s="11"/>
      <c r="C2188" s="42" t="s">
        <v>1928</v>
      </c>
      <c r="D2188" s="14">
        <v>3000</v>
      </c>
      <c r="E2188" s="14"/>
      <c r="F2188" s="14"/>
      <c r="G2188" s="14"/>
      <c r="H2188" s="14"/>
    </row>
    <row r="2189" spans="1:8" ht="31.5">
      <c r="A2189" s="11"/>
      <c r="B2189" s="11"/>
      <c r="C2189" s="42" t="s">
        <v>5879</v>
      </c>
      <c r="D2189" s="14">
        <v>7000</v>
      </c>
      <c r="E2189" s="14"/>
      <c r="F2189" s="14"/>
      <c r="G2189" s="14"/>
      <c r="H2189" s="14"/>
    </row>
    <row r="2190" spans="1:8" ht="31.5">
      <c r="A2190" s="11"/>
      <c r="B2190" s="11"/>
      <c r="C2190" s="42" t="s">
        <v>1930</v>
      </c>
      <c r="D2190" s="14">
        <v>6000</v>
      </c>
      <c r="E2190" s="14"/>
      <c r="F2190" s="14"/>
      <c r="G2190" s="14"/>
      <c r="H2190" s="14"/>
    </row>
    <row r="2191" spans="1:8">
      <c r="A2191" s="11"/>
      <c r="B2191" s="11"/>
      <c r="C2191" s="42" t="s">
        <v>5880</v>
      </c>
      <c r="D2191" s="14">
        <v>4000</v>
      </c>
      <c r="E2191" s="14"/>
      <c r="F2191" s="14"/>
      <c r="G2191" s="14"/>
      <c r="H2191" s="14"/>
    </row>
    <row r="2192" spans="1:8" ht="31.5">
      <c r="A2192" s="11"/>
      <c r="B2192" s="11"/>
      <c r="C2192" s="42" t="s">
        <v>5881</v>
      </c>
      <c r="D2192" s="14">
        <v>18000</v>
      </c>
      <c r="E2192" s="14"/>
      <c r="F2192" s="14"/>
      <c r="G2192" s="14"/>
      <c r="H2192" s="14"/>
    </row>
    <row r="2193" spans="1:8" ht="31.5">
      <c r="A2193" s="11"/>
      <c r="B2193" s="11"/>
      <c r="C2193" s="42" t="s">
        <v>5882</v>
      </c>
      <c r="D2193" s="14">
        <v>8000</v>
      </c>
      <c r="E2193" s="14"/>
      <c r="F2193" s="14"/>
      <c r="G2193" s="14"/>
      <c r="H2193" s="14"/>
    </row>
    <row r="2194" spans="1:8" ht="31.5">
      <c r="A2194" s="11"/>
      <c r="B2194" s="11"/>
      <c r="C2194" s="42" t="s">
        <v>5883</v>
      </c>
      <c r="D2194" s="14">
        <v>7000</v>
      </c>
      <c r="E2194" s="14"/>
      <c r="F2194" s="14"/>
      <c r="G2194" s="14"/>
      <c r="H2194" s="14"/>
    </row>
    <row r="2195" spans="1:8">
      <c r="A2195" s="11"/>
      <c r="B2195" s="11"/>
      <c r="C2195" s="42" t="s">
        <v>5884</v>
      </c>
      <c r="D2195" s="14">
        <v>2000</v>
      </c>
      <c r="E2195" s="14"/>
      <c r="F2195" s="14"/>
      <c r="G2195" s="14"/>
      <c r="H2195" s="14"/>
    </row>
    <row r="2196" spans="1:8" ht="31.5">
      <c r="A2196" s="11"/>
      <c r="B2196" s="11"/>
      <c r="C2196" s="42" t="s">
        <v>5885</v>
      </c>
      <c r="D2196" s="14">
        <v>6000</v>
      </c>
      <c r="E2196" s="14"/>
      <c r="F2196" s="14"/>
      <c r="G2196" s="14"/>
      <c r="H2196" s="14"/>
    </row>
    <row r="2197" spans="1:8">
      <c r="A2197" s="11"/>
      <c r="B2197" s="11"/>
      <c r="C2197" s="42" t="s">
        <v>5886</v>
      </c>
      <c r="D2197" s="14">
        <v>7000</v>
      </c>
      <c r="E2197" s="14"/>
      <c r="F2197" s="14"/>
      <c r="G2197" s="14"/>
      <c r="H2197" s="14"/>
    </row>
    <row r="2198" spans="1:8">
      <c r="A2198" s="11"/>
      <c r="B2198" s="11"/>
      <c r="C2198" s="42" t="s">
        <v>5887</v>
      </c>
      <c r="D2198" s="14">
        <v>16000</v>
      </c>
      <c r="E2198" s="14"/>
      <c r="F2198" s="14"/>
      <c r="G2198" s="14"/>
      <c r="H2198" s="14"/>
    </row>
    <row r="2199" spans="1:8">
      <c r="A2199" s="11"/>
      <c r="B2199" s="11"/>
      <c r="C2199" s="42" t="s">
        <v>5888</v>
      </c>
      <c r="D2199" s="14">
        <v>4000</v>
      </c>
      <c r="E2199" s="14"/>
      <c r="F2199" s="14"/>
      <c r="G2199" s="14"/>
      <c r="H2199" s="14"/>
    </row>
    <row r="2200" spans="1:8" ht="31.5">
      <c r="A2200" s="11"/>
      <c r="B2200" s="11"/>
      <c r="C2200" s="42" t="s">
        <v>1940</v>
      </c>
      <c r="D2200" s="14">
        <v>10000</v>
      </c>
      <c r="E2200" s="14"/>
      <c r="F2200" s="14"/>
      <c r="G2200" s="14"/>
      <c r="H2200" s="14"/>
    </row>
    <row r="2201" spans="1:8">
      <c r="A2201" s="11"/>
      <c r="B2201" s="11"/>
      <c r="C2201" s="42" t="s">
        <v>1260</v>
      </c>
      <c r="D2201" s="14"/>
      <c r="E2201" s="14">
        <v>89000</v>
      </c>
      <c r="F2201" s="14">
        <v>89000</v>
      </c>
      <c r="G2201" s="14">
        <v>89000</v>
      </c>
      <c r="H2201" s="14"/>
    </row>
    <row r="2202" spans="1:8" ht="31.5">
      <c r="A2202" s="11" t="s">
        <v>149</v>
      </c>
      <c r="B2202" s="11" t="s">
        <v>1941</v>
      </c>
      <c r="C2202" s="97"/>
      <c r="D2202" s="96">
        <f>SUM(D2203:D2243)</f>
        <v>3299798</v>
      </c>
      <c r="E2202" s="96">
        <f>SUM(E2203:E2243)</f>
        <v>3195788</v>
      </c>
      <c r="F2202" s="96">
        <f>SUM(F2203:F2243)</f>
        <v>3195788</v>
      </c>
      <c r="G2202" s="96">
        <f>SUM(G2203:G2243)</f>
        <v>584000</v>
      </c>
      <c r="H2202" s="96">
        <f>SUM(H2203:H2243)</f>
        <v>618133.19999999995</v>
      </c>
    </row>
    <row r="2203" spans="1:8" ht="31.5">
      <c r="A2203" s="11"/>
      <c r="B2203" s="11"/>
      <c r="C2203" s="42" t="s">
        <v>1942</v>
      </c>
      <c r="D2203" s="14">
        <v>709788</v>
      </c>
      <c r="E2203" s="14">
        <v>709788</v>
      </c>
      <c r="F2203" s="14">
        <v>709788</v>
      </c>
      <c r="G2203" s="14"/>
      <c r="H2203" s="14">
        <v>0</v>
      </c>
    </row>
    <row r="2204" spans="1:8" ht="31.5">
      <c r="A2204" s="11"/>
      <c r="B2204" s="11"/>
      <c r="C2204" s="42" t="s">
        <v>1943</v>
      </c>
      <c r="D2204" s="14">
        <v>30000</v>
      </c>
      <c r="E2204" s="14">
        <v>30000</v>
      </c>
      <c r="F2204" s="14">
        <v>30000</v>
      </c>
      <c r="G2204" s="14"/>
      <c r="H2204" s="14">
        <v>0</v>
      </c>
    </row>
    <row r="2205" spans="1:8" ht="31.5">
      <c r="A2205" s="11"/>
      <c r="B2205" s="11"/>
      <c r="C2205" s="42" t="s">
        <v>1944</v>
      </c>
      <c r="D2205" s="14">
        <v>87000</v>
      </c>
      <c r="E2205" s="14">
        <v>87000</v>
      </c>
      <c r="F2205" s="14">
        <v>87000</v>
      </c>
      <c r="G2205" s="14"/>
      <c r="H2205" s="14">
        <v>0</v>
      </c>
    </row>
    <row r="2206" spans="1:8" ht="31.5">
      <c r="A2206" s="11"/>
      <c r="B2206" s="11"/>
      <c r="C2206" s="42" t="s">
        <v>1945</v>
      </c>
      <c r="D2206" s="14">
        <v>21000</v>
      </c>
      <c r="E2206" s="14">
        <v>21000</v>
      </c>
      <c r="F2206" s="14">
        <v>21000</v>
      </c>
      <c r="G2206" s="14"/>
      <c r="H2206" s="14">
        <v>0</v>
      </c>
    </row>
    <row r="2207" spans="1:8" ht="31.5">
      <c r="A2207" s="11"/>
      <c r="B2207" s="11"/>
      <c r="C2207" s="42" t="s">
        <v>1946</v>
      </c>
      <c r="D2207" s="14">
        <v>76000</v>
      </c>
      <c r="E2207" s="14">
        <v>76000</v>
      </c>
      <c r="F2207" s="14">
        <v>76000</v>
      </c>
      <c r="G2207" s="14"/>
      <c r="H2207" s="14">
        <v>75190</v>
      </c>
    </row>
    <row r="2208" spans="1:8" ht="31.5">
      <c r="A2208" s="11"/>
      <c r="B2208" s="11"/>
      <c r="C2208" s="42" t="s">
        <v>1947</v>
      </c>
      <c r="D2208" s="14">
        <v>98000</v>
      </c>
      <c r="E2208" s="14">
        <v>98000</v>
      </c>
      <c r="F2208" s="14">
        <v>98000</v>
      </c>
      <c r="G2208" s="14"/>
      <c r="H2208" s="14">
        <v>98000</v>
      </c>
    </row>
    <row r="2209" spans="1:9" ht="31.5">
      <c r="A2209" s="11"/>
      <c r="B2209" s="11"/>
      <c r="C2209" s="42" t="s">
        <v>1948</v>
      </c>
      <c r="D2209" s="14">
        <v>113000</v>
      </c>
      <c r="E2209" s="14">
        <v>113000</v>
      </c>
      <c r="F2209" s="14">
        <v>113000</v>
      </c>
      <c r="G2209" s="14"/>
      <c r="H2209" s="14">
        <v>113000</v>
      </c>
    </row>
    <row r="2210" spans="1:9" ht="31.5">
      <c r="A2210" s="11"/>
      <c r="B2210" s="11"/>
      <c r="C2210" s="42" t="s">
        <v>1949</v>
      </c>
      <c r="D2210" s="14">
        <v>113000</v>
      </c>
      <c r="E2210" s="14">
        <v>113000</v>
      </c>
      <c r="F2210" s="14">
        <v>113000</v>
      </c>
      <c r="G2210" s="14"/>
      <c r="H2210" s="14">
        <v>0</v>
      </c>
    </row>
    <row r="2211" spans="1:9" ht="31.5">
      <c r="A2211" s="11"/>
      <c r="B2211" s="11"/>
      <c r="C2211" s="42" t="s">
        <v>1950</v>
      </c>
      <c r="D2211" s="14">
        <v>30000</v>
      </c>
      <c r="E2211" s="14">
        <v>30000</v>
      </c>
      <c r="F2211" s="14">
        <v>30000</v>
      </c>
      <c r="G2211" s="14"/>
      <c r="H2211" s="14">
        <v>0</v>
      </c>
    </row>
    <row r="2212" spans="1:9" ht="31.5">
      <c r="A2212" s="11"/>
      <c r="B2212" s="11"/>
      <c r="C2212" s="42" t="s">
        <v>1951</v>
      </c>
      <c r="D2212" s="14">
        <v>113000</v>
      </c>
      <c r="E2212" s="14">
        <v>113000</v>
      </c>
      <c r="F2212" s="14">
        <v>113000</v>
      </c>
      <c r="G2212" s="14"/>
      <c r="H2212" s="14">
        <v>108600</v>
      </c>
    </row>
    <row r="2213" spans="1:9" ht="18.75" customHeight="1">
      <c r="A2213" s="11"/>
      <c r="B2213" s="11"/>
      <c r="C2213" s="42" t="s">
        <v>1952</v>
      </c>
      <c r="D2213" s="14">
        <v>113000</v>
      </c>
      <c r="E2213" s="14">
        <v>113000</v>
      </c>
      <c r="F2213" s="14">
        <v>113000</v>
      </c>
      <c r="G2213" s="14"/>
      <c r="H2213" s="14">
        <v>0</v>
      </c>
      <c r="I2213" s="1">
        <v>1</v>
      </c>
    </row>
    <row r="2214" spans="1:9" ht="20.25" customHeight="1">
      <c r="A2214" s="11"/>
      <c r="B2214" s="11"/>
      <c r="C2214" s="42" t="s">
        <v>1953</v>
      </c>
      <c r="D2214" s="14">
        <v>113000</v>
      </c>
      <c r="E2214" s="14">
        <v>113000</v>
      </c>
      <c r="F2214" s="14">
        <v>113000</v>
      </c>
      <c r="G2214" s="14"/>
      <c r="H2214" s="14">
        <v>112603.2</v>
      </c>
    </row>
    <row r="2215" spans="1:9" ht="31.5">
      <c r="A2215" s="11"/>
      <c r="B2215" s="11"/>
      <c r="C2215" s="42" t="s">
        <v>1954</v>
      </c>
      <c r="D2215" s="14">
        <v>113000</v>
      </c>
      <c r="E2215" s="14">
        <v>113000</v>
      </c>
      <c r="F2215" s="14">
        <v>113000</v>
      </c>
      <c r="G2215" s="14"/>
      <c r="H2215" s="14">
        <v>0</v>
      </c>
    </row>
    <row r="2216" spans="1:9" ht="31.5">
      <c r="A2216" s="11"/>
      <c r="B2216" s="11"/>
      <c r="C2216" s="42" t="s">
        <v>1955</v>
      </c>
      <c r="D2216" s="14">
        <v>113000</v>
      </c>
      <c r="E2216" s="14">
        <v>113000</v>
      </c>
      <c r="F2216" s="14">
        <v>113000</v>
      </c>
      <c r="G2216" s="14"/>
      <c r="H2216" s="14">
        <v>110740</v>
      </c>
    </row>
    <row r="2217" spans="1:9">
      <c r="A2217" s="11"/>
      <c r="B2217" s="11"/>
      <c r="C2217" s="42" t="s">
        <v>1956</v>
      </c>
      <c r="D2217" s="14">
        <v>113000</v>
      </c>
      <c r="E2217" s="14">
        <v>113000</v>
      </c>
      <c r="F2217" s="14">
        <v>113000</v>
      </c>
      <c r="G2217" s="14"/>
      <c r="H2217" s="14">
        <v>0</v>
      </c>
    </row>
    <row r="2218" spans="1:9" ht="31.5">
      <c r="A2218" s="11"/>
      <c r="B2218" s="11"/>
      <c r="C2218" s="42" t="s">
        <v>1957</v>
      </c>
      <c r="D2218" s="14">
        <v>100000</v>
      </c>
      <c r="E2218" s="14">
        <v>100000</v>
      </c>
      <c r="F2218" s="14">
        <v>100000</v>
      </c>
      <c r="G2218" s="14"/>
      <c r="H2218" s="14">
        <v>0</v>
      </c>
    </row>
    <row r="2219" spans="1:9" ht="31.5">
      <c r="A2219" s="11"/>
      <c r="B2219" s="11"/>
      <c r="C2219" s="42" t="s">
        <v>1958</v>
      </c>
      <c r="D2219" s="14">
        <v>111000</v>
      </c>
      <c r="E2219" s="14">
        <v>111000</v>
      </c>
      <c r="F2219" s="14">
        <v>111000</v>
      </c>
      <c r="G2219" s="14"/>
      <c r="H2219" s="14">
        <v>0</v>
      </c>
    </row>
    <row r="2220" spans="1:9" ht="31.5">
      <c r="A2220" s="11"/>
      <c r="B2220" s="11"/>
      <c r="C2220" s="42" t="s">
        <v>1959</v>
      </c>
      <c r="D2220" s="14">
        <v>112000</v>
      </c>
      <c r="E2220" s="14">
        <v>112000</v>
      </c>
      <c r="F2220" s="14">
        <v>112000</v>
      </c>
      <c r="G2220" s="14"/>
      <c r="H2220" s="14">
        <v>0</v>
      </c>
    </row>
    <row r="2221" spans="1:9" ht="31.5">
      <c r="A2221" s="11"/>
      <c r="B2221" s="11"/>
      <c r="C2221" s="42" t="s">
        <v>1960</v>
      </c>
      <c r="D2221" s="14">
        <v>112000</v>
      </c>
      <c r="E2221" s="14">
        <v>112000</v>
      </c>
      <c r="F2221" s="14">
        <v>112000</v>
      </c>
      <c r="G2221" s="14"/>
      <c r="H2221" s="14">
        <v>0</v>
      </c>
    </row>
    <row r="2222" spans="1:9" ht="31.5">
      <c r="A2222" s="11"/>
      <c r="B2222" s="11"/>
      <c r="C2222" s="42" t="s">
        <v>1961</v>
      </c>
      <c r="D2222" s="14">
        <v>112000</v>
      </c>
      <c r="E2222" s="14">
        <v>112000</v>
      </c>
      <c r="F2222" s="14">
        <v>112000</v>
      </c>
      <c r="G2222" s="14"/>
      <c r="H2222" s="14">
        <v>0</v>
      </c>
    </row>
    <row r="2223" spans="1:9">
      <c r="A2223" s="11"/>
      <c r="B2223" s="11"/>
      <c r="C2223" s="42" t="s">
        <v>1962</v>
      </c>
      <c r="D2223" s="14">
        <v>109000</v>
      </c>
      <c r="E2223" s="14">
        <v>109000</v>
      </c>
      <c r="F2223" s="14">
        <v>109000</v>
      </c>
      <c r="G2223" s="14"/>
      <c r="H2223" s="14">
        <v>0</v>
      </c>
    </row>
    <row r="2224" spans="1:9" ht="31.5">
      <c r="A2224" s="11"/>
      <c r="B2224" s="11"/>
      <c r="C2224" s="42" t="s">
        <v>1943</v>
      </c>
      <c r="D2224" s="14">
        <v>10000</v>
      </c>
      <c r="E2224" s="14">
        <v>10000</v>
      </c>
      <c r="F2224" s="14">
        <v>10000</v>
      </c>
      <c r="G2224" s="14">
        <v>10000</v>
      </c>
      <c r="H2224" s="14"/>
    </row>
    <row r="2225" spans="1:8" ht="31.5">
      <c r="A2225" s="11"/>
      <c r="B2225" s="11"/>
      <c r="C2225" s="42" t="s">
        <v>5889</v>
      </c>
      <c r="D2225" s="14">
        <v>32000</v>
      </c>
      <c r="E2225" s="14">
        <v>32000</v>
      </c>
      <c r="F2225" s="14">
        <v>32000</v>
      </c>
      <c r="G2225" s="14">
        <v>32000</v>
      </c>
      <c r="H2225" s="14"/>
    </row>
    <row r="2226" spans="1:8" ht="31.5">
      <c r="A2226" s="11"/>
      <c r="B2226" s="11"/>
      <c r="C2226" s="42" t="s">
        <v>1945</v>
      </c>
      <c r="D2226" s="14">
        <v>7000</v>
      </c>
      <c r="E2226" s="14">
        <v>7000</v>
      </c>
      <c r="F2226" s="14">
        <v>7000</v>
      </c>
      <c r="G2226" s="14">
        <v>7000</v>
      </c>
      <c r="H2226" s="14"/>
    </row>
    <row r="2227" spans="1:8" ht="31.5">
      <c r="A2227" s="11"/>
      <c r="B2227" s="11"/>
      <c r="C2227" s="42" t="s">
        <v>1946</v>
      </c>
      <c r="D2227" s="14">
        <v>28000</v>
      </c>
      <c r="E2227" s="14">
        <v>28000</v>
      </c>
      <c r="F2227" s="14">
        <v>28000</v>
      </c>
      <c r="G2227" s="14">
        <v>28000</v>
      </c>
      <c r="H2227" s="14"/>
    </row>
    <row r="2228" spans="1:8" ht="31.5">
      <c r="A2228" s="11"/>
      <c r="B2228" s="11"/>
      <c r="C2228" s="42" t="s">
        <v>1947</v>
      </c>
      <c r="D2228" s="14">
        <v>35000</v>
      </c>
      <c r="E2228" s="14">
        <v>35000</v>
      </c>
      <c r="F2228" s="14">
        <v>35000</v>
      </c>
      <c r="G2228" s="14">
        <v>35000</v>
      </c>
      <c r="H2228" s="14"/>
    </row>
    <row r="2229" spans="1:8" ht="31.5">
      <c r="A2229" s="11"/>
      <c r="B2229" s="11"/>
      <c r="C2229" s="42" t="s">
        <v>1948</v>
      </c>
      <c r="D2229" s="14">
        <v>41000</v>
      </c>
      <c r="E2229" s="14">
        <v>41000</v>
      </c>
      <c r="F2229" s="14">
        <v>41000</v>
      </c>
      <c r="G2229" s="14">
        <v>41000</v>
      </c>
      <c r="H2229" s="14"/>
    </row>
    <row r="2230" spans="1:8" ht="31.5">
      <c r="A2230" s="11"/>
      <c r="B2230" s="11"/>
      <c r="C2230" s="42" t="s">
        <v>1949</v>
      </c>
      <c r="D2230" s="14">
        <v>41000</v>
      </c>
      <c r="E2230" s="14">
        <v>0</v>
      </c>
      <c r="F2230" s="14">
        <v>0</v>
      </c>
      <c r="G2230" s="14">
        <v>0</v>
      </c>
      <c r="H2230" s="14"/>
    </row>
    <row r="2231" spans="1:8" ht="31.5">
      <c r="A2231" s="11"/>
      <c r="B2231" s="11"/>
      <c r="C2231" s="42" t="s">
        <v>1950</v>
      </c>
      <c r="D2231" s="14">
        <v>10000</v>
      </c>
      <c r="E2231" s="14">
        <v>10000</v>
      </c>
      <c r="F2231" s="14">
        <v>10000</v>
      </c>
      <c r="G2231" s="14">
        <v>10000</v>
      </c>
      <c r="H2231" s="14"/>
    </row>
    <row r="2232" spans="1:8" ht="31.5">
      <c r="A2232" s="11"/>
      <c r="B2232" s="11"/>
      <c r="C2232" s="42" t="s">
        <v>1951</v>
      </c>
      <c r="D2232" s="14">
        <v>41000</v>
      </c>
      <c r="E2232" s="14">
        <v>41000</v>
      </c>
      <c r="F2232" s="14">
        <v>41000</v>
      </c>
      <c r="G2232" s="14">
        <v>41000</v>
      </c>
      <c r="H2232" s="14"/>
    </row>
    <row r="2233" spans="1:8" ht="31.5">
      <c r="A2233" s="11"/>
      <c r="B2233" s="11"/>
      <c r="C2233" s="42" t="s">
        <v>5890</v>
      </c>
      <c r="D2233" s="14">
        <v>41000</v>
      </c>
      <c r="E2233" s="14">
        <v>41000</v>
      </c>
      <c r="F2233" s="14">
        <v>41000</v>
      </c>
      <c r="G2233" s="14">
        <v>41000</v>
      </c>
      <c r="H2233" s="14"/>
    </row>
    <row r="2234" spans="1:8" ht="31.5">
      <c r="A2234" s="11"/>
      <c r="B2234" s="11"/>
      <c r="C2234" s="42" t="s">
        <v>1953</v>
      </c>
      <c r="D2234" s="14">
        <v>41000</v>
      </c>
      <c r="E2234" s="14">
        <v>0</v>
      </c>
      <c r="F2234" s="14">
        <v>0</v>
      </c>
      <c r="G2234" s="14">
        <v>0</v>
      </c>
      <c r="H2234" s="14"/>
    </row>
    <row r="2235" spans="1:8" ht="31.5">
      <c r="A2235" s="11"/>
      <c r="B2235" s="11"/>
      <c r="C2235" s="42" t="s">
        <v>1954</v>
      </c>
      <c r="D2235" s="14">
        <v>41000</v>
      </c>
      <c r="E2235" s="14">
        <v>18990</v>
      </c>
      <c r="F2235" s="14">
        <v>18990</v>
      </c>
      <c r="G2235" s="14">
        <v>18990</v>
      </c>
      <c r="H2235" s="14"/>
    </row>
    <row r="2236" spans="1:8" ht="31.5">
      <c r="A2236" s="11"/>
      <c r="B2236" s="11"/>
      <c r="C2236" s="42" t="s">
        <v>1955</v>
      </c>
      <c r="D2236" s="14">
        <v>41000</v>
      </c>
      <c r="E2236" s="14">
        <v>41000</v>
      </c>
      <c r="F2236" s="14">
        <v>41000</v>
      </c>
      <c r="G2236" s="14">
        <v>41000</v>
      </c>
      <c r="H2236" s="14"/>
    </row>
    <row r="2237" spans="1:8">
      <c r="A2237" s="11"/>
      <c r="B2237" s="11"/>
      <c r="C2237" s="42" t="s">
        <v>5891</v>
      </c>
      <c r="D2237" s="14">
        <v>41000</v>
      </c>
      <c r="E2237" s="14">
        <v>41000</v>
      </c>
      <c r="F2237" s="14">
        <v>41000</v>
      </c>
      <c r="G2237" s="14">
        <v>41000</v>
      </c>
      <c r="H2237" s="14"/>
    </row>
    <row r="2238" spans="1:8" ht="31.5">
      <c r="A2238" s="11"/>
      <c r="B2238" s="11"/>
      <c r="C2238" s="42" t="s">
        <v>1957</v>
      </c>
      <c r="D2238" s="14">
        <v>36000</v>
      </c>
      <c r="E2238" s="14">
        <v>36000</v>
      </c>
      <c r="F2238" s="14">
        <v>36000</v>
      </c>
      <c r="G2238" s="14">
        <v>36000</v>
      </c>
      <c r="H2238" s="14"/>
    </row>
    <row r="2239" spans="1:8" ht="31.5">
      <c r="A2239" s="11"/>
      <c r="B2239" s="11"/>
      <c r="C2239" s="42" t="s">
        <v>1958</v>
      </c>
      <c r="D2239" s="14">
        <v>40000</v>
      </c>
      <c r="E2239" s="14">
        <v>40000</v>
      </c>
      <c r="F2239" s="14">
        <v>40000</v>
      </c>
      <c r="G2239" s="14">
        <v>40000</v>
      </c>
      <c r="H2239" s="14"/>
    </row>
    <row r="2240" spans="1:8" ht="31.5">
      <c r="A2240" s="11"/>
      <c r="B2240" s="11"/>
      <c r="C2240" s="42" t="s">
        <v>1959</v>
      </c>
      <c r="D2240" s="14">
        <v>41000</v>
      </c>
      <c r="E2240" s="14">
        <v>41000</v>
      </c>
      <c r="F2240" s="14">
        <v>41000</v>
      </c>
      <c r="G2240" s="14">
        <v>41000</v>
      </c>
      <c r="H2240" s="14"/>
    </row>
    <row r="2241" spans="1:8" ht="31.5">
      <c r="A2241" s="11"/>
      <c r="B2241" s="11"/>
      <c r="C2241" s="42" t="s">
        <v>1960</v>
      </c>
      <c r="D2241" s="14">
        <v>41000</v>
      </c>
      <c r="E2241" s="14">
        <v>41000</v>
      </c>
      <c r="F2241" s="14">
        <v>41000</v>
      </c>
      <c r="G2241" s="14">
        <v>41000</v>
      </c>
      <c r="H2241" s="14"/>
    </row>
    <row r="2242" spans="1:8" ht="31.5">
      <c r="A2242" s="11"/>
      <c r="B2242" s="11"/>
      <c r="C2242" s="42" t="s">
        <v>5892</v>
      </c>
      <c r="D2242" s="14">
        <v>41000</v>
      </c>
      <c r="E2242" s="14">
        <v>41000</v>
      </c>
      <c r="F2242" s="14">
        <v>41000</v>
      </c>
      <c r="G2242" s="14">
        <v>41000</v>
      </c>
      <c r="H2242" s="14"/>
    </row>
    <row r="2243" spans="1:8">
      <c r="A2243" s="11"/>
      <c r="B2243" s="11"/>
      <c r="C2243" s="42" t="s">
        <v>5893</v>
      </c>
      <c r="D2243" s="14">
        <v>39010</v>
      </c>
      <c r="E2243" s="14">
        <v>39010</v>
      </c>
      <c r="F2243" s="14">
        <v>39010</v>
      </c>
      <c r="G2243" s="14">
        <v>39010</v>
      </c>
      <c r="H2243" s="14"/>
    </row>
    <row r="2244" spans="1:8" ht="31.5">
      <c r="A2244" s="11" t="s">
        <v>150</v>
      </c>
      <c r="B2244" s="11" t="s">
        <v>1963</v>
      </c>
      <c r="C2244" s="87"/>
      <c r="D2244" s="13">
        <f>SUM(D2245:D2251)</f>
        <v>2411985</v>
      </c>
      <c r="E2244" s="13">
        <f>SUM(E2245:E2251)</f>
        <v>2311000</v>
      </c>
      <c r="F2244" s="13">
        <f>SUM(F2245:F2251)</f>
        <v>2311000</v>
      </c>
      <c r="G2244" s="13">
        <f>SUM(G2245:G2251)</f>
        <v>567000</v>
      </c>
      <c r="H2244" s="13">
        <f>SUM(H2245:H2251)</f>
        <v>1379790</v>
      </c>
    </row>
    <row r="2245" spans="1:8" ht="31.5">
      <c r="A2245" s="11"/>
      <c r="B2245" s="11"/>
      <c r="C2245" s="42" t="s">
        <v>1964</v>
      </c>
      <c r="D2245" s="14">
        <v>465000</v>
      </c>
      <c r="E2245" s="14">
        <v>465000</v>
      </c>
      <c r="F2245" s="14">
        <v>465000</v>
      </c>
      <c r="G2245" s="14"/>
      <c r="H2245" s="14">
        <v>462000</v>
      </c>
    </row>
    <row r="2246" spans="1:8">
      <c r="A2246" s="11"/>
      <c r="B2246" s="11" t="s">
        <v>5894</v>
      </c>
      <c r="C2246" s="42" t="s">
        <v>1965</v>
      </c>
      <c r="D2246" s="14">
        <v>989000</v>
      </c>
      <c r="E2246" s="14">
        <v>989000</v>
      </c>
      <c r="F2246" s="14">
        <v>989000</v>
      </c>
      <c r="G2246" s="94"/>
      <c r="H2246" s="14">
        <v>917790</v>
      </c>
    </row>
    <row r="2247" spans="1:8">
      <c r="A2247" s="11"/>
      <c r="B2247" s="11" t="s">
        <v>5895</v>
      </c>
      <c r="C2247" s="12" t="s">
        <v>1963</v>
      </c>
      <c r="D2247" s="14">
        <v>290000</v>
      </c>
      <c r="E2247" s="14">
        <v>290000</v>
      </c>
      <c r="F2247" s="14">
        <v>290000</v>
      </c>
      <c r="G2247" s="94"/>
      <c r="H2247" s="14">
        <v>0</v>
      </c>
    </row>
    <row r="2248" spans="1:8">
      <c r="A2248" s="11"/>
      <c r="B2248" s="11"/>
      <c r="C2248" s="42" t="s">
        <v>1965</v>
      </c>
      <c r="D2248" s="14">
        <v>356000</v>
      </c>
      <c r="E2248" s="14"/>
      <c r="F2248" s="14"/>
      <c r="G2248" s="94"/>
      <c r="H2248" s="14"/>
    </row>
    <row r="2249" spans="1:8" ht="31.5">
      <c r="A2249" s="11"/>
      <c r="B2249" s="11"/>
      <c r="C2249" s="42" t="s">
        <v>1964</v>
      </c>
      <c r="D2249" s="14">
        <v>167000</v>
      </c>
      <c r="E2249" s="14"/>
      <c r="F2249" s="14"/>
      <c r="G2249" s="94"/>
      <c r="H2249" s="14"/>
    </row>
    <row r="2250" spans="1:8">
      <c r="A2250" s="11"/>
      <c r="B2250" s="11"/>
      <c r="C2250" s="42" t="s">
        <v>5896</v>
      </c>
      <c r="D2250" s="14">
        <v>144985</v>
      </c>
      <c r="E2250" s="14"/>
      <c r="F2250" s="14"/>
      <c r="G2250" s="94"/>
      <c r="H2250" s="14"/>
    </row>
    <row r="2251" spans="1:8">
      <c r="A2251" s="11"/>
      <c r="B2251" s="11"/>
      <c r="C2251" s="12" t="s">
        <v>5897</v>
      </c>
      <c r="D2251" s="14"/>
      <c r="E2251" s="14">
        <v>567000</v>
      </c>
      <c r="F2251" s="14">
        <v>567000</v>
      </c>
      <c r="G2251" s="14">
        <v>567000</v>
      </c>
      <c r="H2251" s="14"/>
    </row>
    <row r="2252" spans="1:8" ht="31.5">
      <c r="A2252" s="11" t="s">
        <v>152</v>
      </c>
      <c r="B2252" s="11" t="s">
        <v>1966</v>
      </c>
      <c r="C2252" s="97"/>
      <c r="D2252" s="96">
        <f>SUM(D2253:D2268)</f>
        <v>1509000</v>
      </c>
      <c r="E2252" s="96">
        <f>SUM(E2253:E2268)</f>
        <v>1509000</v>
      </c>
      <c r="F2252" s="96">
        <f>SUM(F2253:F2268)</f>
        <v>1509000</v>
      </c>
      <c r="G2252" s="96">
        <f>SUM(G2253:G2268)</f>
        <v>0</v>
      </c>
      <c r="H2252" s="96">
        <f>SUM(H2253:H2268)</f>
        <v>1054368.73</v>
      </c>
    </row>
    <row r="2253" spans="1:8" ht="31.5">
      <c r="A2253" s="11"/>
      <c r="B2253" s="11"/>
      <c r="C2253" s="42" t="s">
        <v>1967</v>
      </c>
      <c r="D2253" s="14">
        <v>58000</v>
      </c>
      <c r="E2253" s="14">
        <v>58000</v>
      </c>
      <c r="F2253" s="14">
        <v>58000</v>
      </c>
      <c r="G2253" s="14"/>
      <c r="H2253" s="14">
        <v>58000</v>
      </c>
    </row>
    <row r="2254" spans="1:8" ht="31.5">
      <c r="A2254" s="11"/>
      <c r="B2254" s="11"/>
      <c r="C2254" s="42" t="s">
        <v>1968</v>
      </c>
      <c r="D2254" s="14">
        <v>58000</v>
      </c>
      <c r="E2254" s="14">
        <v>58000</v>
      </c>
      <c r="F2254" s="14">
        <v>58000</v>
      </c>
      <c r="G2254" s="14"/>
      <c r="H2254" s="14">
        <v>58000</v>
      </c>
    </row>
    <row r="2255" spans="1:8" ht="31.5">
      <c r="A2255" s="11"/>
      <c r="B2255" s="11"/>
      <c r="C2255" s="42" t="s">
        <v>1969</v>
      </c>
      <c r="D2255" s="14">
        <v>58000</v>
      </c>
      <c r="E2255" s="14">
        <v>58000</v>
      </c>
      <c r="F2255" s="14">
        <v>58000</v>
      </c>
      <c r="G2255" s="14"/>
      <c r="H2255" s="14">
        <v>58000</v>
      </c>
    </row>
    <row r="2256" spans="1:8" ht="31.5">
      <c r="A2256" s="11"/>
      <c r="B2256" s="11"/>
      <c r="C2256" s="42" t="s">
        <v>1970</v>
      </c>
      <c r="D2256" s="14">
        <v>58000</v>
      </c>
      <c r="E2256" s="14">
        <v>58000</v>
      </c>
      <c r="F2256" s="14">
        <v>58000</v>
      </c>
      <c r="G2256" s="14"/>
      <c r="H2256" s="14">
        <v>58000</v>
      </c>
    </row>
    <row r="2257" spans="1:8" ht="31.5">
      <c r="A2257" s="11"/>
      <c r="B2257" s="11"/>
      <c r="C2257" s="42" t="s">
        <v>1971</v>
      </c>
      <c r="D2257" s="14">
        <v>58000</v>
      </c>
      <c r="E2257" s="14">
        <v>58000</v>
      </c>
      <c r="F2257" s="14">
        <v>58000</v>
      </c>
      <c r="G2257" s="14"/>
      <c r="H2257" s="14">
        <v>58000</v>
      </c>
    </row>
    <row r="2258" spans="1:8">
      <c r="A2258" s="11"/>
      <c r="B2258" s="11"/>
      <c r="C2258" s="42" t="s">
        <v>1972</v>
      </c>
      <c r="D2258" s="14">
        <v>58000</v>
      </c>
      <c r="E2258" s="14">
        <v>58000</v>
      </c>
      <c r="F2258" s="14">
        <v>58000</v>
      </c>
      <c r="G2258" s="14"/>
      <c r="H2258" s="14">
        <v>58000</v>
      </c>
    </row>
    <row r="2259" spans="1:8" ht="31.5">
      <c r="A2259" s="11"/>
      <c r="B2259" s="11"/>
      <c r="C2259" s="42" t="s">
        <v>1973</v>
      </c>
      <c r="D2259" s="14">
        <v>55000</v>
      </c>
      <c r="E2259" s="14">
        <v>55000</v>
      </c>
      <c r="F2259" s="14">
        <v>55000</v>
      </c>
      <c r="G2259" s="14"/>
      <c r="H2259" s="14">
        <v>55000</v>
      </c>
    </row>
    <row r="2260" spans="1:8" ht="31.5">
      <c r="A2260" s="11"/>
      <c r="B2260" s="11"/>
      <c r="C2260" s="42" t="s">
        <v>1974</v>
      </c>
      <c r="D2260" s="14">
        <v>55000</v>
      </c>
      <c r="E2260" s="14">
        <v>55000</v>
      </c>
      <c r="F2260" s="14">
        <v>55000</v>
      </c>
      <c r="G2260" s="14"/>
      <c r="H2260" s="14">
        <v>55000</v>
      </c>
    </row>
    <row r="2261" spans="1:8" ht="31.5">
      <c r="A2261" s="11"/>
      <c r="B2261" s="11"/>
      <c r="C2261" s="42" t="s">
        <v>1975</v>
      </c>
      <c r="D2261" s="14">
        <v>173000</v>
      </c>
      <c r="E2261" s="14">
        <v>173000</v>
      </c>
      <c r="F2261" s="14">
        <v>173000</v>
      </c>
      <c r="G2261" s="14"/>
      <c r="H2261" s="14">
        <v>87895.08</v>
      </c>
    </row>
    <row r="2262" spans="1:8" ht="47.25">
      <c r="A2262" s="11"/>
      <c r="B2262" s="11"/>
      <c r="C2262" s="42" t="s">
        <v>1976</v>
      </c>
      <c r="D2262" s="14">
        <v>87000</v>
      </c>
      <c r="E2262" s="14">
        <v>87000</v>
      </c>
      <c r="F2262" s="14">
        <v>87000</v>
      </c>
      <c r="G2262" s="14"/>
      <c r="H2262" s="14">
        <v>84200</v>
      </c>
    </row>
    <row r="2263" spans="1:8" ht="31.5">
      <c r="A2263" s="11"/>
      <c r="B2263" s="11"/>
      <c r="C2263" s="42" t="s">
        <v>1977</v>
      </c>
      <c r="D2263" s="14">
        <v>79000</v>
      </c>
      <c r="E2263" s="14">
        <v>79000</v>
      </c>
      <c r="F2263" s="14">
        <v>79000</v>
      </c>
      <c r="G2263" s="14"/>
      <c r="H2263" s="14">
        <v>78760</v>
      </c>
    </row>
    <row r="2264" spans="1:8" ht="31.5">
      <c r="A2264" s="11"/>
      <c r="B2264" s="11"/>
      <c r="C2264" s="42" t="s">
        <v>1978</v>
      </c>
      <c r="D2264" s="14">
        <v>87000</v>
      </c>
      <c r="E2264" s="14">
        <v>87000</v>
      </c>
      <c r="F2264" s="14">
        <v>87000</v>
      </c>
      <c r="G2264" s="14"/>
      <c r="H2264" s="14">
        <v>0</v>
      </c>
    </row>
    <row r="2265" spans="1:8" ht="31.5">
      <c r="A2265" s="11"/>
      <c r="B2265" s="11"/>
      <c r="C2265" s="42" t="s">
        <v>1979</v>
      </c>
      <c r="D2265" s="14">
        <v>77000</v>
      </c>
      <c r="E2265" s="14">
        <v>77000</v>
      </c>
      <c r="F2265" s="14">
        <v>77000</v>
      </c>
      <c r="G2265" s="14"/>
      <c r="H2265" s="14">
        <v>0</v>
      </c>
    </row>
    <row r="2266" spans="1:8" ht="47.25">
      <c r="A2266" s="11"/>
      <c r="B2266" s="11"/>
      <c r="C2266" s="42" t="s">
        <v>1980</v>
      </c>
      <c r="D2266" s="14">
        <v>118000</v>
      </c>
      <c r="E2266" s="14">
        <v>118000</v>
      </c>
      <c r="F2266" s="14">
        <v>118000</v>
      </c>
      <c r="G2266" s="14"/>
      <c r="H2266" s="14">
        <v>0</v>
      </c>
    </row>
    <row r="2267" spans="1:8" ht="47.25">
      <c r="A2267" s="11"/>
      <c r="B2267" s="11"/>
      <c r="C2267" s="42" t="s">
        <v>1981</v>
      </c>
      <c r="D2267" s="14">
        <v>84000</v>
      </c>
      <c r="E2267" s="14">
        <v>84000</v>
      </c>
      <c r="F2267" s="14">
        <v>84000</v>
      </c>
      <c r="G2267" s="14"/>
      <c r="H2267" s="14">
        <v>0</v>
      </c>
    </row>
    <row r="2268" spans="1:8" ht="31.5">
      <c r="A2268" s="11"/>
      <c r="B2268" s="11"/>
      <c r="C2268" s="42" t="s">
        <v>1982</v>
      </c>
      <c r="D2268" s="14">
        <v>346000</v>
      </c>
      <c r="E2268" s="14">
        <v>346000</v>
      </c>
      <c r="F2268" s="14">
        <v>346000</v>
      </c>
      <c r="G2268" s="14"/>
      <c r="H2268" s="13">
        <v>345513.65</v>
      </c>
    </row>
    <row r="2269" spans="1:8" ht="63">
      <c r="A2269" s="11" t="s">
        <v>153</v>
      </c>
      <c r="B2269" s="11" t="s">
        <v>1983</v>
      </c>
      <c r="C2269" s="12"/>
      <c r="D2269" s="13">
        <f>SUM(D2270:D2283)</f>
        <v>1954414</v>
      </c>
      <c r="E2269" s="13">
        <f>SUM(E2270:E2283)</f>
        <v>1821000</v>
      </c>
      <c r="F2269" s="13">
        <f>SUM(F2270:F2283)</f>
        <v>1821000</v>
      </c>
      <c r="G2269" s="13">
        <f>SUM(G2270:G2283)</f>
        <v>752000</v>
      </c>
      <c r="H2269" s="13">
        <f>SUM(H2270:H2283)</f>
        <v>32683.8</v>
      </c>
    </row>
    <row r="2270" spans="1:8" ht="31.5">
      <c r="A2270" s="11"/>
      <c r="B2270" s="11"/>
      <c r="C2270" s="42" t="s">
        <v>1984</v>
      </c>
      <c r="D2270" s="14">
        <v>477000</v>
      </c>
      <c r="E2270" s="14">
        <v>477000</v>
      </c>
      <c r="F2270" s="14">
        <v>477000</v>
      </c>
      <c r="G2270" s="14"/>
      <c r="H2270" s="14">
        <v>32683.8</v>
      </c>
    </row>
    <row r="2271" spans="1:8" ht="31.5">
      <c r="A2271" s="11"/>
      <c r="B2271" s="11"/>
      <c r="C2271" s="42" t="s">
        <v>1985</v>
      </c>
      <c r="D2271" s="14">
        <v>35000</v>
      </c>
      <c r="E2271" s="14">
        <v>35000</v>
      </c>
      <c r="F2271" s="14">
        <v>35000</v>
      </c>
      <c r="G2271" s="14"/>
      <c r="H2271" s="14">
        <v>0</v>
      </c>
    </row>
    <row r="2272" spans="1:8" ht="31.5">
      <c r="A2272" s="11"/>
      <c r="B2272" s="11"/>
      <c r="C2272" s="42" t="s">
        <v>1986</v>
      </c>
      <c r="D2272" s="14">
        <v>25000</v>
      </c>
      <c r="E2272" s="14">
        <v>25000</v>
      </c>
      <c r="F2272" s="14">
        <v>25000</v>
      </c>
      <c r="G2272" s="14"/>
      <c r="H2272" s="14">
        <v>0</v>
      </c>
    </row>
    <row r="2273" spans="1:8" ht="47.25">
      <c r="A2273" s="11"/>
      <c r="B2273" s="11"/>
      <c r="C2273" s="42" t="s">
        <v>1987</v>
      </c>
      <c r="D2273" s="14">
        <v>419000</v>
      </c>
      <c r="E2273" s="14">
        <v>419000</v>
      </c>
      <c r="F2273" s="14">
        <v>419000</v>
      </c>
      <c r="G2273" s="14"/>
      <c r="H2273" s="14">
        <v>0</v>
      </c>
    </row>
    <row r="2274" spans="1:8" ht="31.5">
      <c r="A2274" s="11"/>
      <c r="B2274" s="11"/>
      <c r="C2274" s="42" t="s">
        <v>1988</v>
      </c>
      <c r="D2274" s="14">
        <v>87000</v>
      </c>
      <c r="E2274" s="14">
        <v>87000</v>
      </c>
      <c r="F2274" s="14">
        <v>87000</v>
      </c>
      <c r="G2274" s="14"/>
      <c r="H2274" s="14">
        <v>0</v>
      </c>
    </row>
    <row r="2275" spans="1:8" ht="31.5">
      <c r="A2275" s="11"/>
      <c r="B2275" s="11"/>
      <c r="C2275" s="42" t="s">
        <v>1989</v>
      </c>
      <c r="D2275" s="14">
        <v>26000</v>
      </c>
      <c r="E2275" s="14">
        <v>26000</v>
      </c>
      <c r="F2275" s="14">
        <v>26000</v>
      </c>
      <c r="G2275" s="14"/>
      <c r="H2275" s="14">
        <v>0</v>
      </c>
    </row>
    <row r="2276" spans="1:8" ht="31.5">
      <c r="A2276" s="11"/>
      <c r="B2276" s="11"/>
      <c r="C2276" s="42" t="s">
        <v>1984</v>
      </c>
      <c r="D2276" s="14">
        <v>172914</v>
      </c>
      <c r="E2276" s="14"/>
      <c r="F2276" s="14"/>
      <c r="G2276" s="14"/>
      <c r="H2276" s="14">
        <v>0</v>
      </c>
    </row>
    <row r="2277" spans="1:8" ht="31.5">
      <c r="A2277" s="11"/>
      <c r="B2277" s="11"/>
      <c r="C2277" s="42" t="s">
        <v>1985</v>
      </c>
      <c r="D2277" s="14">
        <v>12000</v>
      </c>
      <c r="E2277" s="14"/>
      <c r="F2277" s="14"/>
      <c r="G2277" s="14"/>
      <c r="H2277" s="14">
        <v>0</v>
      </c>
    </row>
    <row r="2278" spans="1:8" ht="31.5">
      <c r="A2278" s="11"/>
      <c r="B2278" s="11"/>
      <c r="C2278" s="42" t="s">
        <v>1986</v>
      </c>
      <c r="D2278" s="14">
        <v>8500</v>
      </c>
      <c r="E2278" s="14"/>
      <c r="F2278" s="14"/>
      <c r="G2278" s="14"/>
      <c r="H2278" s="14">
        <v>0</v>
      </c>
    </row>
    <row r="2279" spans="1:8" ht="47.25">
      <c r="A2279" s="11"/>
      <c r="B2279" s="11"/>
      <c r="C2279" s="42" t="s">
        <v>1987</v>
      </c>
      <c r="D2279" s="14">
        <v>151000</v>
      </c>
      <c r="E2279" s="14"/>
      <c r="F2279" s="14"/>
      <c r="G2279" s="14"/>
      <c r="H2279" s="14">
        <v>0</v>
      </c>
    </row>
    <row r="2280" spans="1:8" ht="31.5">
      <c r="A2280" s="11"/>
      <c r="B2280" s="11"/>
      <c r="C2280" s="42" t="s">
        <v>1988</v>
      </c>
      <c r="D2280" s="14">
        <v>32000</v>
      </c>
      <c r="E2280" s="14"/>
      <c r="F2280" s="14"/>
      <c r="G2280" s="14"/>
      <c r="H2280" s="14">
        <v>0</v>
      </c>
    </row>
    <row r="2281" spans="1:8" ht="31.5">
      <c r="A2281" s="11"/>
      <c r="B2281" s="11"/>
      <c r="C2281" s="42" t="s">
        <v>1989</v>
      </c>
      <c r="D2281" s="14">
        <v>9000</v>
      </c>
      <c r="E2281" s="14"/>
      <c r="F2281" s="14"/>
      <c r="G2281" s="14"/>
      <c r="H2281" s="14">
        <v>0</v>
      </c>
    </row>
    <row r="2282" spans="1:8">
      <c r="A2282" s="11"/>
      <c r="B2282" s="11"/>
      <c r="C2282" s="42" t="s">
        <v>5896</v>
      </c>
      <c r="D2282" s="14">
        <v>500000</v>
      </c>
      <c r="E2282" s="14"/>
      <c r="F2282" s="14"/>
      <c r="G2282" s="14"/>
      <c r="H2282" s="14">
        <v>0</v>
      </c>
    </row>
    <row r="2283" spans="1:8">
      <c r="A2283" s="11"/>
      <c r="B2283" s="11"/>
      <c r="C2283" s="42" t="s">
        <v>5897</v>
      </c>
      <c r="D2283" s="14"/>
      <c r="E2283" s="14">
        <v>752000</v>
      </c>
      <c r="F2283" s="14">
        <v>752000</v>
      </c>
      <c r="G2283" s="14">
        <v>752000</v>
      </c>
      <c r="H2283" s="14"/>
    </row>
    <row r="2284" spans="1:8" ht="78.75">
      <c r="A2284" s="11" t="s">
        <v>154</v>
      </c>
      <c r="B2284" s="11" t="s">
        <v>1990</v>
      </c>
      <c r="C2284" s="98"/>
      <c r="D2284" s="96">
        <f>SUM(D2285:D2303)</f>
        <v>2036601</v>
      </c>
      <c r="E2284" s="96">
        <f>SUM(E2285:E2303)</f>
        <v>1955000</v>
      </c>
      <c r="F2284" s="96">
        <f>SUM(F2285:F2303)</f>
        <v>1955000</v>
      </c>
      <c r="G2284" s="96">
        <f>SUM(G2285:G2303)</f>
        <v>459000</v>
      </c>
      <c r="H2284" s="96">
        <f>SUM(H2285:H2303)</f>
        <v>892083.36</v>
      </c>
    </row>
    <row r="2285" spans="1:8">
      <c r="A2285" s="11"/>
      <c r="B2285" s="11"/>
      <c r="C2285" s="42" t="s">
        <v>1991</v>
      </c>
      <c r="D2285" s="14">
        <v>113000</v>
      </c>
      <c r="E2285" s="14">
        <v>113000</v>
      </c>
      <c r="F2285" s="14">
        <v>113000</v>
      </c>
      <c r="G2285" s="14"/>
      <c r="H2285" s="14">
        <v>100000</v>
      </c>
    </row>
    <row r="2286" spans="1:8" ht="31.5">
      <c r="A2286" s="11"/>
      <c r="B2286" s="11"/>
      <c r="C2286" s="42" t="s">
        <v>1992</v>
      </c>
      <c r="D2286" s="14">
        <v>545000</v>
      </c>
      <c r="E2286" s="14">
        <v>545000</v>
      </c>
      <c r="F2286" s="14">
        <v>545000</v>
      </c>
      <c r="G2286" s="14"/>
      <c r="H2286" s="14">
        <v>268083.36</v>
      </c>
    </row>
    <row r="2287" spans="1:8" ht="47.25">
      <c r="A2287" s="11"/>
      <c r="B2287" s="11"/>
      <c r="C2287" s="42" t="s">
        <v>1993</v>
      </c>
      <c r="D2287" s="14">
        <v>23000</v>
      </c>
      <c r="E2287" s="14">
        <v>23000</v>
      </c>
      <c r="F2287" s="14">
        <v>23000</v>
      </c>
      <c r="G2287" s="14"/>
      <c r="H2287" s="14">
        <v>0</v>
      </c>
    </row>
    <row r="2288" spans="1:8" ht="31.5">
      <c r="A2288" s="11"/>
      <c r="B2288" s="11"/>
      <c r="C2288" s="42" t="s">
        <v>1994</v>
      </c>
      <c r="D2288" s="14">
        <v>9000</v>
      </c>
      <c r="E2288" s="14">
        <v>9000</v>
      </c>
      <c r="F2288" s="14">
        <v>9000</v>
      </c>
      <c r="G2288" s="14"/>
      <c r="H2288" s="14">
        <v>0</v>
      </c>
    </row>
    <row r="2289" spans="1:8" ht="31.5">
      <c r="A2289" s="11"/>
      <c r="B2289" s="11"/>
      <c r="C2289" s="42" t="s">
        <v>1995</v>
      </c>
      <c r="D2289" s="14">
        <v>17000</v>
      </c>
      <c r="E2289" s="14">
        <v>17000</v>
      </c>
      <c r="F2289" s="14">
        <v>17000</v>
      </c>
      <c r="G2289" s="14"/>
      <c r="H2289" s="14">
        <v>0</v>
      </c>
    </row>
    <row r="2290" spans="1:8" ht="31.5">
      <c r="A2290" s="11"/>
      <c r="B2290" s="11"/>
      <c r="C2290" s="42" t="s">
        <v>1996</v>
      </c>
      <c r="D2290" s="14">
        <v>38000</v>
      </c>
      <c r="E2290" s="14">
        <v>38000</v>
      </c>
      <c r="F2290" s="14">
        <v>38000</v>
      </c>
      <c r="G2290" s="14"/>
      <c r="H2290" s="14">
        <v>0</v>
      </c>
    </row>
    <row r="2291" spans="1:8" ht="31.5">
      <c r="A2291" s="11"/>
      <c r="B2291" s="11"/>
      <c r="C2291" s="42" t="s">
        <v>1997</v>
      </c>
      <c r="D2291" s="14">
        <v>111000</v>
      </c>
      <c r="E2291" s="14">
        <v>111000</v>
      </c>
      <c r="F2291" s="14">
        <v>111000</v>
      </c>
      <c r="G2291" s="14"/>
      <c r="H2291" s="14">
        <v>0</v>
      </c>
    </row>
    <row r="2292" spans="1:8" ht="47.25">
      <c r="A2292" s="11"/>
      <c r="B2292" s="11"/>
      <c r="C2292" s="42" t="s">
        <v>1998</v>
      </c>
      <c r="D2292" s="14">
        <v>524000</v>
      </c>
      <c r="E2292" s="14">
        <v>524000</v>
      </c>
      <c r="F2292" s="14">
        <v>524000</v>
      </c>
      <c r="G2292" s="14"/>
      <c r="H2292" s="14">
        <v>524000</v>
      </c>
    </row>
    <row r="2293" spans="1:8" ht="31.5">
      <c r="A2293" s="11"/>
      <c r="B2293" s="11"/>
      <c r="C2293" s="42" t="s">
        <v>1999</v>
      </c>
      <c r="D2293" s="14">
        <v>116000</v>
      </c>
      <c r="E2293" s="14">
        <v>116000</v>
      </c>
      <c r="F2293" s="14">
        <v>116000</v>
      </c>
      <c r="G2293" s="14"/>
      <c r="H2293" s="14">
        <v>0</v>
      </c>
    </row>
    <row r="2294" spans="1:8">
      <c r="A2294" s="11"/>
      <c r="B2294" s="11"/>
      <c r="C2294" s="42" t="s">
        <v>1991</v>
      </c>
      <c r="D2294" s="14">
        <v>41000</v>
      </c>
      <c r="E2294" s="14"/>
      <c r="F2294" s="14"/>
      <c r="G2294" s="14"/>
      <c r="H2294" s="14"/>
    </row>
    <row r="2295" spans="1:8" ht="31.5">
      <c r="A2295" s="11"/>
      <c r="B2295" s="11"/>
      <c r="C2295" s="42" t="s">
        <v>1992</v>
      </c>
      <c r="D2295" s="14">
        <v>196601</v>
      </c>
      <c r="E2295" s="14"/>
      <c r="F2295" s="14"/>
      <c r="G2295" s="14"/>
      <c r="H2295" s="14"/>
    </row>
    <row r="2296" spans="1:8" ht="47.25">
      <c r="A2296" s="11"/>
      <c r="B2296" s="11"/>
      <c r="C2296" s="42" t="s">
        <v>1993</v>
      </c>
      <c r="D2296" s="14">
        <v>9000</v>
      </c>
      <c r="E2296" s="14"/>
      <c r="F2296" s="14"/>
      <c r="G2296" s="14"/>
      <c r="H2296" s="14"/>
    </row>
    <row r="2297" spans="1:8" ht="31.5">
      <c r="A2297" s="11"/>
      <c r="B2297" s="11"/>
      <c r="C2297" s="42" t="s">
        <v>1994</v>
      </c>
      <c r="D2297" s="14">
        <v>4000</v>
      </c>
      <c r="E2297" s="14"/>
      <c r="F2297" s="14"/>
      <c r="G2297" s="14"/>
      <c r="H2297" s="14"/>
    </row>
    <row r="2298" spans="1:8" ht="31.5">
      <c r="A2298" s="11"/>
      <c r="B2298" s="11"/>
      <c r="C2298" s="42" t="s">
        <v>1995</v>
      </c>
      <c r="D2298" s="14">
        <v>7000</v>
      </c>
      <c r="E2298" s="14"/>
      <c r="F2298" s="14"/>
      <c r="G2298" s="14"/>
      <c r="H2298" s="14"/>
    </row>
    <row r="2299" spans="1:8" ht="31.5">
      <c r="A2299" s="11"/>
      <c r="B2299" s="11"/>
      <c r="C2299" s="42" t="s">
        <v>1996</v>
      </c>
      <c r="D2299" s="14">
        <v>14000</v>
      </c>
      <c r="E2299" s="14"/>
      <c r="F2299" s="14"/>
      <c r="G2299" s="14"/>
      <c r="H2299" s="14"/>
    </row>
    <row r="2300" spans="1:8" ht="31.5">
      <c r="A2300" s="11"/>
      <c r="B2300" s="11"/>
      <c r="C2300" s="42" t="s">
        <v>1997</v>
      </c>
      <c r="D2300" s="14">
        <v>39000</v>
      </c>
      <c r="E2300" s="14"/>
      <c r="F2300" s="14"/>
      <c r="G2300" s="14"/>
      <c r="H2300" s="14"/>
    </row>
    <row r="2301" spans="1:8" ht="47.25">
      <c r="A2301" s="11"/>
      <c r="B2301" s="11"/>
      <c r="C2301" s="42" t="s">
        <v>1998</v>
      </c>
      <c r="D2301" s="14">
        <v>188000</v>
      </c>
      <c r="E2301" s="14"/>
      <c r="F2301" s="14"/>
      <c r="G2301" s="14"/>
      <c r="H2301" s="14"/>
    </row>
    <row r="2302" spans="1:8" ht="31.5">
      <c r="A2302" s="11"/>
      <c r="B2302" s="11"/>
      <c r="C2302" s="42" t="s">
        <v>1999</v>
      </c>
      <c r="D2302" s="14">
        <v>42000</v>
      </c>
      <c r="E2302" s="14"/>
      <c r="F2302" s="14"/>
      <c r="G2302" s="14"/>
      <c r="H2302" s="14"/>
    </row>
    <row r="2303" spans="1:8">
      <c r="A2303" s="11"/>
      <c r="B2303" s="11"/>
      <c r="C2303" s="42" t="s">
        <v>5897</v>
      </c>
      <c r="D2303" s="14"/>
      <c r="E2303" s="14">
        <v>459000</v>
      </c>
      <c r="F2303" s="14">
        <v>459000</v>
      </c>
      <c r="G2303" s="14">
        <v>459000</v>
      </c>
      <c r="H2303" s="14"/>
    </row>
    <row r="2304" spans="1:8">
      <c r="A2304" s="11"/>
      <c r="B2304" s="11" t="s">
        <v>5898</v>
      </c>
      <c r="C2304" s="42"/>
      <c r="D2304" s="14">
        <f>D2305</f>
        <v>2000000</v>
      </c>
      <c r="E2304" s="14">
        <f>E2305</f>
        <v>1698000</v>
      </c>
      <c r="F2304" s="14">
        <f>F2305</f>
        <v>1698000</v>
      </c>
      <c r="G2304" s="14">
        <f>G2305</f>
        <v>1698000</v>
      </c>
      <c r="H2304" s="14">
        <f>H2305</f>
        <v>0</v>
      </c>
    </row>
    <row r="2305" spans="1:9" ht="31.5">
      <c r="A2305" s="11"/>
      <c r="B2305" s="11"/>
      <c r="C2305" s="12" t="s">
        <v>5899</v>
      </c>
      <c r="D2305" s="14">
        <v>2000000</v>
      </c>
      <c r="E2305" s="14">
        <v>1698000</v>
      </c>
      <c r="F2305" s="14">
        <v>1698000</v>
      </c>
      <c r="G2305" s="14">
        <v>1698000</v>
      </c>
      <c r="H2305" s="14"/>
    </row>
    <row r="2306" spans="1:9" ht="47.25">
      <c r="A2306" s="11" t="s">
        <v>154</v>
      </c>
      <c r="B2306" s="11" t="s">
        <v>2000</v>
      </c>
      <c r="C2306" s="57"/>
      <c r="D2306" s="13">
        <f>SUM(D2307:D2339)</f>
        <v>9402100</v>
      </c>
      <c r="E2306" s="13">
        <f>SUM(E2307:E2339)</f>
        <v>8567100</v>
      </c>
      <c r="F2306" s="13">
        <f>SUM(F2307:F2339)</f>
        <v>8567100</v>
      </c>
      <c r="G2306" s="13">
        <f>SUM(G2307:G2339)</f>
        <v>4698000</v>
      </c>
      <c r="H2306" s="13">
        <f>SUM(H2307:H2339)</f>
        <v>1814006.39</v>
      </c>
    </row>
    <row r="2307" spans="1:9" ht="31.5">
      <c r="A2307" s="11"/>
      <c r="B2307" s="11"/>
      <c r="C2307" s="42" t="s">
        <v>2001</v>
      </c>
      <c r="D2307" s="14">
        <v>115000</v>
      </c>
      <c r="E2307" s="14">
        <v>115000</v>
      </c>
      <c r="F2307" s="14">
        <v>115000</v>
      </c>
      <c r="G2307" s="14"/>
      <c r="H2307" s="14"/>
    </row>
    <row r="2308" spans="1:9" ht="31.5">
      <c r="A2308" s="11"/>
      <c r="B2308" s="11"/>
      <c r="C2308" s="42" t="s">
        <v>2002</v>
      </c>
      <c r="D2308" s="14">
        <v>115000</v>
      </c>
      <c r="E2308" s="14">
        <v>115000</v>
      </c>
      <c r="F2308" s="14">
        <v>115000</v>
      </c>
      <c r="G2308" s="14"/>
      <c r="H2308" s="14">
        <v>0</v>
      </c>
    </row>
    <row r="2309" spans="1:9" ht="18.75" customHeight="1">
      <c r="A2309" s="11"/>
      <c r="B2309" s="11"/>
      <c r="C2309" s="42" t="s">
        <v>2003</v>
      </c>
      <c r="D2309" s="14">
        <v>115000</v>
      </c>
      <c r="E2309" s="14">
        <v>115000</v>
      </c>
      <c r="F2309" s="14">
        <v>115000</v>
      </c>
      <c r="G2309" s="14"/>
      <c r="H2309" s="14"/>
      <c r="I2309" s="1">
        <v>1</v>
      </c>
    </row>
    <row r="2310" spans="1:9" ht="20.25" customHeight="1">
      <c r="A2310" s="11"/>
      <c r="B2310" s="11"/>
      <c r="C2310" s="42" t="s">
        <v>2004</v>
      </c>
      <c r="D2310" s="14">
        <v>115000</v>
      </c>
      <c r="E2310" s="14">
        <v>115000</v>
      </c>
      <c r="F2310" s="14">
        <v>115000</v>
      </c>
      <c r="G2310" s="14"/>
      <c r="H2310" s="14">
        <v>114998.99</v>
      </c>
    </row>
    <row r="2311" spans="1:9" ht="31.5">
      <c r="A2311" s="11"/>
      <c r="B2311" s="11"/>
      <c r="C2311" s="42" t="s">
        <v>2005</v>
      </c>
      <c r="D2311" s="14">
        <v>115000</v>
      </c>
      <c r="E2311" s="14">
        <v>115000</v>
      </c>
      <c r="F2311" s="14">
        <v>115000</v>
      </c>
      <c r="G2311" s="14"/>
      <c r="H2311" s="14"/>
    </row>
    <row r="2312" spans="1:9" ht="31.5">
      <c r="A2312" s="11"/>
      <c r="B2312" s="11"/>
      <c r="C2312" s="42" t="s">
        <v>2006</v>
      </c>
      <c r="D2312" s="14">
        <v>115000</v>
      </c>
      <c r="E2312" s="14">
        <v>115000</v>
      </c>
      <c r="F2312" s="14">
        <v>115000</v>
      </c>
      <c r="G2312" s="14"/>
      <c r="H2312" s="14"/>
    </row>
    <row r="2313" spans="1:9" ht="31.5">
      <c r="A2313" s="11"/>
      <c r="B2313" s="11"/>
      <c r="C2313" s="42" t="s">
        <v>2007</v>
      </c>
      <c r="D2313" s="14">
        <v>115000</v>
      </c>
      <c r="E2313" s="14">
        <v>115000</v>
      </c>
      <c r="F2313" s="14">
        <v>115000</v>
      </c>
      <c r="G2313" s="14"/>
      <c r="H2313" s="14">
        <v>115000</v>
      </c>
    </row>
    <row r="2314" spans="1:9" ht="31.5">
      <c r="A2314" s="11"/>
      <c r="B2314" s="11"/>
      <c r="C2314" s="42" t="s">
        <v>2008</v>
      </c>
      <c r="D2314" s="14">
        <v>115000</v>
      </c>
      <c r="E2314" s="14">
        <v>115000</v>
      </c>
      <c r="F2314" s="14">
        <v>115000</v>
      </c>
      <c r="G2314" s="14"/>
      <c r="H2314" s="14">
        <v>115000</v>
      </c>
    </row>
    <row r="2315" spans="1:9" ht="31.5">
      <c r="A2315" s="11"/>
      <c r="B2315" s="11"/>
      <c r="C2315" s="42" t="s">
        <v>2009</v>
      </c>
      <c r="D2315" s="14">
        <v>115000</v>
      </c>
      <c r="E2315" s="14">
        <v>115000</v>
      </c>
      <c r="F2315" s="14">
        <v>115000</v>
      </c>
      <c r="G2315" s="14"/>
      <c r="H2315" s="14"/>
    </row>
    <row r="2316" spans="1:9" ht="31.5">
      <c r="A2316" s="11"/>
      <c r="B2316" s="11"/>
      <c r="C2316" s="42" t="s">
        <v>2010</v>
      </c>
      <c r="D2316" s="14">
        <v>115000</v>
      </c>
      <c r="E2316" s="14">
        <v>115000</v>
      </c>
      <c r="F2316" s="14">
        <v>115000</v>
      </c>
      <c r="G2316" s="14"/>
      <c r="H2316" s="14">
        <v>115000</v>
      </c>
    </row>
    <row r="2317" spans="1:9" ht="31.5">
      <c r="A2317" s="11"/>
      <c r="B2317" s="11"/>
      <c r="C2317" s="42" t="s">
        <v>2011</v>
      </c>
      <c r="D2317" s="14">
        <v>115000</v>
      </c>
      <c r="E2317" s="14">
        <v>115000</v>
      </c>
      <c r="F2317" s="14">
        <v>115000</v>
      </c>
      <c r="G2317" s="14"/>
      <c r="H2317" s="14">
        <v>115000</v>
      </c>
    </row>
    <row r="2318" spans="1:9" ht="31.5">
      <c r="A2318" s="11"/>
      <c r="B2318" s="11"/>
      <c r="C2318" s="42" t="s">
        <v>2012</v>
      </c>
      <c r="D2318" s="14">
        <v>115000</v>
      </c>
      <c r="E2318" s="14">
        <v>115000</v>
      </c>
      <c r="F2318" s="14">
        <v>115000</v>
      </c>
      <c r="G2318" s="14"/>
      <c r="H2318" s="14"/>
    </row>
    <row r="2319" spans="1:9" ht="31.5">
      <c r="A2319" s="11"/>
      <c r="B2319" s="11"/>
      <c r="C2319" s="42" t="s">
        <v>2013</v>
      </c>
      <c r="D2319" s="14">
        <v>115000</v>
      </c>
      <c r="E2319" s="14">
        <v>115000</v>
      </c>
      <c r="F2319" s="14">
        <v>115000</v>
      </c>
      <c r="G2319" s="14"/>
      <c r="H2319" s="14">
        <v>115000</v>
      </c>
    </row>
    <row r="2320" spans="1:9" ht="31.5">
      <c r="A2320" s="11"/>
      <c r="B2320" s="11"/>
      <c r="C2320" s="42" t="s">
        <v>2014</v>
      </c>
      <c r="D2320" s="14">
        <v>1250000</v>
      </c>
      <c r="E2320" s="14">
        <v>1250000</v>
      </c>
      <c r="F2320" s="14">
        <v>1250000</v>
      </c>
      <c r="G2320" s="14"/>
      <c r="H2320" s="13"/>
    </row>
    <row r="2321" spans="1:8" ht="31.5">
      <c r="A2321" s="11"/>
      <c r="B2321" s="11"/>
      <c r="C2321" s="42" t="s">
        <v>2015</v>
      </c>
      <c r="D2321" s="14">
        <v>1124100</v>
      </c>
      <c r="E2321" s="14">
        <v>1124100</v>
      </c>
      <c r="F2321" s="14">
        <v>1124100</v>
      </c>
      <c r="G2321" s="14"/>
      <c r="H2321" s="14">
        <v>1124007.3999999999</v>
      </c>
    </row>
    <row r="2322" spans="1:8" ht="31.5">
      <c r="A2322" s="27"/>
      <c r="B2322" s="27"/>
      <c r="C2322" s="42" t="s">
        <v>2001</v>
      </c>
      <c r="D2322" s="14">
        <v>41000</v>
      </c>
      <c r="E2322" s="13">
        <v>41000</v>
      </c>
      <c r="F2322" s="13">
        <v>41000</v>
      </c>
      <c r="G2322" s="13">
        <v>41000</v>
      </c>
      <c r="H2322" s="99"/>
    </row>
    <row r="2323" spans="1:8" ht="31.5">
      <c r="A2323" s="27"/>
      <c r="B2323" s="27"/>
      <c r="C2323" s="42" t="s">
        <v>2002</v>
      </c>
      <c r="D2323" s="14">
        <v>41000</v>
      </c>
      <c r="E2323" s="13">
        <v>41000</v>
      </c>
      <c r="F2323" s="13">
        <v>41000</v>
      </c>
      <c r="G2323" s="13">
        <v>41000</v>
      </c>
      <c r="H2323" s="99"/>
    </row>
    <row r="2324" spans="1:8" ht="31.5">
      <c r="A2324" s="27"/>
      <c r="B2324" s="27"/>
      <c r="C2324" s="42" t="s">
        <v>2003</v>
      </c>
      <c r="D2324" s="14">
        <v>41000</v>
      </c>
      <c r="E2324" s="13">
        <v>41000</v>
      </c>
      <c r="F2324" s="13">
        <v>41000</v>
      </c>
      <c r="G2324" s="13">
        <v>41000</v>
      </c>
      <c r="H2324" s="99"/>
    </row>
    <row r="2325" spans="1:8" ht="31.5">
      <c r="A2325" s="27"/>
      <c r="B2325" s="27"/>
      <c r="C2325" s="42" t="s">
        <v>2004</v>
      </c>
      <c r="D2325" s="14">
        <v>41000</v>
      </c>
      <c r="E2325" s="13">
        <v>41000</v>
      </c>
      <c r="F2325" s="13">
        <v>41000</v>
      </c>
      <c r="G2325" s="13">
        <v>41000</v>
      </c>
      <c r="H2325" s="99"/>
    </row>
    <row r="2326" spans="1:8" ht="31.5">
      <c r="A2326" s="27"/>
      <c r="B2326" s="27"/>
      <c r="C2326" s="42" t="s">
        <v>2005</v>
      </c>
      <c r="D2326" s="14">
        <v>41000</v>
      </c>
      <c r="E2326" s="13">
        <v>41000</v>
      </c>
      <c r="F2326" s="13">
        <v>41000</v>
      </c>
      <c r="G2326" s="13">
        <v>41000</v>
      </c>
      <c r="H2326" s="99"/>
    </row>
    <row r="2327" spans="1:8" ht="31.5">
      <c r="A2327" s="27"/>
      <c r="B2327" s="27"/>
      <c r="C2327" s="42" t="s">
        <v>2006</v>
      </c>
      <c r="D2327" s="14">
        <v>41000</v>
      </c>
      <c r="E2327" s="13">
        <v>41000</v>
      </c>
      <c r="F2327" s="13">
        <v>41000</v>
      </c>
      <c r="G2327" s="13">
        <v>41000</v>
      </c>
      <c r="H2327" s="99"/>
    </row>
    <row r="2328" spans="1:8" ht="31.5">
      <c r="A2328" s="27"/>
      <c r="B2328" s="27"/>
      <c r="C2328" s="42" t="s">
        <v>2007</v>
      </c>
      <c r="D2328" s="14">
        <v>41000</v>
      </c>
      <c r="E2328" s="13">
        <v>41000</v>
      </c>
      <c r="F2328" s="13">
        <v>41000</v>
      </c>
      <c r="G2328" s="13">
        <v>41000</v>
      </c>
      <c r="H2328" s="99"/>
    </row>
    <row r="2329" spans="1:8" ht="31.5">
      <c r="A2329" s="27"/>
      <c r="B2329" s="27"/>
      <c r="C2329" s="42" t="s">
        <v>2008</v>
      </c>
      <c r="D2329" s="14">
        <v>41000</v>
      </c>
      <c r="E2329" s="13">
        <v>41000</v>
      </c>
      <c r="F2329" s="13">
        <v>41000</v>
      </c>
      <c r="G2329" s="13">
        <v>41000</v>
      </c>
      <c r="H2329" s="99"/>
    </row>
    <row r="2330" spans="1:8" ht="31.5">
      <c r="A2330" s="27"/>
      <c r="B2330" s="27"/>
      <c r="C2330" s="42" t="s">
        <v>2009</v>
      </c>
      <c r="D2330" s="14">
        <v>41000</v>
      </c>
      <c r="E2330" s="13">
        <v>41000</v>
      </c>
      <c r="F2330" s="13">
        <v>41000</v>
      </c>
      <c r="G2330" s="13">
        <v>41000</v>
      </c>
      <c r="H2330" s="99"/>
    </row>
    <row r="2331" spans="1:8" ht="31.5">
      <c r="A2331" s="27"/>
      <c r="B2331" s="27"/>
      <c r="C2331" s="42" t="s">
        <v>5900</v>
      </c>
      <c r="D2331" s="14">
        <v>41000</v>
      </c>
      <c r="E2331" s="13">
        <v>41000</v>
      </c>
      <c r="F2331" s="13">
        <v>41000</v>
      </c>
      <c r="G2331" s="13">
        <v>41000</v>
      </c>
      <c r="H2331" s="99"/>
    </row>
    <row r="2332" spans="1:8" ht="31.5">
      <c r="A2332" s="27"/>
      <c r="B2332" s="27"/>
      <c r="C2332" s="42" t="s">
        <v>2011</v>
      </c>
      <c r="D2332" s="14">
        <v>41000</v>
      </c>
      <c r="E2332" s="13">
        <v>41000</v>
      </c>
      <c r="F2332" s="13">
        <v>41000</v>
      </c>
      <c r="G2332" s="13">
        <v>41000</v>
      </c>
      <c r="H2332" s="99"/>
    </row>
    <row r="2333" spans="1:8" ht="31.5">
      <c r="A2333" s="27"/>
      <c r="B2333" s="27"/>
      <c r="C2333" s="42" t="s">
        <v>5901</v>
      </c>
      <c r="D2333" s="14">
        <v>41000</v>
      </c>
      <c r="E2333" s="13">
        <v>41000</v>
      </c>
      <c r="F2333" s="13">
        <v>41000</v>
      </c>
      <c r="G2333" s="13">
        <v>41000</v>
      </c>
      <c r="H2333" s="99"/>
    </row>
    <row r="2334" spans="1:8" ht="31.5">
      <c r="A2334" s="27"/>
      <c r="B2334" s="27"/>
      <c r="C2334" s="42" t="s">
        <v>2013</v>
      </c>
      <c r="D2334" s="14">
        <v>41000</v>
      </c>
      <c r="E2334" s="13">
        <v>41000</v>
      </c>
      <c r="F2334" s="13">
        <v>41000</v>
      </c>
      <c r="G2334" s="13">
        <v>41000</v>
      </c>
      <c r="H2334" s="99"/>
    </row>
    <row r="2335" spans="1:8" ht="31.5">
      <c r="A2335" s="27"/>
      <c r="B2335" s="27"/>
      <c r="C2335" s="42" t="s">
        <v>5902</v>
      </c>
      <c r="D2335" s="14">
        <v>1250000</v>
      </c>
      <c r="E2335" s="13">
        <v>1250000</v>
      </c>
      <c r="F2335" s="13">
        <v>1250000</v>
      </c>
      <c r="G2335" s="13">
        <v>1250000</v>
      </c>
      <c r="H2335" s="99"/>
    </row>
    <row r="2336" spans="1:8" ht="31.5">
      <c r="A2336" s="27"/>
      <c r="B2336" s="27"/>
      <c r="C2336" s="42" t="s">
        <v>5903</v>
      </c>
      <c r="D2336" s="14">
        <v>1250000</v>
      </c>
      <c r="E2336" s="13">
        <v>1250000</v>
      </c>
      <c r="F2336" s="13">
        <v>1250000</v>
      </c>
      <c r="G2336" s="13">
        <v>1250000</v>
      </c>
      <c r="H2336" s="99"/>
    </row>
    <row r="2337" spans="1:8" ht="31.5">
      <c r="A2337" s="27"/>
      <c r="B2337" s="27"/>
      <c r="C2337" s="42" t="s">
        <v>5904</v>
      </c>
      <c r="D2337" s="14">
        <v>1250000</v>
      </c>
      <c r="E2337" s="13">
        <v>1250000</v>
      </c>
      <c r="F2337" s="13">
        <v>1250000</v>
      </c>
      <c r="G2337" s="13">
        <v>1250000</v>
      </c>
      <c r="H2337" s="99"/>
    </row>
    <row r="2338" spans="1:8" ht="31.5">
      <c r="A2338" s="27"/>
      <c r="B2338" s="27"/>
      <c r="C2338" s="42" t="s">
        <v>5905</v>
      </c>
      <c r="D2338" s="14">
        <v>1250000</v>
      </c>
      <c r="E2338" s="13">
        <v>415000</v>
      </c>
      <c r="F2338" s="13">
        <v>415000</v>
      </c>
      <c r="G2338" s="13">
        <v>415000</v>
      </c>
      <c r="H2338" s="99"/>
    </row>
    <row r="2339" spans="1:8">
      <c r="A2339" s="27"/>
      <c r="B2339" s="27"/>
      <c r="C2339" s="87" t="s">
        <v>5897</v>
      </c>
      <c r="D2339" s="99"/>
      <c r="E2339" s="13">
        <v>0</v>
      </c>
      <c r="F2339" s="13">
        <v>0</v>
      </c>
      <c r="G2339" s="13">
        <v>0</v>
      </c>
      <c r="H2339" s="99"/>
    </row>
    <row r="2340" spans="1:8" ht="32.25">
      <c r="A2340" s="11" t="s">
        <v>155</v>
      </c>
      <c r="B2340" s="100" t="s">
        <v>2016</v>
      </c>
      <c r="C2340" s="12"/>
      <c r="D2340" s="14">
        <f>SUM(D2341:D2359)</f>
        <v>1522000</v>
      </c>
      <c r="E2340" s="14">
        <f>SUM(E2341:E2359)</f>
        <v>1461000</v>
      </c>
      <c r="F2340" s="14">
        <f>SUM(F2341:F2359)</f>
        <v>1461000</v>
      </c>
      <c r="G2340" s="14">
        <f>SUM(G2341:G2359)</f>
        <v>343000</v>
      </c>
      <c r="H2340" s="14">
        <f>SUM(H2341:H2359)</f>
        <v>221000</v>
      </c>
    </row>
    <row r="2341" spans="1:8" ht="31.5">
      <c r="A2341" s="11"/>
      <c r="B2341" s="11"/>
      <c r="C2341" s="42" t="s">
        <v>2017</v>
      </c>
      <c r="D2341" s="14">
        <v>109000</v>
      </c>
      <c r="E2341" s="14">
        <v>109000</v>
      </c>
      <c r="F2341" s="14">
        <v>109000</v>
      </c>
      <c r="G2341" s="14"/>
      <c r="H2341" s="14">
        <v>109000</v>
      </c>
    </row>
    <row r="2342" spans="1:8" ht="31.5">
      <c r="A2342" s="11"/>
      <c r="B2342" s="11"/>
      <c r="C2342" s="42" t="s">
        <v>2018</v>
      </c>
      <c r="D2342" s="14">
        <v>112000</v>
      </c>
      <c r="E2342" s="14">
        <v>112000</v>
      </c>
      <c r="F2342" s="14">
        <v>112000</v>
      </c>
      <c r="G2342" s="14"/>
      <c r="H2342" s="14"/>
    </row>
    <row r="2343" spans="1:8" ht="31.5">
      <c r="A2343" s="11"/>
      <c r="B2343" s="11"/>
      <c r="C2343" s="42" t="s">
        <v>2019</v>
      </c>
      <c r="D2343" s="14">
        <v>112000</v>
      </c>
      <c r="E2343" s="14">
        <v>112000</v>
      </c>
      <c r="F2343" s="14">
        <v>112000</v>
      </c>
      <c r="G2343" s="14"/>
      <c r="H2343" s="14"/>
    </row>
    <row r="2344" spans="1:8" ht="31.5">
      <c r="A2344" s="11"/>
      <c r="B2344" s="11"/>
      <c r="C2344" s="42" t="s">
        <v>2020</v>
      </c>
      <c r="D2344" s="14">
        <v>112000</v>
      </c>
      <c r="E2344" s="14">
        <v>112000</v>
      </c>
      <c r="F2344" s="14">
        <v>112000</v>
      </c>
      <c r="G2344" s="14"/>
      <c r="H2344" s="14"/>
    </row>
    <row r="2345" spans="1:8" ht="31.5">
      <c r="A2345" s="11"/>
      <c r="B2345" s="11"/>
      <c r="C2345" s="42" t="s">
        <v>2021</v>
      </c>
      <c r="D2345" s="14">
        <v>112000</v>
      </c>
      <c r="E2345" s="14">
        <v>112000</v>
      </c>
      <c r="F2345" s="14">
        <v>112000</v>
      </c>
      <c r="G2345" s="14"/>
      <c r="H2345" s="14"/>
    </row>
    <row r="2346" spans="1:8" ht="47.25">
      <c r="A2346" s="11"/>
      <c r="B2346" s="11"/>
      <c r="C2346" s="42" t="s">
        <v>2022</v>
      </c>
      <c r="D2346" s="14">
        <v>112000</v>
      </c>
      <c r="E2346" s="14">
        <v>112000</v>
      </c>
      <c r="F2346" s="14">
        <v>112000</v>
      </c>
      <c r="G2346" s="14"/>
      <c r="H2346" s="14"/>
    </row>
    <row r="2347" spans="1:8" ht="47.25">
      <c r="A2347" s="11"/>
      <c r="B2347" s="11"/>
      <c r="C2347" s="42" t="s">
        <v>2023</v>
      </c>
      <c r="D2347" s="14">
        <v>112000</v>
      </c>
      <c r="E2347" s="14">
        <v>112000</v>
      </c>
      <c r="F2347" s="14">
        <v>112000</v>
      </c>
      <c r="G2347" s="14"/>
      <c r="H2347" s="14"/>
    </row>
    <row r="2348" spans="1:8" ht="47.25">
      <c r="A2348" s="11"/>
      <c r="B2348" s="11"/>
      <c r="C2348" s="42" t="s">
        <v>2024</v>
      </c>
      <c r="D2348" s="14">
        <v>112000</v>
      </c>
      <c r="E2348" s="14">
        <v>112000</v>
      </c>
      <c r="F2348" s="14">
        <v>112000</v>
      </c>
      <c r="G2348" s="14"/>
      <c r="H2348" s="14">
        <v>112000</v>
      </c>
    </row>
    <row r="2349" spans="1:8" ht="47.25">
      <c r="A2349" s="11"/>
      <c r="B2349" s="11"/>
      <c r="C2349" s="42" t="s">
        <v>2025</v>
      </c>
      <c r="D2349" s="14">
        <v>225000</v>
      </c>
      <c r="E2349" s="14">
        <v>225000</v>
      </c>
      <c r="F2349" s="14">
        <v>225000</v>
      </c>
      <c r="G2349" s="14"/>
      <c r="H2349" s="14"/>
    </row>
    <row r="2350" spans="1:8" ht="31.5">
      <c r="A2350" s="11"/>
      <c r="B2350" s="11"/>
      <c r="C2350" s="42" t="s">
        <v>2017</v>
      </c>
      <c r="D2350" s="14">
        <v>37000</v>
      </c>
      <c r="E2350" s="14"/>
      <c r="F2350" s="14"/>
      <c r="G2350" s="14"/>
      <c r="H2350" s="14"/>
    </row>
    <row r="2351" spans="1:8" ht="31.5">
      <c r="A2351" s="11"/>
      <c r="B2351" s="11"/>
      <c r="C2351" s="42" t="s">
        <v>2018</v>
      </c>
      <c r="D2351" s="14">
        <v>41000</v>
      </c>
      <c r="E2351" s="14"/>
      <c r="F2351" s="14"/>
      <c r="G2351" s="14"/>
      <c r="H2351" s="14"/>
    </row>
    <row r="2352" spans="1:8" ht="31.5">
      <c r="A2352" s="11"/>
      <c r="B2352" s="11"/>
      <c r="C2352" s="42" t="s">
        <v>2019</v>
      </c>
      <c r="D2352" s="14">
        <v>41000</v>
      </c>
      <c r="E2352" s="14"/>
      <c r="F2352" s="14"/>
      <c r="G2352" s="14"/>
      <c r="H2352" s="14"/>
    </row>
    <row r="2353" spans="1:8" ht="31.5">
      <c r="A2353" s="11"/>
      <c r="B2353" s="11"/>
      <c r="C2353" s="42" t="s">
        <v>2020</v>
      </c>
      <c r="D2353" s="14">
        <v>41000</v>
      </c>
      <c r="E2353" s="14"/>
      <c r="F2353" s="14"/>
      <c r="G2353" s="14"/>
      <c r="H2353" s="14"/>
    </row>
    <row r="2354" spans="1:8" ht="31.5">
      <c r="A2354" s="11"/>
      <c r="B2354" s="11"/>
      <c r="C2354" s="42" t="s">
        <v>2021</v>
      </c>
      <c r="D2354" s="14">
        <v>41000</v>
      </c>
      <c r="E2354" s="14"/>
      <c r="F2354" s="14"/>
      <c r="G2354" s="14"/>
      <c r="H2354" s="14"/>
    </row>
    <row r="2355" spans="1:8" ht="47.25">
      <c r="A2355" s="11"/>
      <c r="B2355" s="11"/>
      <c r="C2355" s="42" t="s">
        <v>2022</v>
      </c>
      <c r="D2355" s="14">
        <v>41000</v>
      </c>
      <c r="E2355" s="14"/>
      <c r="F2355" s="14"/>
      <c r="G2355" s="14"/>
      <c r="H2355" s="14"/>
    </row>
    <row r="2356" spans="1:8" ht="47.25">
      <c r="A2356" s="11"/>
      <c r="B2356" s="11"/>
      <c r="C2356" s="42" t="s">
        <v>2023</v>
      </c>
      <c r="D2356" s="14">
        <v>41000</v>
      </c>
      <c r="E2356" s="14"/>
      <c r="F2356" s="14"/>
      <c r="G2356" s="14"/>
      <c r="H2356" s="14"/>
    </row>
    <row r="2357" spans="1:8" ht="47.25">
      <c r="A2357" s="11"/>
      <c r="B2357" s="11"/>
      <c r="C2357" s="42" t="s">
        <v>2024</v>
      </c>
      <c r="D2357" s="14">
        <v>41000</v>
      </c>
      <c r="E2357" s="14"/>
      <c r="F2357" s="14"/>
      <c r="G2357" s="14"/>
      <c r="H2357" s="14"/>
    </row>
    <row r="2358" spans="1:8" ht="47.25">
      <c r="A2358" s="11"/>
      <c r="B2358" s="11"/>
      <c r="C2358" s="42" t="s">
        <v>2025</v>
      </c>
      <c r="D2358" s="14">
        <v>80000</v>
      </c>
      <c r="E2358" s="14"/>
      <c r="F2358" s="14"/>
      <c r="G2358" s="14"/>
      <c r="H2358" s="14"/>
    </row>
    <row r="2359" spans="1:8">
      <c r="A2359" s="11"/>
      <c r="B2359" s="11"/>
      <c r="C2359" s="42" t="s">
        <v>5897</v>
      </c>
      <c r="D2359" s="14"/>
      <c r="E2359" s="14">
        <v>343000</v>
      </c>
      <c r="F2359" s="14">
        <v>343000</v>
      </c>
      <c r="G2359" s="14">
        <v>343000</v>
      </c>
      <c r="H2359" s="14"/>
    </row>
    <row r="2360" spans="1:8" ht="47.25">
      <c r="A2360" s="11" t="s">
        <v>156</v>
      </c>
      <c r="B2360" s="11" t="s">
        <v>2026</v>
      </c>
      <c r="C2360" s="97"/>
      <c r="D2360" s="96">
        <f>SUM(D2361:D2403)</f>
        <v>23873600</v>
      </c>
      <c r="E2360" s="96">
        <f>SUM(E2361:E2403)</f>
        <v>23083600</v>
      </c>
      <c r="F2360" s="96">
        <f>SUM(F2361:F2403)</f>
        <v>23083600</v>
      </c>
      <c r="G2360" s="96">
        <f>SUM(G2361:G2403)</f>
        <v>4447000</v>
      </c>
      <c r="H2360" s="96">
        <f>SUM(H2361:H2403)</f>
        <v>10988669.190000001</v>
      </c>
    </row>
    <row r="2361" spans="1:8" ht="31.5">
      <c r="A2361" s="11"/>
      <c r="B2361" s="11"/>
      <c r="C2361" s="42" t="s">
        <v>2027</v>
      </c>
      <c r="D2361" s="14">
        <v>215400</v>
      </c>
      <c r="E2361" s="14">
        <v>215400</v>
      </c>
      <c r="F2361" s="14">
        <v>215400</v>
      </c>
      <c r="G2361" s="14"/>
      <c r="H2361" s="14">
        <v>215400</v>
      </c>
    </row>
    <row r="2362" spans="1:8" ht="31.5">
      <c r="A2362" s="11"/>
      <c r="B2362" s="11"/>
      <c r="C2362" s="42" t="s">
        <v>2028</v>
      </c>
      <c r="D2362" s="14">
        <v>106100</v>
      </c>
      <c r="E2362" s="14">
        <v>106100</v>
      </c>
      <c r="F2362" s="14">
        <v>106100</v>
      </c>
      <c r="G2362" s="14"/>
      <c r="H2362" s="14">
        <v>106100</v>
      </c>
    </row>
    <row r="2363" spans="1:8" ht="31.5">
      <c r="A2363" s="11"/>
      <c r="B2363" s="11"/>
      <c r="C2363" s="42" t="s">
        <v>5906</v>
      </c>
      <c r="D2363" s="14">
        <v>283500</v>
      </c>
      <c r="E2363" s="14">
        <v>141500</v>
      </c>
      <c r="F2363" s="14">
        <v>141500</v>
      </c>
      <c r="G2363" s="14"/>
      <c r="H2363" s="14"/>
    </row>
    <row r="2364" spans="1:8" ht="31.5">
      <c r="A2364" s="11"/>
      <c r="B2364" s="11"/>
      <c r="C2364" s="42" t="s">
        <v>5907</v>
      </c>
      <c r="D2364" s="14">
        <v>256628</v>
      </c>
      <c r="E2364" s="14">
        <v>142000</v>
      </c>
      <c r="F2364" s="14">
        <v>142000</v>
      </c>
      <c r="G2364" s="14"/>
      <c r="H2364" s="14"/>
    </row>
    <row r="2365" spans="1:8" ht="31.5">
      <c r="A2365" s="11"/>
      <c r="B2365" s="11"/>
      <c r="C2365" s="42" t="s">
        <v>2029</v>
      </c>
      <c r="D2365" s="14">
        <v>105000</v>
      </c>
      <c r="E2365" s="14">
        <v>105000</v>
      </c>
      <c r="F2365" s="14">
        <v>105000</v>
      </c>
      <c r="G2365" s="14"/>
      <c r="H2365" s="14">
        <v>105000</v>
      </c>
    </row>
    <row r="2366" spans="1:8" ht="31.5">
      <c r="A2366" s="11"/>
      <c r="B2366" s="11"/>
      <c r="C2366" s="42" t="s">
        <v>2030</v>
      </c>
      <c r="D2366" s="14">
        <v>116100</v>
      </c>
      <c r="E2366" s="14">
        <v>116100</v>
      </c>
      <c r="F2366" s="14">
        <v>116100</v>
      </c>
      <c r="G2366" s="14"/>
      <c r="H2366" s="14"/>
    </row>
    <row r="2367" spans="1:8" ht="31.5">
      <c r="A2367" s="11"/>
      <c r="B2367" s="11"/>
      <c r="C2367" s="42" t="s">
        <v>2031</v>
      </c>
      <c r="D2367" s="14">
        <v>148800</v>
      </c>
      <c r="E2367" s="14">
        <v>148800</v>
      </c>
      <c r="F2367" s="14">
        <v>148800</v>
      </c>
      <c r="G2367" s="14"/>
      <c r="H2367" s="14"/>
    </row>
    <row r="2368" spans="1:8" ht="31.5">
      <c r="A2368" s="11"/>
      <c r="B2368" s="11"/>
      <c r="C2368" s="42" t="s">
        <v>2032</v>
      </c>
      <c r="D2368" s="14">
        <v>55100</v>
      </c>
      <c r="E2368" s="14">
        <v>55100</v>
      </c>
      <c r="F2368" s="14">
        <v>55100</v>
      </c>
      <c r="G2368" s="14"/>
      <c r="H2368" s="14"/>
    </row>
    <row r="2369" spans="1:9" ht="31.5">
      <c r="A2369" s="11"/>
      <c r="B2369" s="11"/>
      <c r="C2369" s="42" t="s">
        <v>2033</v>
      </c>
      <c r="D2369" s="14">
        <v>182300</v>
      </c>
      <c r="E2369" s="14">
        <v>182300</v>
      </c>
      <c r="F2369" s="14">
        <v>182300</v>
      </c>
      <c r="G2369" s="14"/>
      <c r="H2369" s="14">
        <v>167467.39000000001</v>
      </c>
    </row>
    <row r="2370" spans="1:9" ht="31.5">
      <c r="A2370" s="11"/>
      <c r="B2370" s="27"/>
      <c r="C2370" s="42" t="s">
        <v>2034</v>
      </c>
      <c r="D2370" s="14">
        <v>142800</v>
      </c>
      <c r="E2370" s="14">
        <v>142800</v>
      </c>
      <c r="F2370" s="14">
        <v>142800</v>
      </c>
      <c r="G2370" s="14"/>
      <c r="H2370" s="13">
        <v>142800</v>
      </c>
    </row>
    <row r="2371" spans="1:9" ht="31.5">
      <c r="A2371" s="11"/>
      <c r="B2371" s="11"/>
      <c r="C2371" s="42" t="s">
        <v>2035</v>
      </c>
      <c r="D2371" s="14">
        <v>89200</v>
      </c>
      <c r="E2371" s="14">
        <v>89200</v>
      </c>
      <c r="F2371" s="14">
        <v>89200</v>
      </c>
      <c r="G2371" s="14"/>
      <c r="H2371" s="14">
        <v>89200</v>
      </c>
    </row>
    <row r="2372" spans="1:9" ht="18.75" customHeight="1">
      <c r="A2372" s="11"/>
      <c r="B2372" s="11"/>
      <c r="C2372" s="42" t="s">
        <v>2036</v>
      </c>
      <c r="D2372" s="14">
        <v>232500</v>
      </c>
      <c r="E2372" s="14">
        <v>232500</v>
      </c>
      <c r="F2372" s="14">
        <v>232500</v>
      </c>
      <c r="G2372" s="14"/>
      <c r="H2372" s="14">
        <v>232330.09</v>
      </c>
      <c r="I2372" s="1">
        <v>1</v>
      </c>
    </row>
    <row r="2373" spans="1:9" ht="20.25" customHeight="1">
      <c r="A2373" s="11"/>
      <c r="B2373" s="11"/>
      <c r="C2373" s="42" t="s">
        <v>2037</v>
      </c>
      <c r="D2373" s="14">
        <v>140800</v>
      </c>
      <c r="E2373" s="14">
        <v>140800</v>
      </c>
      <c r="F2373" s="14">
        <v>140800</v>
      </c>
      <c r="G2373" s="14"/>
      <c r="H2373" s="13">
        <v>140798.39999999999</v>
      </c>
    </row>
    <row r="2374" spans="1:9" ht="31.5">
      <c r="A2374" s="11"/>
      <c r="B2374" s="11"/>
      <c r="C2374" s="42" t="s">
        <v>2038</v>
      </c>
      <c r="D2374" s="14">
        <v>215600</v>
      </c>
      <c r="E2374" s="14">
        <v>215600</v>
      </c>
      <c r="F2374" s="14">
        <v>215600</v>
      </c>
      <c r="G2374" s="14"/>
      <c r="H2374" s="14">
        <v>212483.76</v>
      </c>
    </row>
    <row r="2375" spans="1:9" ht="31.5">
      <c r="A2375" s="11"/>
      <c r="B2375" s="11"/>
      <c r="C2375" s="42" t="s">
        <v>2039</v>
      </c>
      <c r="D2375" s="14">
        <v>129500</v>
      </c>
      <c r="E2375" s="14">
        <v>129500</v>
      </c>
      <c r="F2375" s="14">
        <v>129500</v>
      </c>
      <c r="G2375" s="14"/>
      <c r="H2375" s="14"/>
    </row>
    <row r="2376" spans="1:9" ht="31.5">
      <c r="A2376" s="11"/>
      <c r="B2376" s="11"/>
      <c r="C2376" s="42" t="s">
        <v>2040</v>
      </c>
      <c r="D2376" s="14">
        <v>168300</v>
      </c>
      <c r="E2376" s="14">
        <v>168300</v>
      </c>
      <c r="F2376" s="14">
        <v>168300</v>
      </c>
      <c r="G2376" s="14"/>
      <c r="H2376" s="14">
        <v>168300</v>
      </c>
    </row>
    <row r="2377" spans="1:9" ht="31.5">
      <c r="A2377" s="11"/>
      <c r="B2377" s="11"/>
      <c r="C2377" s="42" t="s">
        <v>2041</v>
      </c>
      <c r="D2377" s="14">
        <v>170900</v>
      </c>
      <c r="E2377" s="14">
        <v>170900</v>
      </c>
      <c r="F2377" s="14">
        <v>170900</v>
      </c>
      <c r="G2377" s="14"/>
      <c r="H2377" s="14">
        <v>170900</v>
      </c>
    </row>
    <row r="2378" spans="1:9" ht="31.5">
      <c r="A2378" s="11"/>
      <c r="B2378" s="11"/>
      <c r="C2378" s="42" t="s">
        <v>2042</v>
      </c>
      <c r="D2378" s="14">
        <v>299300</v>
      </c>
      <c r="E2378" s="14">
        <v>299300</v>
      </c>
      <c r="F2378" s="14">
        <v>299300</v>
      </c>
      <c r="G2378" s="14"/>
      <c r="H2378" s="14">
        <v>299300</v>
      </c>
    </row>
    <row r="2379" spans="1:9" ht="31.5">
      <c r="A2379" s="11"/>
      <c r="B2379" s="11"/>
      <c r="C2379" s="42" t="s">
        <v>2043</v>
      </c>
      <c r="D2379" s="14">
        <v>405300</v>
      </c>
      <c r="E2379" s="14">
        <v>405300</v>
      </c>
      <c r="F2379" s="14">
        <v>405300</v>
      </c>
      <c r="G2379" s="14"/>
      <c r="H2379" s="14">
        <v>405300</v>
      </c>
    </row>
    <row r="2380" spans="1:9" ht="31.5">
      <c r="A2380" s="11"/>
      <c r="B2380" s="11"/>
      <c r="C2380" s="42" t="s">
        <v>2044</v>
      </c>
      <c r="D2380" s="14">
        <v>471600</v>
      </c>
      <c r="E2380" s="14">
        <v>471600</v>
      </c>
      <c r="F2380" s="14">
        <v>471600</v>
      </c>
      <c r="G2380" s="14"/>
      <c r="H2380" s="14">
        <v>471599.9</v>
      </c>
    </row>
    <row r="2381" spans="1:9" ht="31.5">
      <c r="A2381" s="11"/>
      <c r="B2381" s="11"/>
      <c r="C2381" s="42" t="s">
        <v>5908</v>
      </c>
      <c r="D2381" s="14">
        <v>81194</v>
      </c>
      <c r="E2381" s="14">
        <v>77500</v>
      </c>
      <c r="F2381" s="14">
        <v>77500</v>
      </c>
      <c r="G2381" s="14"/>
      <c r="H2381" s="14"/>
    </row>
    <row r="2382" spans="1:9" ht="31.5">
      <c r="A2382" s="11"/>
      <c r="B2382" s="11"/>
      <c r="C2382" s="42" t="s">
        <v>5909</v>
      </c>
      <c r="D2382" s="14">
        <v>38184</v>
      </c>
      <c r="E2382" s="14">
        <v>82500</v>
      </c>
      <c r="F2382" s="14">
        <v>82500</v>
      </c>
      <c r="G2382" s="14"/>
      <c r="H2382" s="14"/>
    </row>
    <row r="2383" spans="1:9" ht="31.5">
      <c r="A2383" s="11"/>
      <c r="B2383" s="11"/>
      <c r="C2383" s="42" t="s">
        <v>5910</v>
      </c>
      <c r="D2383" s="14">
        <v>38494</v>
      </c>
      <c r="E2383" s="14">
        <v>254500</v>
      </c>
      <c r="F2383" s="14">
        <v>254500</v>
      </c>
      <c r="G2383" s="14"/>
      <c r="H2383" s="14"/>
    </row>
    <row r="2384" spans="1:9" ht="47.25">
      <c r="A2384" s="11"/>
      <c r="B2384" s="11" t="s">
        <v>5911</v>
      </c>
      <c r="C2384" s="42" t="s">
        <v>2045</v>
      </c>
      <c r="D2384" s="14">
        <v>400000</v>
      </c>
      <c r="E2384" s="14">
        <v>400000</v>
      </c>
      <c r="F2384" s="14">
        <v>400000</v>
      </c>
      <c r="G2384" s="14"/>
      <c r="H2384" s="14"/>
    </row>
    <row r="2385" spans="1:8" ht="47.25">
      <c r="A2385" s="11"/>
      <c r="B2385" s="11"/>
      <c r="C2385" s="42" t="s">
        <v>2046</v>
      </c>
      <c r="D2385" s="14">
        <v>800000</v>
      </c>
      <c r="E2385" s="14">
        <v>800000</v>
      </c>
      <c r="F2385" s="14">
        <v>800000</v>
      </c>
      <c r="G2385" s="14"/>
      <c r="H2385" s="14"/>
    </row>
    <row r="2386" spans="1:8" ht="31.5">
      <c r="A2386" s="11"/>
      <c r="B2386" s="11"/>
      <c r="C2386" s="42" t="s">
        <v>2047</v>
      </c>
      <c r="D2386" s="14">
        <v>300000</v>
      </c>
      <c r="E2386" s="14">
        <v>300000</v>
      </c>
      <c r="F2386" s="14">
        <v>300000</v>
      </c>
      <c r="G2386" s="14"/>
      <c r="H2386" s="14">
        <v>300000</v>
      </c>
    </row>
    <row r="2387" spans="1:8" ht="31.5">
      <c r="A2387" s="11"/>
      <c r="B2387" s="11"/>
      <c r="C2387" s="42" t="s">
        <v>2048</v>
      </c>
      <c r="D2387" s="14">
        <v>3000000</v>
      </c>
      <c r="E2387" s="14">
        <v>3000000</v>
      </c>
      <c r="F2387" s="14">
        <v>3000000</v>
      </c>
      <c r="G2387" s="14"/>
      <c r="H2387" s="14">
        <v>2182245.2000000002</v>
      </c>
    </row>
    <row r="2388" spans="1:8" ht="31.5">
      <c r="A2388" s="11"/>
      <c r="B2388" s="11"/>
      <c r="C2388" s="42" t="s">
        <v>2049</v>
      </c>
      <c r="D2388" s="14">
        <v>700000</v>
      </c>
      <c r="E2388" s="14">
        <v>700000</v>
      </c>
      <c r="F2388" s="14">
        <v>700000</v>
      </c>
      <c r="G2388" s="14"/>
      <c r="H2388" s="14">
        <v>700000</v>
      </c>
    </row>
    <row r="2389" spans="1:8" ht="31.5">
      <c r="A2389" s="11"/>
      <c r="B2389" s="11"/>
      <c r="C2389" s="42" t="s">
        <v>2050</v>
      </c>
      <c r="D2389" s="14">
        <v>1400000</v>
      </c>
      <c r="E2389" s="14">
        <v>1400000</v>
      </c>
      <c r="F2389" s="14">
        <v>1400000</v>
      </c>
      <c r="G2389" s="14"/>
      <c r="H2389" s="14">
        <v>1343205.11</v>
      </c>
    </row>
    <row r="2390" spans="1:8" ht="31.5">
      <c r="A2390" s="11"/>
      <c r="B2390" s="11"/>
      <c r="C2390" s="42" t="s">
        <v>2051</v>
      </c>
      <c r="D2390" s="14">
        <v>550000</v>
      </c>
      <c r="E2390" s="14">
        <v>550000</v>
      </c>
      <c r="F2390" s="14">
        <v>550000</v>
      </c>
      <c r="G2390" s="14"/>
      <c r="H2390" s="14"/>
    </row>
    <row r="2391" spans="1:8" ht="31.5">
      <c r="A2391" s="11"/>
      <c r="B2391" s="11"/>
      <c r="C2391" s="42" t="s">
        <v>2052</v>
      </c>
      <c r="D2391" s="14">
        <v>200000</v>
      </c>
      <c r="E2391" s="14">
        <v>200000</v>
      </c>
      <c r="F2391" s="14">
        <v>200000</v>
      </c>
      <c r="G2391" s="14"/>
      <c r="H2391" s="14"/>
    </row>
    <row r="2392" spans="1:8" ht="31.5">
      <c r="A2392" s="11"/>
      <c r="B2392" s="11"/>
      <c r="C2392" s="42" t="s">
        <v>2053</v>
      </c>
      <c r="D2392" s="14">
        <v>110000</v>
      </c>
      <c r="E2392" s="14">
        <v>110000</v>
      </c>
      <c r="F2392" s="14">
        <v>110000</v>
      </c>
      <c r="G2392" s="14"/>
      <c r="H2392" s="14">
        <v>110000</v>
      </c>
    </row>
    <row r="2393" spans="1:8" ht="47.25">
      <c r="A2393" s="11"/>
      <c r="B2393" s="11"/>
      <c r="C2393" s="42" t="s">
        <v>2054</v>
      </c>
      <c r="D2393" s="14">
        <v>184000</v>
      </c>
      <c r="E2393" s="14">
        <v>184000</v>
      </c>
      <c r="F2393" s="14">
        <v>184000</v>
      </c>
      <c r="G2393" s="14"/>
      <c r="H2393" s="14"/>
    </row>
    <row r="2394" spans="1:8" ht="47.25">
      <c r="A2394" s="11"/>
      <c r="B2394" s="11"/>
      <c r="C2394" s="42" t="s">
        <v>2055</v>
      </c>
      <c r="D2394" s="14">
        <v>300000</v>
      </c>
      <c r="E2394" s="14">
        <v>300000</v>
      </c>
      <c r="F2394" s="14">
        <v>300000</v>
      </c>
      <c r="G2394" s="14"/>
      <c r="H2394" s="14">
        <v>300000</v>
      </c>
    </row>
    <row r="2395" spans="1:8" ht="31.5">
      <c r="A2395" s="11"/>
      <c r="B2395" s="11"/>
      <c r="C2395" s="42" t="s">
        <v>2056</v>
      </c>
      <c r="D2395" s="14">
        <v>300000</v>
      </c>
      <c r="E2395" s="14">
        <v>300000</v>
      </c>
      <c r="F2395" s="14">
        <v>300000</v>
      </c>
      <c r="G2395" s="14"/>
      <c r="H2395" s="14"/>
    </row>
    <row r="2396" spans="1:8" ht="31.5">
      <c r="A2396" s="11"/>
      <c r="B2396" s="11"/>
      <c r="C2396" s="42" t="s">
        <v>2057</v>
      </c>
      <c r="D2396" s="14">
        <v>200000</v>
      </c>
      <c r="E2396" s="14">
        <v>200000</v>
      </c>
      <c r="F2396" s="14">
        <v>200000</v>
      </c>
      <c r="G2396" s="14"/>
      <c r="H2396" s="14"/>
    </row>
    <row r="2397" spans="1:8" ht="31.5">
      <c r="A2397" s="11"/>
      <c r="B2397" s="11"/>
      <c r="C2397" s="42" t="s">
        <v>2058</v>
      </c>
      <c r="D2397" s="14">
        <v>1000000</v>
      </c>
      <c r="E2397" s="14">
        <v>1000000</v>
      </c>
      <c r="F2397" s="14">
        <v>1000000</v>
      </c>
      <c r="G2397" s="14"/>
      <c r="H2397" s="14">
        <v>985764.2</v>
      </c>
    </row>
    <row r="2398" spans="1:8" ht="31.5">
      <c r="A2398" s="11"/>
      <c r="B2398" s="11"/>
      <c r="C2398" s="42" t="s">
        <v>2059</v>
      </c>
      <c r="D2398" s="14">
        <v>700000</v>
      </c>
      <c r="E2398" s="14">
        <v>700000</v>
      </c>
      <c r="F2398" s="14">
        <v>700000</v>
      </c>
      <c r="G2398" s="14"/>
      <c r="H2398" s="14">
        <v>680485.14</v>
      </c>
    </row>
    <row r="2399" spans="1:8" ht="31.5">
      <c r="A2399" s="11"/>
      <c r="B2399" s="11"/>
      <c r="C2399" s="42" t="s">
        <v>2060</v>
      </c>
      <c r="D2399" s="14">
        <v>1450000</v>
      </c>
      <c r="E2399" s="14">
        <v>1450000</v>
      </c>
      <c r="F2399" s="14">
        <v>1450000</v>
      </c>
      <c r="G2399" s="14"/>
      <c r="H2399" s="14">
        <v>1450000</v>
      </c>
    </row>
    <row r="2400" spans="1:8">
      <c r="A2400" s="11"/>
      <c r="B2400" s="11"/>
      <c r="C2400" s="42" t="s">
        <v>2061</v>
      </c>
      <c r="D2400" s="14">
        <v>1450000</v>
      </c>
      <c r="E2400" s="14">
        <v>1450000</v>
      </c>
      <c r="F2400" s="14">
        <v>1450000</v>
      </c>
      <c r="G2400" s="14"/>
      <c r="H2400" s="14"/>
    </row>
    <row r="2401" spans="1:8">
      <c r="A2401" s="11"/>
      <c r="B2401" s="11"/>
      <c r="C2401" s="42" t="s">
        <v>2062</v>
      </c>
      <c r="D2401" s="14">
        <v>500000</v>
      </c>
      <c r="E2401" s="14">
        <v>500000</v>
      </c>
      <c r="F2401" s="14">
        <v>500000</v>
      </c>
      <c r="G2401" s="14"/>
      <c r="H2401" s="14"/>
    </row>
    <row r="2402" spans="1:8">
      <c r="A2402" s="11"/>
      <c r="B2402" s="11"/>
      <c r="C2402" s="42" t="s">
        <v>2063</v>
      </c>
      <c r="D2402" s="14">
        <v>1000000</v>
      </c>
      <c r="E2402" s="14">
        <v>1000000</v>
      </c>
      <c r="F2402" s="14">
        <v>1000000</v>
      </c>
      <c r="G2402" s="14"/>
      <c r="H2402" s="14">
        <v>9990</v>
      </c>
    </row>
    <row r="2403" spans="1:8">
      <c r="A2403" s="11"/>
      <c r="B2403" s="11"/>
      <c r="C2403" s="42" t="s">
        <v>5896</v>
      </c>
      <c r="D2403" s="14">
        <v>5237000</v>
      </c>
      <c r="E2403" s="14">
        <v>4447000</v>
      </c>
      <c r="F2403" s="14">
        <v>4447000</v>
      </c>
      <c r="G2403" s="14">
        <v>4447000</v>
      </c>
      <c r="H2403" s="14"/>
    </row>
    <row r="2404" spans="1:8">
      <c r="A2404" s="11" t="s">
        <v>157</v>
      </c>
      <c r="B2404" s="11" t="s">
        <v>2064</v>
      </c>
      <c r="C2404" s="12"/>
      <c r="D2404" s="14">
        <f>D2405</f>
        <v>5050000</v>
      </c>
      <c r="E2404" s="14">
        <f>E2405</f>
        <v>5050000</v>
      </c>
      <c r="F2404" s="14">
        <f>F2405</f>
        <v>5050000</v>
      </c>
      <c r="G2404" s="14">
        <f>G2405</f>
        <v>0</v>
      </c>
      <c r="H2404" s="14">
        <f>H2405</f>
        <v>0</v>
      </c>
    </row>
    <row r="2405" spans="1:8" ht="31.5">
      <c r="A2405" s="11"/>
      <c r="B2405" s="11"/>
      <c r="C2405" s="12" t="s">
        <v>2065</v>
      </c>
      <c r="D2405" s="14">
        <v>5050000</v>
      </c>
      <c r="E2405" s="14">
        <v>5050000</v>
      </c>
      <c r="F2405" s="14">
        <v>5050000</v>
      </c>
      <c r="G2405" s="14"/>
      <c r="H2405" s="14"/>
    </row>
    <row r="2406" spans="1:8" ht="63">
      <c r="A2406" s="11" t="s">
        <v>0</v>
      </c>
      <c r="B2406" s="11" t="s">
        <v>2066</v>
      </c>
      <c r="C2406" s="12"/>
      <c r="D2406" s="14">
        <f>D2407</f>
        <v>1493102</v>
      </c>
      <c r="E2406" s="14">
        <f>E2407</f>
        <v>1493102</v>
      </c>
      <c r="F2406" s="14">
        <f>F2407</f>
        <v>1493102</v>
      </c>
      <c r="G2406" s="14">
        <f>G2407</f>
        <v>0</v>
      </c>
      <c r="H2406" s="14">
        <f>H2407</f>
        <v>1435694.54</v>
      </c>
    </row>
    <row r="2407" spans="1:8" ht="31.5">
      <c r="A2407" s="11"/>
      <c r="B2407" s="11"/>
      <c r="C2407" s="12" t="s">
        <v>2067</v>
      </c>
      <c r="D2407" s="14">
        <v>1493102</v>
      </c>
      <c r="E2407" s="14">
        <v>1493102</v>
      </c>
      <c r="F2407" s="14">
        <v>1493102</v>
      </c>
      <c r="G2407" s="14"/>
      <c r="H2407" s="14">
        <v>1435694.54</v>
      </c>
    </row>
    <row r="2408" spans="1:8" ht="31.5">
      <c r="A2408" s="11" t="s">
        <v>1</v>
      </c>
      <c r="B2408" s="11" t="s">
        <v>2068</v>
      </c>
      <c r="C2408" s="12"/>
      <c r="D2408" s="14">
        <f>SUM(D2409:D2410)</f>
        <v>2998105</v>
      </c>
      <c r="E2408" s="14">
        <f>SUM(E2409:E2410)</f>
        <v>2998105</v>
      </c>
      <c r="F2408" s="14">
        <f>SUM(F2409:F2410)</f>
        <v>2998105</v>
      </c>
      <c r="G2408" s="14">
        <f>SUM(G2409:G2410)</f>
        <v>0</v>
      </c>
      <c r="H2408" s="14">
        <f>SUM(H2409:H2410)</f>
        <v>2965660.95</v>
      </c>
    </row>
    <row r="2409" spans="1:8">
      <c r="A2409" s="11"/>
      <c r="B2409" s="11"/>
      <c r="C2409" s="42" t="s">
        <v>2069</v>
      </c>
      <c r="D2409" s="14">
        <v>1498943</v>
      </c>
      <c r="E2409" s="14">
        <v>1498943</v>
      </c>
      <c r="F2409" s="14">
        <v>1498943</v>
      </c>
      <c r="G2409" s="14">
        <v>0</v>
      </c>
      <c r="H2409" s="14">
        <v>1466498.95</v>
      </c>
    </row>
    <row r="2410" spans="1:8" ht="31.5">
      <c r="A2410" s="11"/>
      <c r="B2410" s="11"/>
      <c r="C2410" s="42" t="s">
        <v>2070</v>
      </c>
      <c r="D2410" s="14">
        <v>1499162</v>
      </c>
      <c r="E2410" s="14">
        <v>1499162</v>
      </c>
      <c r="F2410" s="14">
        <v>1499162</v>
      </c>
      <c r="G2410" s="14">
        <v>0</v>
      </c>
      <c r="H2410" s="14">
        <v>1499162</v>
      </c>
    </row>
    <row r="2411" spans="1:8" ht="31.5">
      <c r="A2411" s="11" t="s">
        <v>2</v>
      </c>
      <c r="B2411" s="11" t="s">
        <v>2071</v>
      </c>
      <c r="C2411" s="12" t="s">
        <v>2072</v>
      </c>
      <c r="D2411" s="14">
        <f>1499326-1499326</f>
        <v>0</v>
      </c>
      <c r="E2411" s="14">
        <f>1499326-1499326</f>
        <v>0</v>
      </c>
      <c r="F2411" s="14">
        <f>1499326-1499326</f>
        <v>0</v>
      </c>
      <c r="G2411" s="14">
        <f>-1499326</f>
        <v>-1499326</v>
      </c>
      <c r="H2411" s="14">
        <v>0</v>
      </c>
    </row>
    <row r="2412" spans="1:8">
      <c r="A2412" s="11"/>
      <c r="B2412" s="11" t="s">
        <v>5912</v>
      </c>
      <c r="C2412" s="12"/>
      <c r="D2412" s="14">
        <f>SUM(D2413:D2414)</f>
        <v>5499326</v>
      </c>
      <c r="E2412" s="14">
        <f>SUM(E2413:E2414)</f>
        <v>4896326</v>
      </c>
      <c r="F2412" s="14">
        <f>SUM(F2413:F2414)</f>
        <v>4896326</v>
      </c>
      <c r="G2412" s="14">
        <f>SUM(G2413:G2414)</f>
        <v>4896326</v>
      </c>
      <c r="H2412" s="14"/>
    </row>
    <row r="2413" spans="1:8">
      <c r="A2413" s="11"/>
      <c r="B2413" s="11"/>
      <c r="C2413" s="42" t="s">
        <v>5896</v>
      </c>
      <c r="D2413" s="14">
        <v>4000000</v>
      </c>
      <c r="E2413" s="14">
        <v>3397000</v>
      </c>
      <c r="F2413" s="14">
        <v>3397000</v>
      </c>
      <c r="G2413" s="14">
        <v>3397000</v>
      </c>
      <c r="H2413" s="14"/>
    </row>
    <row r="2414" spans="1:8" ht="31.5">
      <c r="A2414" s="11"/>
      <c r="B2414" s="11"/>
      <c r="C2414" s="12" t="s">
        <v>2072</v>
      </c>
      <c r="D2414" s="14">
        <f>1499326</f>
        <v>1499326</v>
      </c>
      <c r="E2414" s="14">
        <f>1499326</f>
        <v>1499326</v>
      </c>
      <c r="F2414" s="14">
        <f>1499326</f>
        <v>1499326</v>
      </c>
      <c r="G2414" s="14">
        <f>1499326</f>
        <v>1499326</v>
      </c>
      <c r="H2414" s="14"/>
    </row>
    <row r="2415" spans="1:8" ht="31.5">
      <c r="A2415" s="11" t="s">
        <v>3</v>
      </c>
      <c r="B2415" s="11" t="s">
        <v>2073</v>
      </c>
      <c r="C2415" s="12"/>
      <c r="D2415" s="14">
        <f>SUM(D2416:D2422)</f>
        <v>7494000</v>
      </c>
      <c r="E2415" s="14">
        <f>SUM(E2416:E2422)</f>
        <v>6816000</v>
      </c>
      <c r="F2415" s="14">
        <f>SUM(F2416:F2422)</f>
        <v>6816000</v>
      </c>
      <c r="G2415" s="14">
        <f>SUM(G2416:G2422)</f>
        <v>3820000</v>
      </c>
      <c r="H2415" s="14">
        <f>SUM(H2416:H2422)</f>
        <v>0</v>
      </c>
    </row>
    <row r="2416" spans="1:8" ht="31.5">
      <c r="A2416" s="11"/>
      <c r="B2416" s="11"/>
      <c r="C2416" s="42" t="s">
        <v>2074</v>
      </c>
      <c r="D2416" s="14">
        <v>1498000</v>
      </c>
      <c r="E2416" s="14">
        <v>1498000</v>
      </c>
      <c r="F2416" s="14">
        <v>1498000</v>
      </c>
      <c r="G2416" s="14"/>
      <c r="H2416" s="13"/>
    </row>
    <row r="2417" spans="1:8" ht="31.5">
      <c r="A2417" s="11"/>
      <c r="B2417" s="11"/>
      <c r="C2417" s="42" t="s">
        <v>2075</v>
      </c>
      <c r="D2417" s="14">
        <v>1498000</v>
      </c>
      <c r="E2417" s="14">
        <v>1498000</v>
      </c>
      <c r="F2417" s="14">
        <v>1498000</v>
      </c>
      <c r="G2417" s="14"/>
      <c r="H2417" s="13"/>
    </row>
    <row r="2418" spans="1:8" ht="31.5">
      <c r="A2418" s="11"/>
      <c r="B2418" s="11"/>
      <c r="C2418" s="42" t="s">
        <v>5913</v>
      </c>
      <c r="D2418" s="14">
        <v>1000000</v>
      </c>
      <c r="E2418" s="14"/>
      <c r="F2418" s="14"/>
      <c r="G2418" s="14"/>
      <c r="H2418" s="13"/>
    </row>
    <row r="2419" spans="1:8">
      <c r="A2419" s="11"/>
      <c r="B2419" s="11"/>
      <c r="C2419" s="42" t="s">
        <v>5914</v>
      </c>
      <c r="D2419" s="14">
        <v>1000000</v>
      </c>
      <c r="E2419" s="14"/>
      <c r="F2419" s="14"/>
      <c r="G2419" s="14"/>
      <c r="H2419" s="13"/>
    </row>
    <row r="2420" spans="1:8" ht="31.5">
      <c r="A2420" s="11"/>
      <c r="B2420" s="11"/>
      <c r="C2420" s="42" t="s">
        <v>5915</v>
      </c>
      <c r="D2420" s="14">
        <v>1498000</v>
      </c>
      <c r="E2420" s="14"/>
      <c r="F2420" s="14"/>
      <c r="G2420" s="14"/>
      <c r="H2420" s="13"/>
    </row>
    <row r="2421" spans="1:8">
      <c r="A2421" s="11"/>
      <c r="B2421" s="11"/>
      <c r="C2421" s="87" t="s">
        <v>5916</v>
      </c>
      <c r="D2421" s="13">
        <v>1000000</v>
      </c>
      <c r="E2421" s="14"/>
      <c r="F2421" s="14"/>
      <c r="G2421" s="14"/>
      <c r="H2421" s="13"/>
    </row>
    <row r="2422" spans="1:8">
      <c r="A2422" s="11"/>
      <c r="B2422" s="11"/>
      <c r="C2422" s="87" t="s">
        <v>1260</v>
      </c>
      <c r="D2422" s="99"/>
      <c r="E2422" s="14">
        <v>3820000</v>
      </c>
      <c r="F2422" s="14">
        <v>3820000</v>
      </c>
      <c r="G2422" s="14">
        <v>3820000</v>
      </c>
      <c r="H2422" s="13"/>
    </row>
    <row r="2423" spans="1:8" ht="31.5">
      <c r="A2423" s="11" t="s">
        <v>4</v>
      </c>
      <c r="B2423" s="11" t="s">
        <v>2076</v>
      </c>
      <c r="C2423" s="42"/>
      <c r="D2423" s="13">
        <f>SUM(D2424:D2425)</f>
        <v>7912000</v>
      </c>
      <c r="E2423" s="13">
        <f>SUM(E2424:E2425)</f>
        <v>7596000</v>
      </c>
      <c r="F2423" s="13">
        <f>SUM(F2424:F2425)</f>
        <v>7596000</v>
      </c>
      <c r="G2423" s="13">
        <f>SUM(G2424:G2425)</f>
        <v>1778000</v>
      </c>
      <c r="H2423" s="13">
        <f>SUM(H2424:H2425)</f>
        <v>0</v>
      </c>
    </row>
    <row r="2424" spans="1:8" ht="47.25">
      <c r="A2424" s="11"/>
      <c r="B2424" s="11"/>
      <c r="C2424" s="42" t="s">
        <v>2077</v>
      </c>
      <c r="D2424" s="14">
        <v>5818000</v>
      </c>
      <c r="E2424" s="14">
        <v>5818000</v>
      </c>
      <c r="F2424" s="14">
        <v>5818000</v>
      </c>
      <c r="G2424" s="14"/>
      <c r="H2424" s="13"/>
    </row>
    <row r="2425" spans="1:8" ht="31.5">
      <c r="A2425" s="11"/>
      <c r="B2425" s="11"/>
      <c r="C2425" s="42" t="s">
        <v>5917</v>
      </c>
      <c r="D2425" s="14">
        <v>2094000</v>
      </c>
      <c r="E2425" s="14">
        <v>1778000</v>
      </c>
      <c r="F2425" s="14">
        <v>1778000</v>
      </c>
      <c r="G2425" s="14">
        <v>1778000</v>
      </c>
      <c r="H2425" s="13"/>
    </row>
    <row r="2426" spans="1:8">
      <c r="A2426" s="84" t="s">
        <v>158</v>
      </c>
      <c r="B2426" s="84"/>
      <c r="C2426" s="84"/>
      <c r="D2426" s="85">
        <f>D2423+D2415+D2412+D2411+D2408+D2406+D2404+D2360+D2340+D2306+D2304+D2284+D2269+D2252+D2244+D2202+D2172+D2140+D2120+D2096+D1988+D1963+D1917+D1875+D1849+D1837+D1819+D1803</f>
        <v>157964837</v>
      </c>
      <c r="E2426" s="85">
        <f t="shared" ref="E2426:H2426" si="25">E2423+E2415+E2412+E2411+E2408+E2406+E2404+E2360+E2340+E2306+E2304+E2284+E2269+E2252+E2244+E2202+E2172+E2140+E2120+E2096+E1988+E1963+E1917+E1875+E1849+E1837+E1819+E1803</f>
        <v>148477049</v>
      </c>
      <c r="F2426" s="85">
        <f t="shared" si="25"/>
        <v>148477049</v>
      </c>
      <c r="G2426" s="85">
        <f t="shared" si="25"/>
        <v>53393000</v>
      </c>
      <c r="H2426" s="85">
        <f t="shared" si="25"/>
        <v>36306253.339999996</v>
      </c>
    </row>
    <row r="2427" spans="1:8">
      <c r="A2427" s="86" t="s">
        <v>164</v>
      </c>
      <c r="B2427" s="86"/>
      <c r="C2427" s="86"/>
      <c r="D2427" s="86"/>
      <c r="E2427" s="86"/>
      <c r="F2427" s="86"/>
      <c r="G2427" s="86"/>
      <c r="H2427" s="86"/>
    </row>
    <row r="2428" spans="1:8" ht="31.5">
      <c r="A2428" s="101" t="s">
        <v>176</v>
      </c>
      <c r="B2428" s="101" t="s">
        <v>1192</v>
      </c>
      <c r="C2428" s="102" t="s">
        <v>1678</v>
      </c>
      <c r="D2428" s="103">
        <f>2094000+754000</f>
        <v>2848000</v>
      </c>
      <c r="E2428" s="103">
        <v>2094000</v>
      </c>
      <c r="F2428" s="103">
        <v>2094000</v>
      </c>
      <c r="G2428" s="103">
        <v>0</v>
      </c>
      <c r="H2428" s="103">
        <v>0</v>
      </c>
    </row>
    <row r="2429" spans="1:8" ht="47.25">
      <c r="A2429" s="101" t="s">
        <v>241</v>
      </c>
      <c r="B2429" s="101" t="s">
        <v>1192</v>
      </c>
      <c r="C2429" s="102" t="s">
        <v>1679</v>
      </c>
      <c r="D2429" s="103">
        <f>873000+314000</f>
        <v>1187000</v>
      </c>
      <c r="E2429" s="103">
        <v>873000</v>
      </c>
      <c r="F2429" s="103">
        <v>873000</v>
      </c>
      <c r="G2429" s="103">
        <v>0</v>
      </c>
      <c r="H2429" s="103">
        <v>0</v>
      </c>
    </row>
    <row r="2430" spans="1:8" ht="47.25">
      <c r="A2430" s="101" t="s">
        <v>139</v>
      </c>
      <c r="B2430" s="101" t="s">
        <v>1192</v>
      </c>
      <c r="C2430" s="102" t="s">
        <v>1680</v>
      </c>
      <c r="D2430" s="103">
        <f>611000+220000</f>
        <v>831000</v>
      </c>
      <c r="E2430" s="103">
        <v>611000</v>
      </c>
      <c r="F2430" s="103">
        <v>611000</v>
      </c>
      <c r="G2430" s="103">
        <v>0</v>
      </c>
      <c r="H2430" s="103">
        <v>0</v>
      </c>
    </row>
    <row r="2431" spans="1:8" ht="63">
      <c r="A2431" s="101" t="s">
        <v>140</v>
      </c>
      <c r="B2431" s="101" t="s">
        <v>1192</v>
      </c>
      <c r="C2431" s="102" t="s">
        <v>1681</v>
      </c>
      <c r="D2431" s="103">
        <f>116000+42000</f>
        <v>158000</v>
      </c>
      <c r="E2431" s="103">
        <v>116000</v>
      </c>
      <c r="F2431" s="103">
        <v>116000</v>
      </c>
      <c r="G2431" s="103">
        <v>0</v>
      </c>
      <c r="H2431" s="103">
        <v>0</v>
      </c>
    </row>
    <row r="2432" spans="1:8" ht="31.5">
      <c r="A2432" s="101" t="s">
        <v>141</v>
      </c>
      <c r="B2432" s="101" t="s">
        <v>1192</v>
      </c>
      <c r="C2432" s="102" t="s">
        <v>1682</v>
      </c>
      <c r="D2432" s="103">
        <f>199000+180000</f>
        <v>379000</v>
      </c>
      <c r="E2432" s="103">
        <v>199000</v>
      </c>
      <c r="F2432" s="103">
        <v>199000</v>
      </c>
      <c r="G2432" s="103">
        <v>0</v>
      </c>
      <c r="H2432" s="103">
        <v>199000</v>
      </c>
    </row>
    <row r="2433" spans="1:8" ht="47.25">
      <c r="A2433" s="101" t="s">
        <v>142</v>
      </c>
      <c r="B2433" s="101" t="s">
        <v>1192</v>
      </c>
      <c r="C2433" s="102" t="s">
        <v>1683</v>
      </c>
      <c r="D2433" s="103">
        <v>50000</v>
      </c>
      <c r="E2433" s="103">
        <v>50000</v>
      </c>
      <c r="F2433" s="103">
        <v>50000</v>
      </c>
      <c r="G2433" s="103">
        <v>0</v>
      </c>
      <c r="H2433" s="103">
        <v>50000</v>
      </c>
    </row>
    <row r="2434" spans="1:8" ht="47.25">
      <c r="A2434" s="101" t="s">
        <v>143</v>
      </c>
      <c r="B2434" s="101" t="s">
        <v>1192</v>
      </c>
      <c r="C2434" s="102" t="s">
        <v>1684</v>
      </c>
      <c r="D2434" s="103">
        <v>1000000</v>
      </c>
      <c r="E2434" s="103">
        <v>1000000</v>
      </c>
      <c r="F2434" s="103">
        <v>1000000</v>
      </c>
      <c r="G2434" s="103">
        <v>0</v>
      </c>
      <c r="H2434" s="103">
        <v>0</v>
      </c>
    </row>
    <row r="2435" spans="1:8" ht="47.25">
      <c r="A2435" s="101" t="s">
        <v>144</v>
      </c>
      <c r="B2435" s="101" t="s">
        <v>1192</v>
      </c>
      <c r="C2435" s="102" t="s">
        <v>1685</v>
      </c>
      <c r="D2435" s="103">
        <v>190000</v>
      </c>
      <c r="E2435" s="103">
        <v>190000</v>
      </c>
      <c r="F2435" s="103">
        <v>190000</v>
      </c>
      <c r="G2435" s="103">
        <v>0</v>
      </c>
      <c r="H2435" s="103">
        <v>190000</v>
      </c>
    </row>
    <row r="2436" spans="1:8" ht="31.5">
      <c r="A2436" s="101" t="s">
        <v>145</v>
      </c>
      <c r="B2436" s="101" t="s">
        <v>1192</v>
      </c>
      <c r="C2436" s="102" t="s">
        <v>1686</v>
      </c>
      <c r="D2436" s="103">
        <v>550000</v>
      </c>
      <c r="E2436" s="103">
        <v>550000</v>
      </c>
      <c r="F2436" s="103">
        <v>550000</v>
      </c>
      <c r="G2436" s="103">
        <v>0</v>
      </c>
      <c r="H2436" s="103">
        <v>410000</v>
      </c>
    </row>
    <row r="2437" spans="1:8">
      <c r="A2437" s="101" t="s">
        <v>146</v>
      </c>
      <c r="B2437" s="101" t="s">
        <v>1192</v>
      </c>
      <c r="C2437" s="102" t="s">
        <v>1687</v>
      </c>
      <c r="D2437" s="103">
        <f>3006000+2094000</f>
        <v>5100000</v>
      </c>
      <c r="E2437" s="103">
        <v>3006000</v>
      </c>
      <c r="F2437" s="103">
        <v>3006000</v>
      </c>
      <c r="G2437" s="103">
        <v>0</v>
      </c>
      <c r="H2437" s="103">
        <f>2528863.61+241150+91101+21631.39</f>
        <v>2882746</v>
      </c>
    </row>
    <row r="2438" spans="1:8" ht="31.5">
      <c r="A2438" s="101" t="s">
        <v>147</v>
      </c>
      <c r="B2438" s="101" t="s">
        <v>1192</v>
      </c>
      <c r="C2438" s="102" t="s">
        <v>1688</v>
      </c>
      <c r="D2438" s="103">
        <v>2812000</v>
      </c>
      <c r="E2438" s="103">
        <v>2812000</v>
      </c>
      <c r="F2438" s="103">
        <v>2812000</v>
      </c>
      <c r="G2438" s="103"/>
      <c r="H2438" s="103">
        <v>1010000</v>
      </c>
    </row>
    <row r="2439" spans="1:8">
      <c r="A2439" s="101"/>
      <c r="B2439" s="101" t="s">
        <v>1192</v>
      </c>
      <c r="C2439" s="102" t="s">
        <v>3561</v>
      </c>
      <c r="D2439" s="103"/>
      <c r="E2439" s="103">
        <v>3060000</v>
      </c>
      <c r="F2439" s="103">
        <v>3060000</v>
      </c>
      <c r="G2439" s="103">
        <v>3060000</v>
      </c>
      <c r="H2439" s="103">
        <v>0</v>
      </c>
    </row>
    <row r="2440" spans="1:8" ht="31.5">
      <c r="A2440" s="101" t="s">
        <v>148</v>
      </c>
      <c r="B2440" s="101" t="s">
        <v>1689</v>
      </c>
      <c r="C2440" s="102" t="s">
        <v>1690</v>
      </c>
      <c r="D2440" s="103">
        <f>1775000+638000</f>
        <v>2413000</v>
      </c>
      <c r="E2440" s="103">
        <v>1775000</v>
      </c>
      <c r="F2440" s="103">
        <v>1775000</v>
      </c>
      <c r="G2440" s="103">
        <v>0</v>
      </c>
      <c r="H2440" s="103">
        <v>0</v>
      </c>
    </row>
    <row r="2441" spans="1:8" ht="31.5">
      <c r="A2441" s="101" t="s">
        <v>149</v>
      </c>
      <c r="B2441" s="101" t="s">
        <v>1689</v>
      </c>
      <c r="C2441" s="102" t="s">
        <v>1691</v>
      </c>
      <c r="D2441" s="103">
        <f>349000+126000</f>
        <v>475000</v>
      </c>
      <c r="E2441" s="103">
        <v>349000</v>
      </c>
      <c r="F2441" s="103">
        <v>349000</v>
      </c>
      <c r="G2441" s="103">
        <v>0</v>
      </c>
      <c r="H2441" s="103">
        <f>144222</f>
        <v>144222</v>
      </c>
    </row>
    <row r="2442" spans="1:8" ht="31.5">
      <c r="A2442" s="101" t="s">
        <v>150</v>
      </c>
      <c r="B2442" s="101" t="s">
        <v>1689</v>
      </c>
      <c r="C2442" s="102" t="s">
        <v>1692</v>
      </c>
      <c r="D2442" s="103">
        <v>3675000</v>
      </c>
      <c r="E2442" s="103">
        <v>3675000</v>
      </c>
      <c r="F2442" s="103">
        <v>3675000</v>
      </c>
      <c r="G2442" s="103">
        <v>0</v>
      </c>
      <c r="H2442" s="103">
        <v>84754.09</v>
      </c>
    </row>
    <row r="2443" spans="1:8" ht="31.5">
      <c r="A2443" s="101" t="s">
        <v>151</v>
      </c>
      <c r="B2443" s="101" t="s">
        <v>1689</v>
      </c>
      <c r="C2443" s="102" t="s">
        <v>1693</v>
      </c>
      <c r="D2443" s="103">
        <v>2000000</v>
      </c>
      <c r="E2443" s="103">
        <v>2000000</v>
      </c>
      <c r="F2443" s="103">
        <v>2000000</v>
      </c>
      <c r="G2443" s="103">
        <v>0</v>
      </c>
      <c r="H2443" s="103">
        <v>0</v>
      </c>
    </row>
    <row r="2444" spans="1:8" ht="31.5">
      <c r="A2444" s="101" t="s">
        <v>152</v>
      </c>
      <c r="B2444" s="101" t="s">
        <v>1689</v>
      </c>
      <c r="C2444" s="102" t="s">
        <v>1694</v>
      </c>
      <c r="D2444" s="103">
        <f>4500000+30000</f>
        <v>4530000</v>
      </c>
      <c r="E2444" s="103">
        <v>4500000</v>
      </c>
      <c r="F2444" s="103">
        <v>4500000</v>
      </c>
      <c r="G2444" s="103">
        <v>0</v>
      </c>
      <c r="H2444" s="103">
        <f>62082+15936</f>
        <v>78018</v>
      </c>
    </row>
    <row r="2445" spans="1:8" ht="31.5">
      <c r="A2445" s="101" t="s">
        <v>153</v>
      </c>
      <c r="B2445" s="101" t="s">
        <v>1689</v>
      </c>
      <c r="C2445" s="102" t="s">
        <v>1695</v>
      </c>
      <c r="D2445" s="103">
        <v>451000</v>
      </c>
      <c r="E2445" s="103">
        <v>451000</v>
      </c>
      <c r="F2445" s="103">
        <v>451000</v>
      </c>
      <c r="G2445" s="103">
        <v>0</v>
      </c>
      <c r="H2445" s="103">
        <v>0</v>
      </c>
    </row>
    <row r="2446" spans="1:8" ht="31.5">
      <c r="A2446" s="101" t="s">
        <v>154</v>
      </c>
      <c r="B2446" s="101" t="s">
        <v>1689</v>
      </c>
      <c r="C2446" s="102" t="s">
        <v>1696</v>
      </c>
      <c r="D2446" s="103">
        <v>440000</v>
      </c>
      <c r="E2446" s="103">
        <v>440000</v>
      </c>
      <c r="F2446" s="103">
        <v>440000</v>
      </c>
      <c r="G2446" s="103">
        <v>0</v>
      </c>
      <c r="H2446" s="103">
        <v>0</v>
      </c>
    </row>
    <row r="2447" spans="1:8" ht="31.5">
      <c r="A2447" s="101" t="s">
        <v>155</v>
      </c>
      <c r="B2447" s="101" t="s">
        <v>1689</v>
      </c>
      <c r="C2447" s="102" t="s">
        <v>1697</v>
      </c>
      <c r="D2447" s="103">
        <v>600000</v>
      </c>
      <c r="E2447" s="103">
        <v>600000</v>
      </c>
      <c r="F2447" s="103">
        <v>600000</v>
      </c>
      <c r="G2447" s="103">
        <v>0</v>
      </c>
      <c r="H2447" s="103">
        <f>12999+12999+51996+51996+15930+18428</f>
        <v>164348</v>
      </c>
    </row>
    <row r="2448" spans="1:8" ht="31.5">
      <c r="A2448" s="101" t="s">
        <v>156</v>
      </c>
      <c r="B2448" s="101" t="s">
        <v>1689</v>
      </c>
      <c r="C2448" s="102" t="s">
        <v>1698</v>
      </c>
      <c r="D2448" s="103">
        <v>60000</v>
      </c>
      <c r="E2448" s="103">
        <v>60000</v>
      </c>
      <c r="F2448" s="103">
        <v>60000</v>
      </c>
      <c r="G2448" s="103">
        <v>0</v>
      </c>
      <c r="H2448" s="103">
        <f>615.6+632.09+49158</f>
        <v>50405.69</v>
      </c>
    </row>
    <row r="2449" spans="1:8" ht="31.5">
      <c r="A2449" s="101" t="s">
        <v>157</v>
      </c>
      <c r="B2449" s="101" t="s">
        <v>1689</v>
      </c>
      <c r="C2449" s="102" t="s">
        <v>1699</v>
      </c>
      <c r="D2449" s="103">
        <v>140000</v>
      </c>
      <c r="E2449" s="103">
        <v>140000</v>
      </c>
      <c r="F2449" s="103">
        <v>140000</v>
      </c>
      <c r="G2449" s="103">
        <v>0</v>
      </c>
      <c r="H2449" s="103">
        <v>0</v>
      </c>
    </row>
    <row r="2450" spans="1:8" ht="31.5">
      <c r="A2450" s="101" t="s">
        <v>0</v>
      </c>
      <c r="B2450" s="101" t="s">
        <v>1689</v>
      </c>
      <c r="C2450" s="102" t="s">
        <v>1700</v>
      </c>
      <c r="D2450" s="103">
        <v>55000</v>
      </c>
      <c r="E2450" s="103">
        <v>55000</v>
      </c>
      <c r="F2450" s="103">
        <v>55000</v>
      </c>
      <c r="G2450" s="103">
        <v>0</v>
      </c>
      <c r="H2450" s="103">
        <f>549.38+615.6+42739.2</f>
        <v>43904.18</v>
      </c>
    </row>
    <row r="2451" spans="1:8" ht="31.5">
      <c r="A2451" s="101" t="s">
        <v>1</v>
      </c>
      <c r="B2451" s="101" t="s">
        <v>1689</v>
      </c>
      <c r="C2451" s="102" t="s">
        <v>1701</v>
      </c>
      <c r="D2451" s="103">
        <v>192000</v>
      </c>
      <c r="E2451" s="103">
        <v>192000</v>
      </c>
      <c r="F2451" s="103">
        <v>192000</v>
      </c>
      <c r="G2451" s="103">
        <v>0</v>
      </c>
      <c r="H2451" s="103">
        <v>0</v>
      </c>
    </row>
    <row r="2452" spans="1:8" ht="31.5">
      <c r="A2452" s="101" t="s">
        <v>2</v>
      </c>
      <c r="B2452" s="101" t="s">
        <v>1689</v>
      </c>
      <c r="C2452" s="102" t="s">
        <v>1702</v>
      </c>
      <c r="D2452" s="103">
        <v>150000</v>
      </c>
      <c r="E2452" s="103">
        <v>150000</v>
      </c>
      <c r="F2452" s="103">
        <v>150000</v>
      </c>
      <c r="G2452" s="103">
        <v>0</v>
      </c>
      <c r="H2452" s="103">
        <v>0</v>
      </c>
    </row>
    <row r="2453" spans="1:8" ht="31.5">
      <c r="A2453" s="101" t="s">
        <v>3</v>
      </c>
      <c r="B2453" s="101" t="s">
        <v>1689</v>
      </c>
      <c r="C2453" s="102" t="s">
        <v>1703</v>
      </c>
      <c r="D2453" s="103">
        <v>370000</v>
      </c>
      <c r="E2453" s="103">
        <v>370000</v>
      </c>
      <c r="F2453" s="103">
        <v>370000</v>
      </c>
      <c r="G2453" s="103">
        <v>0</v>
      </c>
      <c r="H2453" s="103">
        <f>615.6+4339.58+338446.8</f>
        <v>343401.98</v>
      </c>
    </row>
    <row r="2454" spans="1:8" ht="31.5">
      <c r="A2454" s="101" t="s">
        <v>4</v>
      </c>
      <c r="B2454" s="101" t="s">
        <v>1689</v>
      </c>
      <c r="C2454" s="102" t="s">
        <v>1704</v>
      </c>
      <c r="D2454" s="103">
        <v>150000</v>
      </c>
      <c r="E2454" s="103">
        <v>150000</v>
      </c>
      <c r="F2454" s="103">
        <v>150000</v>
      </c>
      <c r="G2454" s="103">
        <v>0</v>
      </c>
      <c r="H2454" s="103">
        <v>13038</v>
      </c>
    </row>
    <row r="2455" spans="1:8" ht="31.5">
      <c r="A2455" s="101" t="s">
        <v>5</v>
      </c>
      <c r="B2455" s="101" t="s">
        <v>1689</v>
      </c>
      <c r="C2455" s="102" t="s">
        <v>1705</v>
      </c>
      <c r="D2455" s="103">
        <v>270000</v>
      </c>
      <c r="E2455" s="103">
        <v>270000</v>
      </c>
      <c r="F2455" s="103">
        <v>270000</v>
      </c>
      <c r="G2455" s="103">
        <v>0</v>
      </c>
      <c r="H2455" s="103">
        <v>248055.96</v>
      </c>
    </row>
    <row r="2456" spans="1:8" ht="31.5">
      <c r="A2456" s="101" t="s">
        <v>6</v>
      </c>
      <c r="B2456" s="101" t="s">
        <v>1689</v>
      </c>
      <c r="C2456" s="102" t="s">
        <v>1706</v>
      </c>
      <c r="D2456" s="103">
        <v>150000</v>
      </c>
      <c r="E2456" s="103">
        <v>150000</v>
      </c>
      <c r="F2456" s="103">
        <v>150000</v>
      </c>
      <c r="G2456" s="103">
        <v>0</v>
      </c>
      <c r="H2456" s="103">
        <v>14965.2</v>
      </c>
    </row>
    <row r="2457" spans="1:8" ht="31.5">
      <c r="A2457" s="101" t="s">
        <v>7</v>
      </c>
      <c r="B2457" s="101" t="s">
        <v>1689</v>
      </c>
      <c r="C2457" s="102" t="s">
        <v>1707</v>
      </c>
      <c r="D2457" s="103">
        <v>65000</v>
      </c>
      <c r="E2457" s="103">
        <v>65000</v>
      </c>
      <c r="F2457" s="103">
        <v>65000</v>
      </c>
      <c r="G2457" s="103">
        <v>0</v>
      </c>
      <c r="H2457" s="103">
        <f>615.6+690.61+53701.2</f>
        <v>55007.409999999996</v>
      </c>
    </row>
    <row r="2458" spans="1:8" ht="31.5">
      <c r="A2458" s="101" t="s">
        <v>8</v>
      </c>
      <c r="B2458" s="101" t="s">
        <v>1689</v>
      </c>
      <c r="C2458" s="102" t="s">
        <v>1708</v>
      </c>
      <c r="D2458" s="103">
        <v>12000000</v>
      </c>
      <c r="E2458" s="103">
        <v>12000000</v>
      </c>
      <c r="F2458" s="103">
        <v>12000000</v>
      </c>
      <c r="G2458" s="103">
        <v>0</v>
      </c>
      <c r="H2458" s="103">
        <f>3600000+250742.4</f>
        <v>3850742.4</v>
      </c>
    </row>
    <row r="2459" spans="1:8" ht="31.5">
      <c r="A2459" s="101" t="s">
        <v>115</v>
      </c>
      <c r="B2459" s="101" t="s">
        <v>1689</v>
      </c>
      <c r="C2459" s="102" t="s">
        <v>1709</v>
      </c>
      <c r="D2459" s="103">
        <v>280000</v>
      </c>
      <c r="E2459" s="103">
        <v>280000</v>
      </c>
      <c r="F2459" s="103">
        <v>280000</v>
      </c>
      <c r="G2459" s="103">
        <v>0</v>
      </c>
      <c r="H2459" s="103">
        <f>615.6+3396.77+262330.8</f>
        <v>266343.17</v>
      </c>
    </row>
    <row r="2460" spans="1:8" ht="31.5">
      <c r="A2460" s="101" t="s">
        <v>116</v>
      </c>
      <c r="B2460" s="101" t="s">
        <v>1689</v>
      </c>
      <c r="C2460" s="102" t="s">
        <v>1710</v>
      </c>
      <c r="D2460" s="103">
        <v>200000</v>
      </c>
      <c r="E2460" s="103">
        <v>200000</v>
      </c>
      <c r="F2460" s="103">
        <v>200000</v>
      </c>
      <c r="G2460" s="103">
        <v>0</v>
      </c>
      <c r="H2460" s="103">
        <v>13867.2</v>
      </c>
    </row>
    <row r="2461" spans="1:8" ht="31.5">
      <c r="A2461" s="101" t="s">
        <v>117</v>
      </c>
      <c r="B2461" s="101" t="s">
        <v>1689</v>
      </c>
      <c r="C2461" s="102" t="s">
        <v>1711</v>
      </c>
      <c r="D2461" s="103">
        <v>100000</v>
      </c>
      <c r="E2461" s="103">
        <v>100000</v>
      </c>
      <c r="F2461" s="103">
        <v>100000</v>
      </c>
      <c r="G2461" s="103">
        <v>0</v>
      </c>
      <c r="H2461" s="103">
        <v>13038</v>
      </c>
    </row>
    <row r="2462" spans="1:8" ht="31.5">
      <c r="A2462" s="101" t="s">
        <v>118</v>
      </c>
      <c r="B2462" s="101" t="s">
        <v>1689</v>
      </c>
      <c r="C2462" s="102" t="s">
        <v>1712</v>
      </c>
      <c r="D2462" s="103">
        <v>200000</v>
      </c>
      <c r="E2462" s="103">
        <v>200000</v>
      </c>
      <c r="F2462" s="103">
        <v>200000</v>
      </c>
      <c r="G2462" s="103">
        <v>0</v>
      </c>
      <c r="H2462" s="103">
        <v>185763.37</v>
      </c>
    </row>
    <row r="2463" spans="1:8" ht="47.25">
      <c r="A2463" s="101" t="s">
        <v>119</v>
      </c>
      <c r="B2463" s="101" t="s">
        <v>1689</v>
      </c>
      <c r="C2463" s="102" t="s">
        <v>1713</v>
      </c>
      <c r="D2463" s="103">
        <v>252646</v>
      </c>
      <c r="E2463" s="103">
        <v>252646</v>
      </c>
      <c r="F2463" s="103">
        <v>252646</v>
      </c>
      <c r="G2463" s="103">
        <v>0</v>
      </c>
      <c r="H2463" s="103">
        <v>216986.29</v>
      </c>
    </row>
    <row r="2464" spans="1:8" ht="31.5">
      <c r="A2464" s="101" t="s">
        <v>120</v>
      </c>
      <c r="B2464" s="101" t="s">
        <v>1689</v>
      </c>
      <c r="C2464" s="102" t="s">
        <v>1714</v>
      </c>
      <c r="D2464" s="103">
        <v>252646</v>
      </c>
      <c r="E2464" s="103">
        <v>252646</v>
      </c>
      <c r="F2464" s="103">
        <v>252646</v>
      </c>
      <c r="G2464" s="103">
        <v>0</v>
      </c>
      <c r="H2464" s="103">
        <v>0</v>
      </c>
    </row>
    <row r="2465" spans="1:8" ht="31.5">
      <c r="A2465" s="101" t="s">
        <v>121</v>
      </c>
      <c r="B2465" s="101" t="s">
        <v>1689</v>
      </c>
      <c r="C2465" s="102" t="s">
        <v>1715</v>
      </c>
      <c r="D2465" s="103">
        <v>250000</v>
      </c>
      <c r="E2465" s="103">
        <v>250000</v>
      </c>
      <c r="F2465" s="103">
        <v>250000</v>
      </c>
      <c r="G2465" s="103">
        <v>0</v>
      </c>
      <c r="H2465" s="103">
        <f>15938.4</f>
        <v>15938.4</v>
      </c>
    </row>
    <row r="2466" spans="1:8" ht="31.5">
      <c r="A2466" s="101" t="s">
        <v>122</v>
      </c>
      <c r="B2466" s="101" t="s">
        <v>1689</v>
      </c>
      <c r="C2466" s="102" t="s">
        <v>1716</v>
      </c>
      <c r="D2466" s="103">
        <v>1000000</v>
      </c>
      <c r="E2466" s="103">
        <v>1000000</v>
      </c>
      <c r="F2466" s="103">
        <v>1000000</v>
      </c>
      <c r="G2466" s="103">
        <v>0</v>
      </c>
      <c r="H2466" s="103">
        <v>1000000</v>
      </c>
    </row>
    <row r="2467" spans="1:8" ht="31.5">
      <c r="A2467" s="101" t="s">
        <v>123</v>
      </c>
      <c r="B2467" s="101" t="s">
        <v>1689</v>
      </c>
      <c r="C2467" s="102" t="s">
        <v>5918</v>
      </c>
      <c r="D2467" s="103">
        <v>4787000</v>
      </c>
      <c r="E2467" s="103">
        <v>0</v>
      </c>
      <c r="F2467" s="103">
        <v>0</v>
      </c>
      <c r="G2467" s="103">
        <v>0</v>
      </c>
      <c r="H2467" s="103">
        <v>0</v>
      </c>
    </row>
    <row r="2468" spans="1:8" ht="31.5">
      <c r="A2468" s="101" t="s">
        <v>127</v>
      </c>
      <c r="B2468" s="101" t="s">
        <v>1689</v>
      </c>
      <c r="C2468" s="102" t="s">
        <v>5919</v>
      </c>
      <c r="D2468" s="103">
        <v>11770000</v>
      </c>
      <c r="E2468" s="103">
        <v>0</v>
      </c>
      <c r="F2468" s="103">
        <v>0</v>
      </c>
      <c r="G2468" s="103">
        <v>0</v>
      </c>
      <c r="H2468" s="103">
        <v>0</v>
      </c>
    </row>
    <row r="2469" spans="1:8" ht="31.5">
      <c r="A2469" s="101" t="s">
        <v>900</v>
      </c>
      <c r="B2469" s="101" t="s">
        <v>1689</v>
      </c>
      <c r="C2469" s="102" t="s">
        <v>5920</v>
      </c>
      <c r="D2469" s="103">
        <v>20000</v>
      </c>
      <c r="E2469" s="103">
        <v>0</v>
      </c>
      <c r="F2469" s="103">
        <v>0</v>
      </c>
      <c r="G2469" s="103">
        <v>0</v>
      </c>
      <c r="H2469" s="103">
        <v>0</v>
      </c>
    </row>
    <row r="2470" spans="1:8" ht="31.5">
      <c r="A2470" s="101"/>
      <c r="B2470" s="101" t="s">
        <v>1689</v>
      </c>
      <c r="C2470" s="102" t="s">
        <v>3561</v>
      </c>
      <c r="D2470" s="103"/>
      <c r="E2470" s="103">
        <v>14751000</v>
      </c>
      <c r="F2470" s="103">
        <v>14751000</v>
      </c>
      <c r="G2470" s="103">
        <v>14751000</v>
      </c>
      <c r="H2470" s="103">
        <v>0</v>
      </c>
    </row>
    <row r="2471" spans="1:8" ht="31.5">
      <c r="A2471" s="101" t="s">
        <v>902</v>
      </c>
      <c r="B2471" s="101" t="s">
        <v>5921</v>
      </c>
      <c r="C2471" s="102" t="s">
        <v>5922</v>
      </c>
      <c r="D2471" s="103">
        <v>200000</v>
      </c>
      <c r="E2471" s="103">
        <v>200000</v>
      </c>
      <c r="F2471" s="103">
        <v>200000</v>
      </c>
      <c r="G2471" s="103">
        <v>200000</v>
      </c>
      <c r="H2471" s="103">
        <v>0</v>
      </c>
    </row>
    <row r="2472" spans="1:8" ht="31.5">
      <c r="A2472" s="101" t="s">
        <v>904</v>
      </c>
      <c r="B2472" s="101" t="s">
        <v>5921</v>
      </c>
      <c r="C2472" s="102" t="s">
        <v>5923</v>
      </c>
      <c r="D2472" s="103">
        <v>400000</v>
      </c>
      <c r="E2472" s="103">
        <v>309000</v>
      </c>
      <c r="F2472" s="103">
        <v>309000</v>
      </c>
      <c r="G2472" s="103">
        <v>309000</v>
      </c>
      <c r="H2472" s="103">
        <v>0</v>
      </c>
    </row>
    <row r="2473" spans="1:8" ht="31.5">
      <c r="A2473" s="101" t="s">
        <v>906</v>
      </c>
      <c r="B2473" s="101" t="s">
        <v>5924</v>
      </c>
      <c r="C2473" s="102" t="s">
        <v>5925</v>
      </c>
      <c r="D2473" s="103">
        <v>100000</v>
      </c>
      <c r="E2473" s="103">
        <v>100000</v>
      </c>
      <c r="F2473" s="103">
        <v>100000</v>
      </c>
      <c r="G2473" s="103">
        <v>100000</v>
      </c>
      <c r="H2473" s="103">
        <v>0</v>
      </c>
    </row>
    <row r="2474" spans="1:8" ht="31.5">
      <c r="A2474" s="101" t="s">
        <v>908</v>
      </c>
      <c r="B2474" s="101" t="s">
        <v>5924</v>
      </c>
      <c r="C2474" s="102" t="s">
        <v>5926</v>
      </c>
      <c r="D2474" s="103">
        <v>25000</v>
      </c>
      <c r="E2474" s="103">
        <v>0</v>
      </c>
      <c r="F2474" s="103">
        <v>0</v>
      </c>
      <c r="G2474" s="103">
        <v>0</v>
      </c>
      <c r="H2474" s="103">
        <v>0</v>
      </c>
    </row>
    <row r="2475" spans="1:8" ht="31.5">
      <c r="A2475" s="101" t="s">
        <v>910</v>
      </c>
      <c r="B2475" s="101" t="s">
        <v>5924</v>
      </c>
      <c r="C2475" s="102" t="s">
        <v>5927</v>
      </c>
      <c r="D2475" s="103">
        <v>7000</v>
      </c>
      <c r="E2475" s="103">
        <v>6000</v>
      </c>
      <c r="F2475" s="103">
        <v>6000</v>
      </c>
      <c r="G2475" s="103">
        <v>6000</v>
      </c>
      <c r="H2475" s="103">
        <v>0</v>
      </c>
    </row>
    <row r="2476" spans="1:8" ht="31.5">
      <c r="A2476" s="101" t="s">
        <v>912</v>
      </c>
      <c r="B2476" s="101" t="s">
        <v>5924</v>
      </c>
      <c r="C2476" s="102" t="s">
        <v>5928</v>
      </c>
      <c r="D2476" s="103">
        <v>20000</v>
      </c>
      <c r="E2476" s="103">
        <v>20000</v>
      </c>
      <c r="F2476" s="103">
        <v>20000</v>
      </c>
      <c r="G2476" s="103">
        <v>20000</v>
      </c>
      <c r="H2476" s="103">
        <v>0</v>
      </c>
    </row>
    <row r="2477" spans="1:8" ht="31.5">
      <c r="A2477" s="101" t="s">
        <v>914</v>
      </c>
      <c r="B2477" s="101" t="s">
        <v>5924</v>
      </c>
      <c r="C2477" s="102" t="s">
        <v>5929</v>
      </c>
      <c r="D2477" s="103">
        <v>20000</v>
      </c>
      <c r="E2477" s="103">
        <v>20000</v>
      </c>
      <c r="F2477" s="103">
        <v>20000</v>
      </c>
      <c r="G2477" s="103">
        <v>20000</v>
      </c>
      <c r="H2477" s="103">
        <v>0</v>
      </c>
    </row>
    <row r="2478" spans="1:8" ht="31.5">
      <c r="A2478" s="101" t="s">
        <v>916</v>
      </c>
      <c r="B2478" s="101" t="s">
        <v>1717</v>
      </c>
      <c r="C2478" s="102" t="s">
        <v>1718</v>
      </c>
      <c r="D2478" s="103">
        <v>1450748</v>
      </c>
      <c r="E2478" s="103">
        <v>1450748</v>
      </c>
      <c r="F2478" s="103">
        <v>1450748</v>
      </c>
      <c r="G2478" s="103">
        <v>0</v>
      </c>
      <c r="H2478" s="103">
        <v>0</v>
      </c>
    </row>
    <row r="2479" spans="1:8" ht="31.5">
      <c r="A2479" s="101" t="s">
        <v>918</v>
      </c>
      <c r="B2479" s="101" t="s">
        <v>1717</v>
      </c>
      <c r="C2479" s="102" t="s">
        <v>1719</v>
      </c>
      <c r="D2479" s="103">
        <v>173300</v>
      </c>
      <c r="E2479" s="103">
        <v>173300</v>
      </c>
      <c r="F2479" s="103">
        <v>173300</v>
      </c>
      <c r="G2479" s="103">
        <v>0</v>
      </c>
      <c r="H2479" s="103">
        <v>0</v>
      </c>
    </row>
    <row r="2480" spans="1:8" ht="31.5">
      <c r="A2480" s="101" t="s">
        <v>920</v>
      </c>
      <c r="B2480" s="101" t="s">
        <v>1717</v>
      </c>
      <c r="C2480" s="102" t="s">
        <v>5930</v>
      </c>
      <c r="D2480" s="103">
        <v>30000</v>
      </c>
      <c r="E2480" s="103">
        <v>30000</v>
      </c>
      <c r="F2480" s="103">
        <v>30000</v>
      </c>
      <c r="G2480" s="103">
        <v>30000</v>
      </c>
      <c r="H2480" s="103">
        <v>0</v>
      </c>
    </row>
    <row r="2481" spans="1:8" ht="31.5">
      <c r="A2481" s="101" t="s">
        <v>922</v>
      </c>
      <c r="B2481" s="101" t="s">
        <v>1717</v>
      </c>
      <c r="C2481" s="102" t="s">
        <v>5931</v>
      </c>
      <c r="D2481" s="103">
        <v>40000</v>
      </c>
      <c r="E2481" s="103">
        <v>40000</v>
      </c>
      <c r="F2481" s="103">
        <v>40000</v>
      </c>
      <c r="G2481" s="103">
        <v>40000</v>
      </c>
      <c r="H2481" s="103">
        <v>0</v>
      </c>
    </row>
    <row r="2482" spans="1:8" ht="31.5">
      <c r="A2482" s="101" t="s">
        <v>923</v>
      </c>
      <c r="B2482" s="101" t="s">
        <v>1717</v>
      </c>
      <c r="C2482" s="102" t="s">
        <v>5932</v>
      </c>
      <c r="D2482" s="103">
        <v>30000</v>
      </c>
      <c r="E2482" s="103">
        <v>15000</v>
      </c>
      <c r="F2482" s="103">
        <v>15000</v>
      </c>
      <c r="G2482" s="103">
        <v>15000</v>
      </c>
      <c r="H2482" s="103">
        <v>0</v>
      </c>
    </row>
    <row r="2483" spans="1:8" ht="31.5">
      <c r="A2483" s="101" t="s">
        <v>924</v>
      </c>
      <c r="B2483" s="101" t="s">
        <v>1717</v>
      </c>
      <c r="C2483" s="102" t="s">
        <v>5933</v>
      </c>
      <c r="D2483" s="103">
        <v>60000</v>
      </c>
      <c r="E2483" s="103">
        <v>51000</v>
      </c>
      <c r="F2483" s="103">
        <v>51000</v>
      </c>
      <c r="G2483" s="103">
        <v>51000</v>
      </c>
      <c r="H2483" s="103">
        <v>0</v>
      </c>
    </row>
    <row r="2484" spans="1:8" ht="31.5">
      <c r="A2484" s="101" t="s">
        <v>927</v>
      </c>
      <c r="B2484" s="101" t="s">
        <v>1717</v>
      </c>
      <c r="C2484" s="102" t="s">
        <v>5934</v>
      </c>
      <c r="D2484" s="103">
        <v>60000</v>
      </c>
      <c r="E2484" s="103">
        <v>51000</v>
      </c>
      <c r="F2484" s="103">
        <v>51000</v>
      </c>
      <c r="G2484" s="103">
        <v>51000</v>
      </c>
      <c r="H2484" s="103">
        <v>0</v>
      </c>
    </row>
    <row r="2485" spans="1:8" ht="31.5">
      <c r="A2485" s="101" t="s">
        <v>929</v>
      </c>
      <c r="B2485" s="101" t="s">
        <v>1717</v>
      </c>
      <c r="C2485" s="102" t="s">
        <v>5935</v>
      </c>
      <c r="D2485" s="103">
        <v>100000</v>
      </c>
      <c r="E2485" s="103">
        <v>85000</v>
      </c>
      <c r="F2485" s="103">
        <v>85000</v>
      </c>
      <c r="G2485" s="103">
        <v>85000</v>
      </c>
      <c r="H2485" s="103">
        <v>0</v>
      </c>
    </row>
    <row r="2486" spans="1:8" ht="31.5">
      <c r="A2486" s="101" t="s">
        <v>931</v>
      </c>
      <c r="B2486" s="101" t="s">
        <v>1717</v>
      </c>
      <c r="C2486" s="102" t="s">
        <v>5936</v>
      </c>
      <c r="D2486" s="103">
        <v>60000</v>
      </c>
      <c r="E2486" s="103">
        <v>50000</v>
      </c>
      <c r="F2486" s="103">
        <v>50000</v>
      </c>
      <c r="G2486" s="103">
        <v>50000</v>
      </c>
      <c r="H2486" s="103">
        <v>0</v>
      </c>
    </row>
    <row r="2487" spans="1:8" ht="31.5">
      <c r="A2487" s="101" t="s">
        <v>933</v>
      </c>
      <c r="B2487" s="101" t="s">
        <v>1717</v>
      </c>
      <c r="C2487" s="102" t="s">
        <v>5937</v>
      </c>
      <c r="D2487" s="103">
        <v>20000</v>
      </c>
      <c r="E2487" s="103">
        <v>20000</v>
      </c>
      <c r="F2487" s="103">
        <v>20000</v>
      </c>
      <c r="G2487" s="103">
        <v>20000</v>
      </c>
      <c r="H2487" s="103">
        <v>0</v>
      </c>
    </row>
    <row r="2488" spans="1:8" ht="31.5">
      <c r="A2488" s="101" t="s">
        <v>935</v>
      </c>
      <c r="B2488" s="101" t="s">
        <v>1717</v>
      </c>
      <c r="C2488" s="102" t="s">
        <v>5938</v>
      </c>
      <c r="D2488" s="103">
        <v>60000</v>
      </c>
      <c r="E2488" s="103">
        <v>50000</v>
      </c>
      <c r="F2488" s="103">
        <v>50000</v>
      </c>
      <c r="G2488" s="103">
        <v>50000</v>
      </c>
      <c r="H2488" s="103">
        <v>0</v>
      </c>
    </row>
    <row r="2489" spans="1:8" ht="31.5">
      <c r="A2489" s="101" t="s">
        <v>936</v>
      </c>
      <c r="B2489" s="101" t="s">
        <v>1717</v>
      </c>
      <c r="C2489" s="102" t="s">
        <v>5939</v>
      </c>
      <c r="D2489" s="103">
        <v>60000</v>
      </c>
      <c r="E2489" s="103">
        <v>50000</v>
      </c>
      <c r="F2489" s="103">
        <v>50000</v>
      </c>
      <c r="G2489" s="103">
        <v>50000</v>
      </c>
      <c r="H2489" s="103">
        <v>0</v>
      </c>
    </row>
    <row r="2490" spans="1:8" ht="31.5">
      <c r="A2490" s="101" t="s">
        <v>937</v>
      </c>
      <c r="B2490" s="101" t="s">
        <v>1720</v>
      </c>
      <c r="C2490" s="102" t="s">
        <v>1721</v>
      </c>
      <c r="D2490" s="103">
        <v>1498288</v>
      </c>
      <c r="E2490" s="103">
        <v>1498288</v>
      </c>
      <c r="F2490" s="103">
        <v>1498288</v>
      </c>
      <c r="G2490" s="103">
        <v>0</v>
      </c>
      <c r="H2490" s="103">
        <v>607582.67000000004</v>
      </c>
    </row>
    <row r="2491" spans="1:8" ht="31.5">
      <c r="A2491" s="101" t="s">
        <v>940</v>
      </c>
      <c r="B2491" s="101" t="s">
        <v>1720</v>
      </c>
      <c r="C2491" s="102" t="s">
        <v>1719</v>
      </c>
      <c r="D2491" s="103">
        <v>173300</v>
      </c>
      <c r="E2491" s="103">
        <v>173300</v>
      </c>
      <c r="F2491" s="103">
        <v>173300</v>
      </c>
      <c r="G2491" s="103">
        <v>0</v>
      </c>
      <c r="H2491" s="103">
        <v>173300</v>
      </c>
    </row>
    <row r="2492" spans="1:8" ht="47.25">
      <c r="A2492" s="101" t="s">
        <v>942</v>
      </c>
      <c r="B2492" s="101" t="s">
        <v>1720</v>
      </c>
      <c r="C2492" s="102" t="s">
        <v>5940</v>
      </c>
      <c r="D2492" s="103">
        <v>380000</v>
      </c>
      <c r="E2492" s="103">
        <v>323000</v>
      </c>
      <c r="F2492" s="103">
        <v>323000</v>
      </c>
      <c r="G2492" s="103">
        <v>323000</v>
      </c>
      <c r="H2492" s="103">
        <v>0</v>
      </c>
    </row>
    <row r="2493" spans="1:8" ht="47.25">
      <c r="A2493" s="101" t="s">
        <v>943</v>
      </c>
      <c r="B2493" s="101" t="s">
        <v>5941</v>
      </c>
      <c r="C2493" s="102" t="s">
        <v>5942</v>
      </c>
      <c r="D2493" s="103">
        <v>200000</v>
      </c>
      <c r="E2493" s="103">
        <v>200000</v>
      </c>
      <c r="F2493" s="103">
        <v>200000</v>
      </c>
      <c r="G2493" s="103">
        <v>200000</v>
      </c>
      <c r="H2493" s="103">
        <v>0</v>
      </c>
    </row>
    <row r="2494" spans="1:8" ht="31.5">
      <c r="A2494" s="101" t="s">
        <v>944</v>
      </c>
      <c r="B2494" s="101" t="s">
        <v>5941</v>
      </c>
      <c r="C2494" s="102" t="s">
        <v>5943</v>
      </c>
      <c r="D2494" s="103">
        <v>100000</v>
      </c>
      <c r="E2494" s="103">
        <v>100000</v>
      </c>
      <c r="F2494" s="103">
        <v>100000</v>
      </c>
      <c r="G2494" s="103">
        <v>100000</v>
      </c>
      <c r="H2494" s="103">
        <v>0</v>
      </c>
    </row>
    <row r="2495" spans="1:8" ht="31.5">
      <c r="A2495" s="101" t="s">
        <v>947</v>
      </c>
      <c r="B2495" s="101" t="s">
        <v>5941</v>
      </c>
      <c r="C2495" s="102" t="s">
        <v>5944</v>
      </c>
      <c r="D2495" s="103">
        <v>20000</v>
      </c>
      <c r="E2495" s="103">
        <v>20000</v>
      </c>
      <c r="F2495" s="103">
        <v>20000</v>
      </c>
      <c r="G2495" s="103">
        <v>20000</v>
      </c>
      <c r="H2495" s="103">
        <v>0</v>
      </c>
    </row>
    <row r="2496" spans="1:8" ht="31.5">
      <c r="A2496" s="101" t="s">
        <v>949</v>
      </c>
      <c r="B2496" s="101" t="s">
        <v>5941</v>
      </c>
      <c r="C2496" s="102" t="s">
        <v>5945</v>
      </c>
      <c r="D2496" s="103">
        <v>20000</v>
      </c>
      <c r="E2496" s="103">
        <v>20000</v>
      </c>
      <c r="F2496" s="103">
        <v>20000</v>
      </c>
      <c r="G2496" s="103">
        <v>20000</v>
      </c>
      <c r="H2496" s="103">
        <v>0</v>
      </c>
    </row>
    <row r="2497" spans="1:8" ht="31.5">
      <c r="A2497" s="101" t="s">
        <v>951</v>
      </c>
      <c r="B2497" s="101" t="s">
        <v>5941</v>
      </c>
      <c r="C2497" s="102" t="s">
        <v>5946</v>
      </c>
      <c r="D2497" s="103">
        <v>50000</v>
      </c>
      <c r="E2497" s="103">
        <v>50000</v>
      </c>
      <c r="F2497" s="103">
        <v>50000</v>
      </c>
      <c r="G2497" s="103">
        <v>50000</v>
      </c>
      <c r="H2497" s="103">
        <v>0</v>
      </c>
    </row>
    <row r="2498" spans="1:8" ht="31.5">
      <c r="A2498" s="101" t="s">
        <v>953</v>
      </c>
      <c r="B2498" s="101" t="s">
        <v>5941</v>
      </c>
      <c r="C2498" s="102" t="s">
        <v>5947</v>
      </c>
      <c r="D2498" s="103">
        <v>150000</v>
      </c>
      <c r="E2498" s="103">
        <v>69000</v>
      </c>
      <c r="F2498" s="103">
        <v>69000</v>
      </c>
      <c r="G2498" s="103">
        <v>69000</v>
      </c>
      <c r="H2498" s="103">
        <v>0</v>
      </c>
    </row>
    <row r="2499" spans="1:8" ht="31.5">
      <c r="A2499" s="101" t="s">
        <v>955</v>
      </c>
      <c r="B2499" s="101" t="s">
        <v>1722</v>
      </c>
      <c r="C2499" s="102" t="s">
        <v>1723</v>
      </c>
      <c r="D2499" s="103">
        <v>1000000</v>
      </c>
      <c r="E2499" s="103">
        <v>1000000</v>
      </c>
      <c r="F2499" s="103">
        <v>1000000</v>
      </c>
      <c r="G2499" s="103">
        <v>0</v>
      </c>
      <c r="H2499" s="103">
        <v>433013.63</v>
      </c>
    </row>
    <row r="2500" spans="1:8" ht="31.5">
      <c r="A2500" s="101" t="s">
        <v>956</v>
      </c>
      <c r="B2500" s="101" t="s">
        <v>1722</v>
      </c>
      <c r="C2500" s="102" t="s">
        <v>1719</v>
      </c>
      <c r="D2500" s="103">
        <v>173300</v>
      </c>
      <c r="E2500" s="103">
        <v>173300</v>
      </c>
      <c r="F2500" s="103">
        <v>173300</v>
      </c>
      <c r="G2500" s="103">
        <v>0</v>
      </c>
      <c r="H2500" s="103">
        <v>173300</v>
      </c>
    </row>
    <row r="2501" spans="1:8" ht="31.5">
      <c r="A2501" s="101" t="s">
        <v>957</v>
      </c>
      <c r="B2501" s="101" t="s">
        <v>1722</v>
      </c>
      <c r="C2501" s="102" t="s">
        <v>5948</v>
      </c>
      <c r="D2501" s="103">
        <v>100000</v>
      </c>
      <c r="E2501" s="103">
        <v>100000</v>
      </c>
      <c r="F2501" s="103">
        <v>100000</v>
      </c>
      <c r="G2501" s="103">
        <v>100000</v>
      </c>
      <c r="H2501" s="103">
        <v>0</v>
      </c>
    </row>
    <row r="2502" spans="1:8" ht="31.5">
      <c r="A2502" s="101" t="s">
        <v>960</v>
      </c>
      <c r="B2502" s="101" t="s">
        <v>1722</v>
      </c>
      <c r="C2502" s="102" t="s">
        <v>5949</v>
      </c>
      <c r="D2502" s="103">
        <v>100000</v>
      </c>
      <c r="E2502" s="103">
        <v>100000</v>
      </c>
      <c r="F2502" s="103">
        <v>100000</v>
      </c>
      <c r="G2502" s="103">
        <v>100000</v>
      </c>
      <c r="H2502" s="103">
        <v>0</v>
      </c>
    </row>
    <row r="2503" spans="1:8" ht="31.5">
      <c r="A2503" s="101" t="s">
        <v>962</v>
      </c>
      <c r="B2503" s="101" t="s">
        <v>1722</v>
      </c>
      <c r="C2503" s="102" t="s">
        <v>5950</v>
      </c>
      <c r="D2503" s="103">
        <v>80000</v>
      </c>
      <c r="E2503" s="103">
        <v>38000</v>
      </c>
      <c r="F2503" s="103">
        <v>38000</v>
      </c>
      <c r="G2503" s="103">
        <v>38000</v>
      </c>
      <c r="H2503" s="103">
        <v>0</v>
      </c>
    </row>
    <row r="2504" spans="1:8" ht="47.25">
      <c r="A2504" s="101" t="s">
        <v>964</v>
      </c>
      <c r="B2504" s="101" t="s">
        <v>5951</v>
      </c>
      <c r="C2504" s="102" t="s">
        <v>5952</v>
      </c>
      <c r="D2504" s="103">
        <v>250000</v>
      </c>
      <c r="E2504" s="103">
        <v>212000</v>
      </c>
      <c r="F2504" s="103">
        <v>212000</v>
      </c>
      <c r="G2504" s="103">
        <v>212000</v>
      </c>
      <c r="H2504" s="103">
        <v>0</v>
      </c>
    </row>
    <row r="2505" spans="1:8" ht="31.5">
      <c r="A2505" s="101" t="s">
        <v>966</v>
      </c>
      <c r="B2505" s="101" t="s">
        <v>5953</v>
      </c>
      <c r="C2505" s="102" t="s">
        <v>5954</v>
      </c>
      <c r="D2505" s="103">
        <v>99000</v>
      </c>
      <c r="E2505" s="103">
        <v>84000</v>
      </c>
      <c r="F2505" s="103">
        <v>84000</v>
      </c>
      <c r="G2505" s="103">
        <v>84000</v>
      </c>
      <c r="H2505" s="103">
        <v>0</v>
      </c>
    </row>
    <row r="2506" spans="1:8" ht="31.5">
      <c r="A2506" s="101" t="s">
        <v>968</v>
      </c>
      <c r="B2506" s="101" t="s">
        <v>1724</v>
      </c>
      <c r="C2506" s="102" t="s">
        <v>1719</v>
      </c>
      <c r="D2506" s="103">
        <v>173300</v>
      </c>
      <c r="E2506" s="103">
        <v>173300</v>
      </c>
      <c r="F2506" s="103">
        <v>173300</v>
      </c>
      <c r="G2506" s="103">
        <v>0</v>
      </c>
      <c r="H2506" s="103">
        <v>173298</v>
      </c>
    </row>
    <row r="2507" spans="1:8" ht="31.5">
      <c r="A2507" s="101" t="s">
        <v>970</v>
      </c>
      <c r="B2507" s="101" t="s">
        <v>1724</v>
      </c>
      <c r="C2507" s="102" t="s">
        <v>5955</v>
      </c>
      <c r="D2507" s="103">
        <v>700000</v>
      </c>
      <c r="E2507" s="103">
        <v>700000</v>
      </c>
      <c r="F2507" s="103">
        <v>700000</v>
      </c>
      <c r="G2507" s="103">
        <v>700000</v>
      </c>
      <c r="H2507" s="103">
        <v>0</v>
      </c>
    </row>
    <row r="2508" spans="1:8" ht="31.5">
      <c r="A2508" s="101" t="s">
        <v>972</v>
      </c>
      <c r="B2508" s="101" t="s">
        <v>1724</v>
      </c>
      <c r="C2508" s="102" t="s">
        <v>5956</v>
      </c>
      <c r="D2508" s="103">
        <v>300000</v>
      </c>
      <c r="E2508" s="103">
        <v>300000</v>
      </c>
      <c r="F2508" s="103">
        <v>300000</v>
      </c>
      <c r="G2508" s="103">
        <v>300000</v>
      </c>
      <c r="H2508" s="103">
        <v>0</v>
      </c>
    </row>
    <row r="2509" spans="1:8" ht="31.5">
      <c r="A2509" s="101" t="s">
        <v>973</v>
      </c>
      <c r="B2509" s="101" t="s">
        <v>1724</v>
      </c>
      <c r="C2509" s="102" t="s">
        <v>5957</v>
      </c>
      <c r="D2509" s="103">
        <v>400000</v>
      </c>
      <c r="E2509" s="103">
        <v>257000</v>
      </c>
      <c r="F2509" s="103">
        <v>257000</v>
      </c>
      <c r="G2509" s="103">
        <v>257000</v>
      </c>
      <c r="H2509" s="103">
        <v>0</v>
      </c>
    </row>
    <row r="2510" spans="1:8" ht="31.5">
      <c r="A2510" s="101" t="s">
        <v>974</v>
      </c>
      <c r="B2510" s="101" t="s">
        <v>1724</v>
      </c>
      <c r="C2510" s="102" t="s">
        <v>5958</v>
      </c>
      <c r="D2510" s="103">
        <v>80000</v>
      </c>
      <c r="E2510" s="103">
        <v>0</v>
      </c>
      <c r="F2510" s="103">
        <v>0</v>
      </c>
      <c r="G2510" s="103">
        <v>0</v>
      </c>
      <c r="H2510" s="103">
        <v>0</v>
      </c>
    </row>
    <row r="2511" spans="1:8" ht="31.5">
      <c r="A2511" s="101" t="s">
        <v>977</v>
      </c>
      <c r="B2511" s="101" t="s">
        <v>1725</v>
      </c>
      <c r="C2511" s="102" t="s">
        <v>1726</v>
      </c>
      <c r="D2511" s="103">
        <v>1050964</v>
      </c>
      <c r="E2511" s="103">
        <v>1050964</v>
      </c>
      <c r="F2511" s="103">
        <v>1050964</v>
      </c>
      <c r="G2511" s="103">
        <v>0</v>
      </c>
      <c r="H2511" s="103">
        <v>737298.9</v>
      </c>
    </row>
    <row r="2512" spans="1:8" ht="31.5">
      <c r="A2512" s="101" t="s">
        <v>979</v>
      </c>
      <c r="B2512" s="101" t="s">
        <v>1725</v>
      </c>
      <c r="C2512" s="102" t="s">
        <v>1719</v>
      </c>
      <c r="D2512" s="103">
        <v>173500</v>
      </c>
      <c r="E2512" s="103">
        <v>173500</v>
      </c>
      <c r="F2512" s="103">
        <v>173500</v>
      </c>
      <c r="G2512" s="103">
        <v>0</v>
      </c>
      <c r="H2512" s="103">
        <v>173500</v>
      </c>
    </row>
    <row r="2513" spans="1:8" ht="31.5">
      <c r="A2513" s="101" t="s">
        <v>981</v>
      </c>
      <c r="B2513" s="101" t="s">
        <v>1725</v>
      </c>
      <c r="C2513" s="102" t="s">
        <v>5959</v>
      </c>
      <c r="D2513" s="103">
        <v>240000</v>
      </c>
      <c r="E2513" s="103">
        <v>240000</v>
      </c>
      <c r="F2513" s="103">
        <v>240000</v>
      </c>
      <c r="G2513" s="103">
        <v>240000</v>
      </c>
      <c r="H2513" s="103">
        <v>0</v>
      </c>
    </row>
    <row r="2514" spans="1:8" ht="31.5">
      <c r="A2514" s="101" t="s">
        <v>983</v>
      </c>
      <c r="B2514" s="101" t="s">
        <v>1725</v>
      </c>
      <c r="C2514" s="102" t="s">
        <v>5960</v>
      </c>
      <c r="D2514" s="103">
        <v>150000</v>
      </c>
      <c r="E2514" s="103">
        <v>91000</v>
      </c>
      <c r="F2514" s="103">
        <v>91000</v>
      </c>
      <c r="G2514" s="103">
        <v>91000</v>
      </c>
      <c r="H2514" s="103">
        <v>0</v>
      </c>
    </row>
    <row r="2515" spans="1:8" ht="31.5">
      <c r="A2515" s="101" t="s">
        <v>985</v>
      </c>
      <c r="B2515" s="101" t="s">
        <v>5961</v>
      </c>
      <c r="C2515" s="102" t="s">
        <v>5962</v>
      </c>
      <c r="D2515" s="103">
        <v>2000000</v>
      </c>
      <c r="E2515" s="103">
        <v>1698000</v>
      </c>
      <c r="F2515" s="103">
        <v>1698000</v>
      </c>
      <c r="G2515" s="103">
        <v>1698000</v>
      </c>
      <c r="H2515" s="103">
        <v>0</v>
      </c>
    </row>
    <row r="2516" spans="1:8" ht="31.5">
      <c r="A2516" s="101" t="s">
        <v>987</v>
      </c>
      <c r="B2516" s="101" t="s">
        <v>5963</v>
      </c>
      <c r="C2516" s="102" t="s">
        <v>5964</v>
      </c>
      <c r="D2516" s="103">
        <v>20000</v>
      </c>
      <c r="E2516" s="103">
        <v>20000</v>
      </c>
      <c r="F2516" s="103">
        <v>20000</v>
      </c>
      <c r="G2516" s="103">
        <v>20000</v>
      </c>
      <c r="H2516" s="103">
        <v>0</v>
      </c>
    </row>
    <row r="2517" spans="1:8" ht="31.5">
      <c r="A2517" s="101" t="s">
        <v>989</v>
      </c>
      <c r="B2517" s="101" t="s">
        <v>5963</v>
      </c>
      <c r="C2517" s="102" t="s">
        <v>5965</v>
      </c>
      <c r="D2517" s="103">
        <v>99000</v>
      </c>
      <c r="E2517" s="103">
        <v>10000</v>
      </c>
      <c r="F2517" s="103">
        <v>10000</v>
      </c>
      <c r="G2517" s="103">
        <v>10000</v>
      </c>
      <c r="H2517" s="103">
        <v>0</v>
      </c>
    </row>
    <row r="2518" spans="1:8" ht="31.5">
      <c r="A2518" s="101" t="s">
        <v>991</v>
      </c>
      <c r="B2518" s="101" t="s">
        <v>5963</v>
      </c>
      <c r="C2518" s="102" t="s">
        <v>5966</v>
      </c>
      <c r="D2518" s="103">
        <v>1000000</v>
      </c>
      <c r="E2518" s="103">
        <v>1000000</v>
      </c>
      <c r="F2518" s="103">
        <v>1000000</v>
      </c>
      <c r="G2518" s="103">
        <v>1000000</v>
      </c>
      <c r="H2518" s="103">
        <v>0</v>
      </c>
    </row>
    <row r="2519" spans="1:8" ht="31.5">
      <c r="A2519" s="101" t="s">
        <v>992</v>
      </c>
      <c r="B2519" s="101" t="s">
        <v>5963</v>
      </c>
      <c r="C2519" s="102" t="s">
        <v>5967</v>
      </c>
      <c r="D2519" s="103">
        <v>600000</v>
      </c>
      <c r="E2519" s="103">
        <v>600000</v>
      </c>
      <c r="F2519" s="103">
        <v>600000</v>
      </c>
      <c r="G2519" s="103">
        <v>600000</v>
      </c>
      <c r="H2519" s="103">
        <v>0</v>
      </c>
    </row>
    <row r="2520" spans="1:8" ht="31.5">
      <c r="A2520" s="101" t="s">
        <v>993</v>
      </c>
      <c r="B2520" s="101" t="s">
        <v>5963</v>
      </c>
      <c r="C2520" s="102" t="s">
        <v>5968</v>
      </c>
      <c r="D2520" s="103">
        <v>200000</v>
      </c>
      <c r="E2520" s="103">
        <v>0</v>
      </c>
      <c r="F2520" s="103">
        <v>0</v>
      </c>
      <c r="G2520" s="103">
        <v>0</v>
      </c>
      <c r="H2520" s="103">
        <v>0</v>
      </c>
    </row>
    <row r="2521" spans="1:8" ht="31.5">
      <c r="A2521" s="101" t="s">
        <v>996</v>
      </c>
      <c r="B2521" s="101" t="s">
        <v>5969</v>
      </c>
      <c r="C2521" s="102" t="s">
        <v>5970</v>
      </c>
      <c r="D2521" s="103">
        <v>100000</v>
      </c>
      <c r="E2521" s="103">
        <v>22000</v>
      </c>
      <c r="F2521" s="103">
        <v>22000</v>
      </c>
      <c r="G2521" s="103">
        <v>22000</v>
      </c>
      <c r="H2521" s="103">
        <v>0</v>
      </c>
    </row>
    <row r="2522" spans="1:8" ht="31.5">
      <c r="A2522" s="101" t="s">
        <v>997</v>
      </c>
      <c r="B2522" s="101" t="s">
        <v>5969</v>
      </c>
      <c r="C2522" s="102" t="s">
        <v>5971</v>
      </c>
      <c r="D2522" s="103">
        <v>15000</v>
      </c>
      <c r="E2522" s="103">
        <v>15000</v>
      </c>
      <c r="F2522" s="103">
        <v>15000</v>
      </c>
      <c r="G2522" s="103">
        <v>15000</v>
      </c>
      <c r="H2522" s="103">
        <v>0</v>
      </c>
    </row>
    <row r="2523" spans="1:8" ht="31.5">
      <c r="A2523" s="101" t="s">
        <v>998</v>
      </c>
      <c r="B2523" s="101" t="s">
        <v>5969</v>
      </c>
      <c r="C2523" s="102" t="s">
        <v>5972</v>
      </c>
      <c r="D2523" s="103">
        <v>100000</v>
      </c>
      <c r="E2523" s="103">
        <v>100000</v>
      </c>
      <c r="F2523" s="103">
        <v>100000</v>
      </c>
      <c r="G2523" s="103">
        <v>100000</v>
      </c>
      <c r="H2523" s="103">
        <v>0</v>
      </c>
    </row>
    <row r="2524" spans="1:8" ht="31.5">
      <c r="A2524" s="101" t="s">
        <v>1001</v>
      </c>
      <c r="B2524" s="101" t="s">
        <v>5969</v>
      </c>
      <c r="C2524" s="102" t="s">
        <v>5973</v>
      </c>
      <c r="D2524" s="103">
        <v>100000</v>
      </c>
      <c r="E2524" s="103">
        <v>100000</v>
      </c>
      <c r="F2524" s="103">
        <v>100000</v>
      </c>
      <c r="G2524" s="103">
        <v>100000</v>
      </c>
      <c r="H2524" s="103">
        <v>0</v>
      </c>
    </row>
    <row r="2525" spans="1:8" ht="31.5">
      <c r="A2525" s="101" t="s">
        <v>1003</v>
      </c>
      <c r="B2525" s="101" t="s">
        <v>5969</v>
      </c>
      <c r="C2525" s="102" t="s">
        <v>5974</v>
      </c>
      <c r="D2525" s="103">
        <v>200000</v>
      </c>
      <c r="E2525" s="103">
        <v>200000</v>
      </c>
      <c r="F2525" s="103">
        <v>200000</v>
      </c>
      <c r="G2525" s="103">
        <v>200000</v>
      </c>
      <c r="H2525" s="103">
        <v>0</v>
      </c>
    </row>
    <row r="2526" spans="1:8" ht="31.5">
      <c r="A2526" s="101" t="s">
        <v>1005</v>
      </c>
      <c r="B2526" s="101" t="s">
        <v>5975</v>
      </c>
      <c r="C2526" s="102" t="s">
        <v>5976</v>
      </c>
      <c r="D2526" s="103">
        <v>155000</v>
      </c>
      <c r="E2526" s="103">
        <v>132000</v>
      </c>
      <c r="F2526" s="103">
        <v>132000</v>
      </c>
      <c r="G2526" s="103">
        <v>132000</v>
      </c>
      <c r="H2526" s="103">
        <v>0</v>
      </c>
    </row>
    <row r="2527" spans="1:8" ht="31.5">
      <c r="A2527" s="101" t="s">
        <v>1007</v>
      </c>
      <c r="B2527" s="101" t="s">
        <v>1727</v>
      </c>
      <c r="C2527" s="102" t="s">
        <v>1719</v>
      </c>
      <c r="D2527" s="103">
        <v>173300</v>
      </c>
      <c r="E2527" s="103">
        <v>173300</v>
      </c>
      <c r="F2527" s="103">
        <v>173300</v>
      </c>
      <c r="G2527" s="103">
        <v>0</v>
      </c>
      <c r="H2527" s="103">
        <v>173300</v>
      </c>
    </row>
    <row r="2528" spans="1:8" ht="31.5">
      <c r="A2528" s="101" t="s">
        <v>1009</v>
      </c>
      <c r="B2528" s="101" t="s">
        <v>1727</v>
      </c>
      <c r="C2528" s="102" t="s">
        <v>5977</v>
      </c>
      <c r="D2528" s="103">
        <v>1000000</v>
      </c>
      <c r="E2528" s="103">
        <v>1000000</v>
      </c>
      <c r="F2528" s="103">
        <v>1000000</v>
      </c>
      <c r="G2528" s="103">
        <v>1000000</v>
      </c>
      <c r="H2528" s="103">
        <v>0</v>
      </c>
    </row>
    <row r="2529" spans="1:8" ht="31.5">
      <c r="A2529" s="101" t="s">
        <v>1011</v>
      </c>
      <c r="B2529" s="101" t="s">
        <v>1727</v>
      </c>
      <c r="C2529" s="102" t="s">
        <v>5978</v>
      </c>
      <c r="D2529" s="103">
        <v>200000</v>
      </c>
      <c r="E2529" s="103">
        <v>19000</v>
      </c>
      <c r="F2529" s="103">
        <v>19000</v>
      </c>
      <c r="G2529" s="103">
        <v>19000</v>
      </c>
      <c r="H2529" s="103">
        <v>0</v>
      </c>
    </row>
    <row r="2530" spans="1:8">
      <c r="A2530" s="84" t="s">
        <v>130</v>
      </c>
      <c r="B2530" s="84"/>
      <c r="C2530" s="84"/>
      <c r="D2530" s="85">
        <f>SUM(D2428:D2529)</f>
        <v>78943292</v>
      </c>
      <c r="E2530" s="85">
        <f t="shared" ref="E2530:H2530" si="26">SUM(E2428:E2529)</f>
        <v>74196292</v>
      </c>
      <c r="F2530" s="85">
        <f t="shared" si="26"/>
        <v>74196292</v>
      </c>
      <c r="G2530" s="85">
        <f t="shared" si="26"/>
        <v>26728000</v>
      </c>
      <c r="H2530" s="85">
        <f t="shared" si="26"/>
        <v>14189138.539999999</v>
      </c>
    </row>
    <row r="2531" spans="1:8">
      <c r="A2531" s="86" t="s">
        <v>165</v>
      </c>
      <c r="B2531" s="86"/>
      <c r="C2531" s="86"/>
      <c r="D2531" s="86"/>
      <c r="E2531" s="86"/>
      <c r="F2531" s="86"/>
      <c r="G2531" s="86"/>
      <c r="H2531" s="86"/>
    </row>
    <row r="2532" spans="1:8" ht="31.5">
      <c r="A2532" s="101" t="s">
        <v>176</v>
      </c>
      <c r="B2532" s="101" t="s">
        <v>5979</v>
      </c>
      <c r="C2532" s="102" t="s">
        <v>5979</v>
      </c>
      <c r="D2532" s="103">
        <v>2000000</v>
      </c>
      <c r="E2532" s="103">
        <v>1698000</v>
      </c>
      <c r="F2532" s="103">
        <v>1698000</v>
      </c>
      <c r="G2532" s="103">
        <v>1698000</v>
      </c>
      <c r="H2532" s="103">
        <v>0</v>
      </c>
    </row>
    <row r="2533" spans="1:8" ht="47.25">
      <c r="A2533" s="101" t="s">
        <v>241</v>
      </c>
      <c r="B2533" s="101" t="s">
        <v>814</v>
      </c>
      <c r="C2533" s="102" t="s">
        <v>815</v>
      </c>
      <c r="D2533" s="103">
        <v>277000</v>
      </c>
      <c r="E2533" s="103">
        <v>265929</v>
      </c>
      <c r="F2533" s="103">
        <v>265929</v>
      </c>
      <c r="G2533" s="103">
        <v>61929</v>
      </c>
      <c r="H2533" s="103">
        <v>204000</v>
      </c>
    </row>
    <row r="2534" spans="1:8" ht="47.25">
      <c r="A2534" s="101" t="s">
        <v>139</v>
      </c>
      <c r="B2534" s="101" t="s">
        <v>814</v>
      </c>
      <c r="C2534" s="102" t="s">
        <v>816</v>
      </c>
      <c r="D2534" s="103">
        <v>316000</v>
      </c>
      <c r="E2534" s="103">
        <v>303412</v>
      </c>
      <c r="F2534" s="103">
        <v>303412</v>
      </c>
      <c r="G2534" s="103">
        <v>70412</v>
      </c>
      <c r="H2534" s="103">
        <v>0</v>
      </c>
    </row>
    <row r="2535" spans="1:8" ht="47.25">
      <c r="A2535" s="101" t="s">
        <v>140</v>
      </c>
      <c r="B2535" s="101" t="s">
        <v>814</v>
      </c>
      <c r="C2535" s="102" t="s">
        <v>817</v>
      </c>
      <c r="D2535" s="103">
        <v>91000</v>
      </c>
      <c r="E2535" s="103">
        <v>87360</v>
      </c>
      <c r="F2535" s="103">
        <v>87360</v>
      </c>
      <c r="G2535" s="103">
        <v>20360</v>
      </c>
      <c r="H2535" s="103">
        <v>0</v>
      </c>
    </row>
    <row r="2536" spans="1:8" ht="47.25">
      <c r="A2536" s="101" t="s">
        <v>141</v>
      </c>
      <c r="B2536" s="101" t="s">
        <v>814</v>
      </c>
      <c r="C2536" s="102" t="s">
        <v>818</v>
      </c>
      <c r="D2536" s="103">
        <v>75000</v>
      </c>
      <c r="E2536" s="103">
        <v>71967</v>
      </c>
      <c r="F2536" s="103">
        <v>71967</v>
      </c>
      <c r="G2536" s="103">
        <v>16967</v>
      </c>
      <c r="H2536" s="103">
        <v>0</v>
      </c>
    </row>
    <row r="2537" spans="1:8" ht="47.25">
      <c r="A2537" s="101" t="s">
        <v>142</v>
      </c>
      <c r="B2537" s="101" t="s">
        <v>814</v>
      </c>
      <c r="C2537" s="102" t="s">
        <v>819</v>
      </c>
      <c r="D2537" s="103">
        <v>40000</v>
      </c>
      <c r="E2537" s="103">
        <v>38332</v>
      </c>
      <c r="F2537" s="103">
        <v>38332</v>
      </c>
      <c r="G2537" s="103">
        <v>9332</v>
      </c>
      <c r="H2537" s="103">
        <v>29000</v>
      </c>
    </row>
    <row r="2538" spans="1:8" ht="31.5">
      <c r="A2538" s="101" t="s">
        <v>143</v>
      </c>
      <c r="B2538" s="101" t="s">
        <v>820</v>
      </c>
      <c r="C2538" s="102" t="s">
        <v>821</v>
      </c>
      <c r="D2538" s="103">
        <v>158000</v>
      </c>
      <c r="E2538" s="103">
        <v>151600</v>
      </c>
      <c r="F2538" s="103">
        <v>151600</v>
      </c>
      <c r="G2538" s="103">
        <v>35600</v>
      </c>
      <c r="H2538" s="103">
        <v>116000</v>
      </c>
    </row>
    <row r="2539" spans="1:8" ht="31.5">
      <c r="A2539" s="101" t="s">
        <v>144</v>
      </c>
      <c r="B2539" s="101" t="s">
        <v>820</v>
      </c>
      <c r="C2539" s="102" t="s">
        <v>822</v>
      </c>
      <c r="D2539" s="103">
        <v>79000</v>
      </c>
      <c r="E2539" s="103">
        <v>75800</v>
      </c>
      <c r="F2539" s="103">
        <v>75800</v>
      </c>
      <c r="G2539" s="103">
        <v>17800</v>
      </c>
      <c r="H2539" s="103">
        <v>58000</v>
      </c>
    </row>
    <row r="2540" spans="1:8" ht="47.25">
      <c r="A2540" s="101" t="s">
        <v>145</v>
      </c>
      <c r="B2540" s="101" t="s">
        <v>820</v>
      </c>
      <c r="C2540" s="102" t="s">
        <v>823</v>
      </c>
      <c r="D2540" s="103">
        <v>79000</v>
      </c>
      <c r="E2540" s="103">
        <v>75800</v>
      </c>
      <c r="F2540" s="103">
        <v>75800</v>
      </c>
      <c r="G2540" s="103">
        <v>17800</v>
      </c>
      <c r="H2540" s="103">
        <v>0</v>
      </c>
    </row>
    <row r="2541" spans="1:8" ht="47.25">
      <c r="A2541" s="101" t="s">
        <v>146</v>
      </c>
      <c r="B2541" s="101" t="s">
        <v>820</v>
      </c>
      <c r="C2541" s="102" t="s">
        <v>824</v>
      </c>
      <c r="D2541" s="103">
        <v>514000</v>
      </c>
      <c r="E2541" s="103">
        <v>493400</v>
      </c>
      <c r="F2541" s="103">
        <v>493400</v>
      </c>
      <c r="G2541" s="103">
        <v>115400</v>
      </c>
      <c r="H2541" s="103">
        <v>0</v>
      </c>
    </row>
    <row r="2542" spans="1:8" ht="47.25">
      <c r="A2542" s="101" t="s">
        <v>147</v>
      </c>
      <c r="B2542" s="101" t="s">
        <v>820</v>
      </c>
      <c r="C2542" s="102" t="s">
        <v>825</v>
      </c>
      <c r="D2542" s="103">
        <v>79000</v>
      </c>
      <c r="E2542" s="103">
        <v>75800</v>
      </c>
      <c r="F2542" s="103">
        <v>75800</v>
      </c>
      <c r="G2542" s="103">
        <v>17800</v>
      </c>
      <c r="H2542" s="103">
        <v>8085</v>
      </c>
    </row>
    <row r="2543" spans="1:8" ht="31.5">
      <c r="A2543" s="101" t="s">
        <v>148</v>
      </c>
      <c r="B2543" s="101" t="s">
        <v>820</v>
      </c>
      <c r="C2543" s="102" t="s">
        <v>826</v>
      </c>
      <c r="D2543" s="103">
        <v>158000</v>
      </c>
      <c r="E2543" s="103">
        <v>151600</v>
      </c>
      <c r="F2543" s="103">
        <v>151600</v>
      </c>
      <c r="G2543" s="103">
        <v>35600</v>
      </c>
      <c r="H2543" s="103">
        <v>0</v>
      </c>
    </row>
    <row r="2544" spans="1:8" ht="47.25">
      <c r="A2544" s="101" t="s">
        <v>149</v>
      </c>
      <c r="B2544" s="101" t="s">
        <v>827</v>
      </c>
      <c r="C2544" s="102" t="s">
        <v>828</v>
      </c>
      <c r="D2544" s="103">
        <v>237000</v>
      </c>
      <c r="E2544" s="103">
        <v>175000</v>
      </c>
      <c r="F2544" s="103">
        <v>175000</v>
      </c>
      <c r="G2544" s="103">
        <v>0</v>
      </c>
      <c r="H2544" s="103">
        <v>175000</v>
      </c>
    </row>
    <row r="2545" spans="1:8" ht="47.25">
      <c r="A2545" s="101" t="s">
        <v>150</v>
      </c>
      <c r="B2545" s="101" t="s">
        <v>827</v>
      </c>
      <c r="C2545" s="102" t="s">
        <v>829</v>
      </c>
      <c r="D2545" s="103">
        <v>237000</v>
      </c>
      <c r="E2545" s="103">
        <v>237000</v>
      </c>
      <c r="F2545" s="103">
        <v>237000</v>
      </c>
      <c r="G2545" s="103">
        <v>62000</v>
      </c>
      <c r="H2545" s="103">
        <v>175000</v>
      </c>
    </row>
    <row r="2546" spans="1:8" ht="47.25">
      <c r="A2546" s="101" t="s">
        <v>151</v>
      </c>
      <c r="B2546" s="101" t="s">
        <v>827</v>
      </c>
      <c r="C2546" s="102" t="s">
        <v>830</v>
      </c>
      <c r="D2546" s="103">
        <v>633000</v>
      </c>
      <c r="E2546" s="103">
        <v>633000</v>
      </c>
      <c r="F2546" s="103">
        <v>633000</v>
      </c>
      <c r="G2546" s="103">
        <v>168000</v>
      </c>
      <c r="H2546" s="103">
        <v>465000</v>
      </c>
    </row>
    <row r="2547" spans="1:8" ht="47.25">
      <c r="A2547" s="101" t="s">
        <v>152</v>
      </c>
      <c r="B2547" s="101" t="s">
        <v>827</v>
      </c>
      <c r="C2547" s="102" t="s">
        <v>831</v>
      </c>
      <c r="D2547" s="103">
        <v>438000</v>
      </c>
      <c r="E2547" s="103">
        <v>438000</v>
      </c>
      <c r="F2547" s="103">
        <v>438000</v>
      </c>
      <c r="G2547" s="103">
        <v>118000</v>
      </c>
      <c r="H2547" s="103">
        <v>0</v>
      </c>
    </row>
    <row r="2548" spans="1:8" ht="47.25">
      <c r="A2548" s="101" t="s">
        <v>153</v>
      </c>
      <c r="B2548" s="101" t="s">
        <v>832</v>
      </c>
      <c r="C2548" s="102" t="s">
        <v>833</v>
      </c>
      <c r="D2548" s="103">
        <v>316000</v>
      </c>
      <c r="E2548" s="103">
        <v>316000</v>
      </c>
      <c r="F2548" s="103">
        <v>316000</v>
      </c>
      <c r="G2548" s="103">
        <v>83000</v>
      </c>
      <c r="H2548" s="103">
        <v>10272.67</v>
      </c>
    </row>
    <row r="2549" spans="1:8" ht="31.5">
      <c r="A2549" s="101" t="s">
        <v>154</v>
      </c>
      <c r="B2549" s="101" t="s">
        <v>832</v>
      </c>
      <c r="C2549" s="102" t="s">
        <v>834</v>
      </c>
      <c r="D2549" s="103">
        <v>316000</v>
      </c>
      <c r="E2549" s="103">
        <v>316000</v>
      </c>
      <c r="F2549" s="103">
        <v>316000</v>
      </c>
      <c r="G2549" s="103">
        <v>83000</v>
      </c>
      <c r="H2549" s="103">
        <v>0</v>
      </c>
    </row>
    <row r="2550" spans="1:8" ht="47.25">
      <c r="A2550" s="101" t="s">
        <v>155</v>
      </c>
      <c r="B2550" s="101" t="s">
        <v>832</v>
      </c>
      <c r="C2550" s="102" t="s">
        <v>835</v>
      </c>
      <c r="D2550" s="103">
        <v>285000</v>
      </c>
      <c r="E2550" s="103">
        <v>248000</v>
      </c>
      <c r="F2550" s="103">
        <v>248000</v>
      </c>
      <c r="G2550" s="103">
        <v>39000</v>
      </c>
      <c r="H2550" s="103">
        <v>199280</v>
      </c>
    </row>
    <row r="2551" spans="1:8" ht="47.25">
      <c r="A2551" s="101" t="s">
        <v>156</v>
      </c>
      <c r="B2551" s="101" t="s">
        <v>836</v>
      </c>
      <c r="C2551" s="102" t="s">
        <v>837</v>
      </c>
      <c r="D2551" s="103">
        <v>396000</v>
      </c>
      <c r="E2551" s="103">
        <v>396000</v>
      </c>
      <c r="F2551" s="103">
        <v>396000</v>
      </c>
      <c r="G2551" s="103">
        <v>105000</v>
      </c>
      <c r="H2551" s="103">
        <v>291000</v>
      </c>
    </row>
    <row r="2552" spans="1:8" ht="47.25">
      <c r="A2552" s="101" t="s">
        <v>157</v>
      </c>
      <c r="B2552" s="101" t="s">
        <v>836</v>
      </c>
      <c r="C2552" s="102" t="s">
        <v>838</v>
      </c>
      <c r="D2552" s="103">
        <v>63000</v>
      </c>
      <c r="E2552" s="103">
        <v>47000</v>
      </c>
      <c r="F2552" s="103">
        <v>47000</v>
      </c>
      <c r="G2552" s="103">
        <v>0</v>
      </c>
      <c r="H2552" s="103">
        <v>11456.31</v>
      </c>
    </row>
    <row r="2553" spans="1:8" ht="47.25">
      <c r="A2553" s="101" t="s">
        <v>0</v>
      </c>
      <c r="B2553" s="101" t="s">
        <v>836</v>
      </c>
      <c r="C2553" s="102" t="s">
        <v>839</v>
      </c>
      <c r="D2553" s="103">
        <v>95000</v>
      </c>
      <c r="E2553" s="103">
        <v>70000</v>
      </c>
      <c r="F2553" s="103">
        <v>70000</v>
      </c>
      <c r="G2553" s="103">
        <v>0</v>
      </c>
      <c r="H2553" s="103">
        <v>12620.4</v>
      </c>
    </row>
    <row r="2554" spans="1:8" ht="47.25">
      <c r="A2554" s="101" t="s">
        <v>1</v>
      </c>
      <c r="B2554" s="101" t="s">
        <v>836</v>
      </c>
      <c r="C2554" s="102" t="s">
        <v>840</v>
      </c>
      <c r="D2554" s="103">
        <v>237000</v>
      </c>
      <c r="E2554" s="103">
        <v>237000</v>
      </c>
      <c r="F2554" s="103">
        <v>237000</v>
      </c>
      <c r="G2554" s="103">
        <v>63000</v>
      </c>
      <c r="H2554" s="103">
        <v>10310.64</v>
      </c>
    </row>
    <row r="2555" spans="1:8" ht="47.25">
      <c r="A2555" s="101" t="s">
        <v>2</v>
      </c>
      <c r="B2555" s="101" t="s">
        <v>836</v>
      </c>
      <c r="C2555" s="102" t="s">
        <v>841</v>
      </c>
      <c r="D2555" s="103">
        <v>79000</v>
      </c>
      <c r="E2555" s="103">
        <v>79000</v>
      </c>
      <c r="F2555" s="103">
        <v>79000</v>
      </c>
      <c r="G2555" s="103">
        <v>21000</v>
      </c>
      <c r="H2555" s="103">
        <v>0</v>
      </c>
    </row>
    <row r="2556" spans="1:8" ht="47.25">
      <c r="A2556" s="101" t="s">
        <v>3</v>
      </c>
      <c r="B2556" s="101" t="s">
        <v>836</v>
      </c>
      <c r="C2556" s="102" t="s">
        <v>842</v>
      </c>
      <c r="D2556" s="103">
        <v>79000</v>
      </c>
      <c r="E2556" s="103">
        <v>79000</v>
      </c>
      <c r="F2556" s="103">
        <v>79000</v>
      </c>
      <c r="G2556" s="103">
        <v>21000</v>
      </c>
      <c r="H2556" s="103">
        <v>0</v>
      </c>
    </row>
    <row r="2557" spans="1:8" ht="47.25">
      <c r="A2557" s="101" t="s">
        <v>4</v>
      </c>
      <c r="B2557" s="101" t="s">
        <v>836</v>
      </c>
      <c r="C2557" s="102" t="s">
        <v>843</v>
      </c>
      <c r="D2557" s="103">
        <v>79000</v>
      </c>
      <c r="E2557" s="103">
        <v>79000</v>
      </c>
      <c r="F2557" s="103">
        <v>79000</v>
      </c>
      <c r="G2557" s="103">
        <v>21000</v>
      </c>
      <c r="H2557" s="103">
        <v>24754.37</v>
      </c>
    </row>
    <row r="2558" spans="1:8" ht="78.75">
      <c r="A2558" s="101" t="s">
        <v>5</v>
      </c>
      <c r="B2558" s="101" t="s">
        <v>844</v>
      </c>
      <c r="C2558" s="102" t="s">
        <v>845</v>
      </c>
      <c r="D2558" s="103">
        <v>79000</v>
      </c>
      <c r="E2558" s="103">
        <v>58000</v>
      </c>
      <c r="F2558" s="103">
        <v>58000</v>
      </c>
      <c r="G2558" s="103">
        <v>0</v>
      </c>
      <c r="H2558" s="103">
        <v>56270</v>
      </c>
    </row>
    <row r="2559" spans="1:8" ht="78.75">
      <c r="A2559" s="101" t="s">
        <v>6</v>
      </c>
      <c r="B2559" s="101" t="s">
        <v>844</v>
      </c>
      <c r="C2559" s="102" t="s">
        <v>5980</v>
      </c>
      <c r="D2559" s="103">
        <v>2500000</v>
      </c>
      <c r="E2559" s="103">
        <v>2141000</v>
      </c>
      <c r="F2559" s="103">
        <v>2141000</v>
      </c>
      <c r="G2559" s="103">
        <v>2141000</v>
      </c>
      <c r="H2559" s="103">
        <v>0</v>
      </c>
    </row>
    <row r="2560" spans="1:8" ht="78.75">
      <c r="A2560" s="101" t="s">
        <v>7</v>
      </c>
      <c r="B2560" s="101" t="s">
        <v>846</v>
      </c>
      <c r="C2560" s="102" t="s">
        <v>847</v>
      </c>
      <c r="D2560" s="103">
        <v>131000</v>
      </c>
      <c r="E2560" s="103">
        <v>120000</v>
      </c>
      <c r="F2560" s="103">
        <v>120000</v>
      </c>
      <c r="G2560" s="103">
        <v>24000</v>
      </c>
      <c r="H2560" s="103">
        <v>96000</v>
      </c>
    </row>
    <row r="2561" spans="1:8" ht="78.75">
      <c r="A2561" s="101" t="s">
        <v>8</v>
      </c>
      <c r="B2561" s="101" t="s">
        <v>846</v>
      </c>
      <c r="C2561" s="102" t="s">
        <v>848</v>
      </c>
      <c r="D2561" s="103">
        <v>146000</v>
      </c>
      <c r="E2561" s="103">
        <v>146000</v>
      </c>
      <c r="F2561" s="103">
        <v>146000</v>
      </c>
      <c r="G2561" s="103">
        <v>37000</v>
      </c>
      <c r="H2561" s="103">
        <v>98684</v>
      </c>
    </row>
    <row r="2562" spans="1:8" ht="78.75">
      <c r="A2562" s="101" t="s">
        <v>115</v>
      </c>
      <c r="B2562" s="101" t="s">
        <v>849</v>
      </c>
      <c r="C2562" s="102" t="s">
        <v>850</v>
      </c>
      <c r="D2562" s="103">
        <v>79000</v>
      </c>
      <c r="E2562" s="103">
        <v>75800</v>
      </c>
      <c r="F2562" s="103">
        <v>75800</v>
      </c>
      <c r="G2562" s="103">
        <v>17800</v>
      </c>
      <c r="H2562" s="103">
        <v>58000</v>
      </c>
    </row>
    <row r="2563" spans="1:8" ht="78.75">
      <c r="A2563" s="101" t="s">
        <v>116</v>
      </c>
      <c r="B2563" s="101" t="s">
        <v>849</v>
      </c>
      <c r="C2563" s="102" t="s">
        <v>851</v>
      </c>
      <c r="D2563" s="103">
        <v>119000</v>
      </c>
      <c r="E2563" s="103">
        <v>114100</v>
      </c>
      <c r="F2563" s="103">
        <v>114100</v>
      </c>
      <c r="G2563" s="103">
        <v>27100</v>
      </c>
      <c r="H2563" s="103">
        <v>0</v>
      </c>
    </row>
    <row r="2564" spans="1:8" ht="78.75">
      <c r="A2564" s="101" t="s">
        <v>117</v>
      </c>
      <c r="B2564" s="101" t="s">
        <v>849</v>
      </c>
      <c r="C2564" s="102" t="s">
        <v>852</v>
      </c>
      <c r="D2564" s="103">
        <v>119000</v>
      </c>
      <c r="E2564" s="103">
        <v>114100</v>
      </c>
      <c r="F2564" s="103">
        <v>114100</v>
      </c>
      <c r="G2564" s="103">
        <v>27100</v>
      </c>
      <c r="H2564" s="103">
        <v>0</v>
      </c>
    </row>
    <row r="2565" spans="1:8" ht="63">
      <c r="A2565" s="101" t="s">
        <v>118</v>
      </c>
      <c r="B2565" s="101" t="s">
        <v>853</v>
      </c>
      <c r="C2565" s="102" t="s">
        <v>854</v>
      </c>
      <c r="D2565" s="103">
        <v>99000</v>
      </c>
      <c r="E2565" s="103">
        <v>95000</v>
      </c>
      <c r="F2565" s="103">
        <v>95000</v>
      </c>
      <c r="G2565" s="103">
        <v>22000</v>
      </c>
      <c r="H2565" s="103">
        <v>73000</v>
      </c>
    </row>
    <row r="2566" spans="1:8" ht="63">
      <c r="A2566" s="101" t="s">
        <v>119</v>
      </c>
      <c r="B2566" s="101" t="s">
        <v>855</v>
      </c>
      <c r="C2566" s="102" t="s">
        <v>856</v>
      </c>
      <c r="D2566" s="103">
        <v>316000</v>
      </c>
      <c r="E2566" s="103">
        <v>316000</v>
      </c>
      <c r="F2566" s="103">
        <v>316000</v>
      </c>
      <c r="G2566" s="103">
        <v>83000</v>
      </c>
      <c r="H2566" s="103">
        <v>0</v>
      </c>
    </row>
    <row r="2567" spans="1:8" ht="63">
      <c r="A2567" s="101" t="s">
        <v>120</v>
      </c>
      <c r="B2567" s="101" t="s">
        <v>855</v>
      </c>
      <c r="C2567" s="102" t="s">
        <v>857</v>
      </c>
      <c r="D2567" s="103">
        <v>146000</v>
      </c>
      <c r="E2567" s="103">
        <v>146000</v>
      </c>
      <c r="F2567" s="103">
        <v>146000</v>
      </c>
      <c r="G2567" s="103">
        <v>38000</v>
      </c>
      <c r="H2567" s="103">
        <v>6614.85</v>
      </c>
    </row>
    <row r="2568" spans="1:8" ht="63">
      <c r="A2568" s="101" t="s">
        <v>121</v>
      </c>
      <c r="B2568" s="101" t="s">
        <v>855</v>
      </c>
      <c r="C2568" s="102" t="s">
        <v>858</v>
      </c>
      <c r="D2568" s="103">
        <v>16000</v>
      </c>
      <c r="E2568" s="103">
        <v>16000</v>
      </c>
      <c r="F2568" s="103">
        <v>16000</v>
      </c>
      <c r="G2568" s="103">
        <v>4000</v>
      </c>
      <c r="H2568" s="103">
        <v>12000</v>
      </c>
    </row>
    <row r="2569" spans="1:8" ht="63">
      <c r="A2569" s="101" t="s">
        <v>122</v>
      </c>
      <c r="B2569" s="101" t="s">
        <v>855</v>
      </c>
      <c r="C2569" s="102" t="s">
        <v>859</v>
      </c>
      <c r="D2569" s="103">
        <v>79000</v>
      </c>
      <c r="E2569" s="103">
        <v>79000</v>
      </c>
      <c r="F2569" s="103">
        <v>79000</v>
      </c>
      <c r="G2569" s="103">
        <v>21000</v>
      </c>
      <c r="H2569" s="103">
        <v>79000</v>
      </c>
    </row>
    <row r="2570" spans="1:8" ht="63">
      <c r="A2570" s="101" t="s">
        <v>123</v>
      </c>
      <c r="B2570" s="101" t="s">
        <v>855</v>
      </c>
      <c r="C2570" s="102" t="s">
        <v>860</v>
      </c>
      <c r="D2570" s="103">
        <v>237000</v>
      </c>
      <c r="E2570" s="103">
        <v>237000</v>
      </c>
      <c r="F2570" s="103">
        <v>237000</v>
      </c>
      <c r="G2570" s="103">
        <v>63000</v>
      </c>
      <c r="H2570" s="103">
        <v>9158.91</v>
      </c>
    </row>
    <row r="2571" spans="1:8" ht="63">
      <c r="A2571" s="101" t="s">
        <v>127</v>
      </c>
      <c r="B2571" s="101" t="s">
        <v>855</v>
      </c>
      <c r="C2571" s="102" t="s">
        <v>861</v>
      </c>
      <c r="D2571" s="103">
        <v>198000</v>
      </c>
      <c r="E2571" s="103">
        <v>198000</v>
      </c>
      <c r="F2571" s="103">
        <v>198000</v>
      </c>
      <c r="G2571" s="103">
        <v>53000</v>
      </c>
      <c r="H2571" s="103">
        <v>8326.73</v>
      </c>
    </row>
    <row r="2572" spans="1:8" ht="63">
      <c r="A2572" s="101" t="s">
        <v>900</v>
      </c>
      <c r="B2572" s="101" t="s">
        <v>855</v>
      </c>
      <c r="C2572" s="102" t="s">
        <v>862</v>
      </c>
      <c r="D2572" s="103">
        <v>396000</v>
      </c>
      <c r="E2572" s="103">
        <v>341000</v>
      </c>
      <c r="F2572" s="103">
        <v>341000</v>
      </c>
      <c r="G2572" s="103">
        <v>50000</v>
      </c>
      <c r="H2572" s="103">
        <v>0</v>
      </c>
    </row>
    <row r="2573" spans="1:8" ht="63">
      <c r="A2573" s="101" t="s">
        <v>902</v>
      </c>
      <c r="B2573" s="101" t="s">
        <v>863</v>
      </c>
      <c r="C2573" s="102" t="s">
        <v>864</v>
      </c>
      <c r="D2573" s="103">
        <v>396000</v>
      </c>
      <c r="E2573" s="103">
        <v>380000</v>
      </c>
      <c r="F2573" s="103">
        <v>380000</v>
      </c>
      <c r="G2573" s="103">
        <v>89000</v>
      </c>
      <c r="H2573" s="103">
        <v>282493.93</v>
      </c>
    </row>
    <row r="2574" spans="1:8">
      <c r="A2574" s="84" t="s">
        <v>131</v>
      </c>
      <c r="B2574" s="84"/>
      <c r="C2574" s="84"/>
      <c r="D2574" s="85">
        <f>SUM(D2532:D2573)</f>
        <v>12412000</v>
      </c>
      <c r="E2574" s="85">
        <f t="shared" ref="E2574:H2574" si="27">SUM(E2532:E2573)</f>
        <v>11416000</v>
      </c>
      <c r="F2574" s="85">
        <f t="shared" si="27"/>
        <v>11416000</v>
      </c>
      <c r="G2574" s="85">
        <f t="shared" si="27"/>
        <v>5598000</v>
      </c>
      <c r="H2574" s="85">
        <f t="shared" si="27"/>
        <v>2569327.81</v>
      </c>
    </row>
    <row r="2575" spans="1:8">
      <c r="A2575" s="86" t="s">
        <v>166</v>
      </c>
      <c r="B2575" s="86"/>
      <c r="C2575" s="86"/>
      <c r="D2575" s="86"/>
      <c r="E2575" s="86"/>
      <c r="F2575" s="86"/>
      <c r="G2575" s="86"/>
      <c r="H2575" s="86"/>
    </row>
    <row r="2576" spans="1:8" ht="47.25">
      <c r="A2576" s="101">
        <v>1</v>
      </c>
      <c r="B2576" s="101" t="s">
        <v>865</v>
      </c>
      <c r="C2576" s="102" t="s">
        <v>866</v>
      </c>
      <c r="D2576" s="103">
        <f>2124000+764000</f>
        <v>2888000</v>
      </c>
      <c r="E2576" s="103">
        <v>2124000</v>
      </c>
      <c r="F2576" s="103">
        <v>2124000</v>
      </c>
      <c r="G2576" s="103">
        <v>0</v>
      </c>
      <c r="H2576" s="103">
        <v>0</v>
      </c>
    </row>
    <row r="2577" spans="1:8" ht="31.5">
      <c r="A2577" s="101">
        <v>2</v>
      </c>
      <c r="B2577" s="101" t="s">
        <v>865</v>
      </c>
      <c r="C2577" s="102" t="s">
        <v>867</v>
      </c>
      <c r="D2577" s="103">
        <f>233000+83000</f>
        <v>316000</v>
      </c>
      <c r="E2577" s="103">
        <v>233000</v>
      </c>
      <c r="F2577" s="103">
        <v>233000</v>
      </c>
      <c r="G2577" s="103">
        <v>0</v>
      </c>
      <c r="H2577" s="103">
        <v>0</v>
      </c>
    </row>
    <row r="2578" spans="1:8" ht="47.25">
      <c r="A2578" s="101">
        <v>3</v>
      </c>
      <c r="B2578" s="101" t="s">
        <v>865</v>
      </c>
      <c r="C2578" s="102" t="s">
        <v>5981</v>
      </c>
      <c r="D2578" s="103">
        <f>29000+60900</f>
        <v>89900</v>
      </c>
      <c r="E2578" s="103">
        <v>29000</v>
      </c>
      <c r="F2578" s="103">
        <v>29000</v>
      </c>
      <c r="G2578" s="103">
        <v>0</v>
      </c>
      <c r="H2578" s="103">
        <v>29000</v>
      </c>
    </row>
    <row r="2579" spans="1:8" ht="31.5">
      <c r="A2579" s="101">
        <v>4</v>
      </c>
      <c r="B2579" s="101" t="s">
        <v>865</v>
      </c>
      <c r="C2579" s="102" t="s">
        <v>868</v>
      </c>
      <c r="D2579" s="103">
        <v>15000000</v>
      </c>
      <c r="E2579" s="103">
        <v>15000000</v>
      </c>
      <c r="F2579" s="103">
        <v>15000000</v>
      </c>
      <c r="G2579" s="103">
        <v>0</v>
      </c>
      <c r="H2579" s="103">
        <f>6633584.29+126144+7181403.71+138646+69822+748328.64+58939+5165+37967.36</f>
        <v>15000000</v>
      </c>
    </row>
    <row r="2580" spans="1:8" ht="31.5">
      <c r="A2580" s="101">
        <v>5</v>
      </c>
      <c r="B2580" s="101" t="s">
        <v>865</v>
      </c>
      <c r="C2580" s="102" t="s">
        <v>5982</v>
      </c>
      <c r="D2580" s="103">
        <v>50000</v>
      </c>
      <c r="E2580" s="103">
        <v>0</v>
      </c>
      <c r="F2580" s="103">
        <v>0</v>
      </c>
      <c r="G2580" s="103">
        <v>0</v>
      </c>
      <c r="H2580" s="103">
        <v>0</v>
      </c>
    </row>
    <row r="2581" spans="1:8" ht="31.5">
      <c r="A2581" s="101">
        <v>6</v>
      </c>
      <c r="B2581" s="101" t="s">
        <v>865</v>
      </c>
      <c r="C2581" s="102" t="s">
        <v>5983</v>
      </c>
      <c r="D2581" s="103">
        <v>384000</v>
      </c>
      <c r="E2581" s="103">
        <v>0</v>
      </c>
      <c r="F2581" s="103">
        <v>0</v>
      </c>
      <c r="G2581" s="103">
        <v>0</v>
      </c>
      <c r="H2581" s="103">
        <v>0</v>
      </c>
    </row>
    <row r="2582" spans="1:8" ht="31.5">
      <c r="A2582" s="101">
        <v>7</v>
      </c>
      <c r="B2582" s="101" t="s">
        <v>865</v>
      </c>
      <c r="C2582" s="102" t="s">
        <v>869</v>
      </c>
      <c r="D2582" s="103">
        <v>0</v>
      </c>
      <c r="E2582" s="103">
        <v>1139000</v>
      </c>
      <c r="F2582" s="103">
        <v>1139000</v>
      </c>
      <c r="G2582" s="103">
        <v>1139000</v>
      </c>
      <c r="H2582" s="103">
        <v>0</v>
      </c>
    </row>
    <row r="2583" spans="1:8" ht="31.5">
      <c r="A2583" s="101">
        <v>8</v>
      </c>
      <c r="B2583" s="101" t="s">
        <v>865</v>
      </c>
      <c r="C2583" s="102" t="s">
        <v>870</v>
      </c>
      <c r="D2583" s="103">
        <f>SUM(D2576:D2582)</f>
        <v>18727900</v>
      </c>
      <c r="E2583" s="103">
        <f>SUM(E2576:E2582)</f>
        <v>18525000</v>
      </c>
      <c r="F2583" s="103">
        <f>SUM(F2576:F2582)</f>
        <v>18525000</v>
      </c>
      <c r="G2583" s="103">
        <f>SUM(G2576:G2582)</f>
        <v>1139000</v>
      </c>
      <c r="H2583" s="103">
        <f>SUM(H2576:H2582)</f>
        <v>15029000</v>
      </c>
    </row>
    <row r="2584" spans="1:8" ht="31.5">
      <c r="A2584" s="101">
        <v>9</v>
      </c>
      <c r="B2584" s="101" t="s">
        <v>871</v>
      </c>
      <c r="C2584" s="102" t="s">
        <v>872</v>
      </c>
      <c r="D2584" s="103">
        <f>1745000+94000</f>
        <v>1839000</v>
      </c>
      <c r="E2584" s="103">
        <v>1745000</v>
      </c>
      <c r="F2584" s="103">
        <v>1745000</v>
      </c>
      <c r="G2584" s="103">
        <v>0</v>
      </c>
      <c r="H2584" s="103">
        <f>1402559.88+276551.51+13928.59+7573+10138.44</f>
        <v>1710751.42</v>
      </c>
    </row>
    <row r="2585" spans="1:8" ht="31.5">
      <c r="A2585" s="101">
        <v>10</v>
      </c>
      <c r="B2585" s="101" t="s">
        <v>871</v>
      </c>
      <c r="C2585" s="102" t="s">
        <v>5984</v>
      </c>
      <c r="D2585" s="103">
        <f>407000+147000</f>
        <v>554000</v>
      </c>
      <c r="E2585" s="103">
        <v>407000</v>
      </c>
      <c r="F2585" s="103">
        <v>407000</v>
      </c>
      <c r="G2585" s="103">
        <v>0</v>
      </c>
      <c r="H2585" s="103">
        <v>235630</v>
      </c>
    </row>
    <row r="2586" spans="1:8">
      <c r="A2586" s="101">
        <v>11</v>
      </c>
      <c r="B2586" s="101" t="s">
        <v>871</v>
      </c>
      <c r="C2586" s="102" t="s">
        <v>873</v>
      </c>
      <c r="D2586" s="103">
        <f>407000+147000</f>
        <v>554000</v>
      </c>
      <c r="E2586" s="103">
        <v>407000</v>
      </c>
      <c r="F2586" s="103">
        <v>407000</v>
      </c>
      <c r="G2586" s="103">
        <v>0</v>
      </c>
      <c r="H2586" s="103">
        <v>0</v>
      </c>
    </row>
    <row r="2587" spans="1:8" ht="31.5">
      <c r="A2587" s="101">
        <v>12</v>
      </c>
      <c r="B2587" s="101" t="s">
        <v>871</v>
      </c>
      <c r="C2587" s="102" t="s">
        <v>5985</v>
      </c>
      <c r="D2587" s="103">
        <f>59000+20100</f>
        <v>79100</v>
      </c>
      <c r="E2587" s="103">
        <v>59000</v>
      </c>
      <c r="F2587" s="103">
        <v>59000</v>
      </c>
      <c r="G2587" s="103">
        <v>0</v>
      </c>
      <c r="H2587" s="103">
        <v>58998</v>
      </c>
    </row>
    <row r="2588" spans="1:8" ht="31.5">
      <c r="A2588" s="101">
        <v>13</v>
      </c>
      <c r="B2588" s="101" t="s">
        <v>871</v>
      </c>
      <c r="C2588" s="102" t="s">
        <v>5986</v>
      </c>
      <c r="D2588" s="103">
        <f>232000+84000</f>
        <v>316000</v>
      </c>
      <c r="E2588" s="103">
        <v>232000</v>
      </c>
      <c r="F2588" s="103">
        <v>232000</v>
      </c>
      <c r="G2588" s="103">
        <v>0</v>
      </c>
      <c r="H2588" s="103">
        <v>0</v>
      </c>
    </row>
    <row r="2589" spans="1:8" ht="31.5">
      <c r="A2589" s="101">
        <v>14</v>
      </c>
      <c r="B2589" s="101" t="s">
        <v>871</v>
      </c>
      <c r="C2589" s="102" t="s">
        <v>874</v>
      </c>
      <c r="D2589" s="103">
        <v>250000</v>
      </c>
      <c r="E2589" s="103">
        <v>250000</v>
      </c>
      <c r="F2589" s="103">
        <v>250000</v>
      </c>
      <c r="G2589" s="103">
        <v>0</v>
      </c>
      <c r="H2589" s="103">
        <v>249783</v>
      </c>
    </row>
    <row r="2590" spans="1:8" ht="31.5">
      <c r="A2590" s="101">
        <v>15</v>
      </c>
      <c r="B2590" s="101" t="s">
        <v>871</v>
      </c>
      <c r="C2590" s="102" t="s">
        <v>5987</v>
      </c>
      <c r="D2590" s="103">
        <v>285000</v>
      </c>
      <c r="E2590" s="103">
        <v>0</v>
      </c>
      <c r="F2590" s="103">
        <v>0</v>
      </c>
      <c r="G2590" s="103">
        <v>0</v>
      </c>
      <c r="H2590" s="103">
        <v>0</v>
      </c>
    </row>
    <row r="2591" spans="1:8" ht="31.5">
      <c r="A2591" s="101">
        <v>16</v>
      </c>
      <c r="B2591" s="101" t="s">
        <v>871</v>
      </c>
      <c r="C2591" s="102" t="s">
        <v>5988</v>
      </c>
      <c r="D2591" s="103">
        <v>150000</v>
      </c>
      <c r="E2591" s="103">
        <v>0</v>
      </c>
      <c r="F2591" s="103">
        <v>0</v>
      </c>
      <c r="G2591" s="103">
        <v>0</v>
      </c>
      <c r="H2591" s="103">
        <v>0</v>
      </c>
    </row>
    <row r="2592" spans="1:8" ht="31.5">
      <c r="A2592" s="101">
        <v>17</v>
      </c>
      <c r="B2592" s="101" t="s">
        <v>871</v>
      </c>
      <c r="C2592" s="102" t="s">
        <v>5989</v>
      </c>
      <c r="D2592" s="103">
        <v>127000</v>
      </c>
      <c r="E2592" s="103">
        <v>0</v>
      </c>
      <c r="F2592" s="103">
        <v>0</v>
      </c>
      <c r="G2592" s="103">
        <v>0</v>
      </c>
      <c r="H2592" s="103">
        <v>0</v>
      </c>
    </row>
    <row r="2593" spans="1:9">
      <c r="A2593" s="101">
        <v>18</v>
      </c>
      <c r="B2593" s="101" t="s">
        <v>871</v>
      </c>
      <c r="C2593" s="102" t="s">
        <v>5990</v>
      </c>
      <c r="D2593" s="103">
        <v>900000</v>
      </c>
      <c r="E2593" s="103">
        <v>0</v>
      </c>
      <c r="F2593" s="103">
        <v>0</v>
      </c>
      <c r="G2593" s="103">
        <v>0</v>
      </c>
      <c r="H2593" s="103">
        <v>0</v>
      </c>
    </row>
    <row r="2594" spans="1:9" ht="31.5">
      <c r="A2594" s="101">
        <v>19</v>
      </c>
      <c r="B2594" s="101" t="s">
        <v>871</v>
      </c>
      <c r="C2594" s="102" t="s">
        <v>5991</v>
      </c>
      <c r="D2594" s="103">
        <v>450000</v>
      </c>
      <c r="E2594" s="103">
        <v>0</v>
      </c>
      <c r="F2594" s="103">
        <v>0</v>
      </c>
      <c r="G2594" s="103">
        <v>0</v>
      </c>
      <c r="H2594" s="103">
        <v>0</v>
      </c>
    </row>
    <row r="2595" spans="1:9">
      <c r="A2595" s="101">
        <v>20</v>
      </c>
      <c r="B2595" s="101" t="s">
        <v>871</v>
      </c>
      <c r="C2595" s="102" t="s">
        <v>869</v>
      </c>
      <c r="D2595" s="103">
        <v>0</v>
      </c>
      <c r="E2595" s="103">
        <v>2041000</v>
      </c>
      <c r="F2595" s="103">
        <v>2041000</v>
      </c>
      <c r="G2595" s="103">
        <v>2041000</v>
      </c>
      <c r="H2595" s="103">
        <v>0</v>
      </c>
    </row>
    <row r="2596" spans="1:9">
      <c r="A2596" s="101">
        <v>21</v>
      </c>
      <c r="B2596" s="101" t="s">
        <v>871</v>
      </c>
      <c r="C2596" s="102" t="s">
        <v>870</v>
      </c>
      <c r="D2596" s="103">
        <f>SUM(D2584:D2595)</f>
        <v>5504100</v>
      </c>
      <c r="E2596" s="103">
        <f>SUM(E2584:E2595)</f>
        <v>5141000</v>
      </c>
      <c r="F2596" s="103">
        <f>SUM(F2584:F2595)</f>
        <v>5141000</v>
      </c>
      <c r="G2596" s="103">
        <f>SUM(G2584:G2595)</f>
        <v>2041000</v>
      </c>
      <c r="H2596" s="103">
        <f>SUM(H2584:H2595)</f>
        <v>2255162.42</v>
      </c>
    </row>
    <row r="2597" spans="1:9" ht="31.5">
      <c r="A2597" s="101">
        <v>22</v>
      </c>
      <c r="B2597" s="101" t="s">
        <v>5992</v>
      </c>
      <c r="C2597" s="102" t="s">
        <v>5993</v>
      </c>
      <c r="D2597" s="103">
        <v>90000</v>
      </c>
      <c r="E2597" s="103">
        <v>0</v>
      </c>
      <c r="F2597" s="103">
        <v>0</v>
      </c>
      <c r="G2597" s="103">
        <v>0</v>
      </c>
      <c r="H2597" s="103">
        <v>0</v>
      </c>
    </row>
    <row r="2598" spans="1:9" ht="47.25">
      <c r="A2598" s="101">
        <v>23</v>
      </c>
      <c r="B2598" s="101" t="s">
        <v>5992</v>
      </c>
      <c r="C2598" s="102" t="s">
        <v>5994</v>
      </c>
      <c r="D2598" s="103">
        <v>20000</v>
      </c>
      <c r="E2598" s="103">
        <v>0</v>
      </c>
      <c r="F2598" s="103">
        <v>0</v>
      </c>
      <c r="G2598" s="103">
        <v>0</v>
      </c>
      <c r="H2598" s="103">
        <v>0</v>
      </c>
    </row>
    <row r="2599" spans="1:9" ht="31.5">
      <c r="A2599" s="101">
        <v>24</v>
      </c>
      <c r="B2599" s="101" t="s">
        <v>5992</v>
      </c>
      <c r="C2599" s="102" t="s">
        <v>5995</v>
      </c>
      <c r="D2599" s="103">
        <v>450000</v>
      </c>
      <c r="E2599" s="103">
        <v>0</v>
      </c>
      <c r="F2599" s="103">
        <v>0</v>
      </c>
      <c r="G2599" s="103">
        <v>0</v>
      </c>
      <c r="H2599" s="103">
        <v>0</v>
      </c>
    </row>
    <row r="2600" spans="1:9">
      <c r="A2600" s="101">
        <v>25</v>
      </c>
      <c r="B2600" s="101" t="s">
        <v>5992</v>
      </c>
      <c r="C2600" s="102" t="s">
        <v>5996</v>
      </c>
      <c r="D2600" s="103">
        <v>40000</v>
      </c>
      <c r="E2600" s="103">
        <v>0</v>
      </c>
      <c r="F2600" s="103">
        <v>0</v>
      </c>
      <c r="G2600" s="103">
        <v>0</v>
      </c>
      <c r="H2600" s="103">
        <v>0</v>
      </c>
    </row>
    <row r="2601" spans="1:9">
      <c r="A2601" s="101">
        <v>26</v>
      </c>
      <c r="B2601" s="101" t="s">
        <v>5992</v>
      </c>
      <c r="C2601" s="102" t="s">
        <v>5997</v>
      </c>
      <c r="D2601" s="103">
        <v>300000</v>
      </c>
      <c r="E2601" s="103">
        <v>0</v>
      </c>
      <c r="F2601" s="103">
        <v>0</v>
      </c>
      <c r="G2601" s="103">
        <v>0</v>
      </c>
      <c r="H2601" s="103">
        <v>0</v>
      </c>
    </row>
    <row r="2602" spans="1:9" ht="31.5">
      <c r="A2602" s="101">
        <v>27</v>
      </c>
      <c r="B2602" s="101" t="s">
        <v>5992</v>
      </c>
      <c r="C2602" s="102" t="s">
        <v>5998</v>
      </c>
      <c r="D2602" s="103">
        <v>400000</v>
      </c>
      <c r="E2602" s="103">
        <v>0</v>
      </c>
      <c r="F2602" s="103">
        <v>0</v>
      </c>
      <c r="G2602" s="103">
        <v>0</v>
      </c>
      <c r="H2602" s="103">
        <v>0</v>
      </c>
    </row>
    <row r="2603" spans="1:9" ht="31.5">
      <c r="A2603" s="101">
        <v>28</v>
      </c>
      <c r="B2603" s="101" t="s">
        <v>5992</v>
      </c>
      <c r="C2603" s="102" t="s">
        <v>5999</v>
      </c>
      <c r="D2603" s="103">
        <v>20000</v>
      </c>
      <c r="E2603" s="103">
        <v>0</v>
      </c>
      <c r="F2603" s="103">
        <v>0</v>
      </c>
      <c r="G2603" s="103">
        <v>0</v>
      </c>
      <c r="H2603" s="103">
        <v>0</v>
      </c>
    </row>
    <row r="2604" spans="1:9" ht="18.75" customHeight="1">
      <c r="A2604" s="101">
        <v>29</v>
      </c>
      <c r="B2604" s="101" t="s">
        <v>5992</v>
      </c>
      <c r="C2604" s="102" t="s">
        <v>6000</v>
      </c>
      <c r="D2604" s="103">
        <v>290000</v>
      </c>
      <c r="E2604" s="103">
        <v>0</v>
      </c>
      <c r="F2604" s="103">
        <v>0</v>
      </c>
      <c r="G2604" s="103">
        <v>0</v>
      </c>
      <c r="H2604" s="103">
        <v>0</v>
      </c>
      <c r="I2604" s="1">
        <v>1</v>
      </c>
    </row>
    <row r="2605" spans="1:9" ht="20.25" customHeight="1">
      <c r="A2605" s="101">
        <v>30</v>
      </c>
      <c r="B2605" s="101" t="s">
        <v>5992</v>
      </c>
      <c r="C2605" s="102" t="s">
        <v>6001</v>
      </c>
      <c r="D2605" s="103">
        <v>60000</v>
      </c>
      <c r="E2605" s="103">
        <v>0</v>
      </c>
      <c r="F2605" s="103">
        <v>0</v>
      </c>
      <c r="G2605" s="103">
        <v>0</v>
      </c>
      <c r="H2605" s="103">
        <v>0</v>
      </c>
    </row>
    <row r="2606" spans="1:9" ht="31.5">
      <c r="A2606" s="101">
        <v>31</v>
      </c>
      <c r="B2606" s="101" t="s">
        <v>5992</v>
      </c>
      <c r="C2606" s="102" t="s">
        <v>6002</v>
      </c>
      <c r="D2606" s="103">
        <v>95000</v>
      </c>
      <c r="E2606" s="103">
        <v>0</v>
      </c>
      <c r="F2606" s="103">
        <v>0</v>
      </c>
      <c r="G2606" s="103">
        <v>0</v>
      </c>
      <c r="H2606" s="103">
        <v>0</v>
      </c>
    </row>
    <row r="2607" spans="1:9" ht="31.5">
      <c r="A2607" s="101">
        <v>32</v>
      </c>
      <c r="B2607" s="101" t="s">
        <v>5992</v>
      </c>
      <c r="C2607" s="102" t="s">
        <v>6003</v>
      </c>
      <c r="D2607" s="103">
        <v>230000</v>
      </c>
      <c r="E2607" s="103">
        <v>0</v>
      </c>
      <c r="F2607" s="103">
        <v>0</v>
      </c>
      <c r="G2607" s="103">
        <v>0</v>
      </c>
      <c r="H2607" s="103">
        <v>0</v>
      </c>
    </row>
    <row r="2608" spans="1:9">
      <c r="A2608" s="101">
        <v>33</v>
      </c>
      <c r="B2608" s="101" t="s">
        <v>5992</v>
      </c>
      <c r="C2608" s="102" t="s">
        <v>869</v>
      </c>
      <c r="D2608" s="103">
        <v>0</v>
      </c>
      <c r="E2608" s="103">
        <v>1694000</v>
      </c>
      <c r="F2608" s="103">
        <v>1694000</v>
      </c>
      <c r="G2608" s="103">
        <v>1694000</v>
      </c>
      <c r="H2608" s="103">
        <v>0</v>
      </c>
    </row>
    <row r="2609" spans="1:8">
      <c r="A2609" s="101">
        <v>34</v>
      </c>
      <c r="B2609" s="101" t="s">
        <v>5992</v>
      </c>
      <c r="C2609" s="102" t="s">
        <v>870</v>
      </c>
      <c r="D2609" s="103">
        <f>SUM(D2597:D2608)</f>
        <v>1995000</v>
      </c>
      <c r="E2609" s="103">
        <f>SUM(E2597:E2608)</f>
        <v>1694000</v>
      </c>
      <c r="F2609" s="103">
        <f>SUM(F2597:F2608)</f>
        <v>1694000</v>
      </c>
      <c r="G2609" s="103">
        <f>SUM(G2597:G2608)</f>
        <v>1694000</v>
      </c>
      <c r="H2609" s="103">
        <f>SUM(H2597:H2608)</f>
        <v>0</v>
      </c>
    </row>
    <row r="2610" spans="1:8" ht="31.5">
      <c r="A2610" s="101">
        <v>35</v>
      </c>
      <c r="B2610" s="101" t="s">
        <v>6004</v>
      </c>
      <c r="C2610" s="102" t="s">
        <v>6005</v>
      </c>
      <c r="D2610" s="103">
        <v>290000</v>
      </c>
      <c r="E2610" s="103">
        <v>0</v>
      </c>
      <c r="F2610" s="103">
        <v>0</v>
      </c>
      <c r="G2610" s="103">
        <v>0</v>
      </c>
      <c r="H2610" s="103">
        <v>0</v>
      </c>
    </row>
    <row r="2611" spans="1:8" ht="31.5">
      <c r="A2611" s="101">
        <v>36</v>
      </c>
      <c r="B2611" s="101" t="s">
        <v>6004</v>
      </c>
      <c r="C2611" s="102" t="s">
        <v>6006</v>
      </c>
      <c r="D2611" s="103">
        <v>115000</v>
      </c>
      <c r="E2611" s="103">
        <v>0</v>
      </c>
      <c r="F2611" s="103">
        <v>0</v>
      </c>
      <c r="G2611" s="103">
        <v>0</v>
      </c>
      <c r="H2611" s="103">
        <v>0</v>
      </c>
    </row>
    <row r="2612" spans="1:8">
      <c r="A2612" s="101">
        <v>37</v>
      </c>
      <c r="B2612" s="101" t="s">
        <v>6004</v>
      </c>
      <c r="C2612" s="102" t="s">
        <v>869</v>
      </c>
      <c r="D2612" s="103">
        <v>0</v>
      </c>
      <c r="E2612" s="103">
        <v>344000</v>
      </c>
      <c r="F2612" s="103">
        <v>344000</v>
      </c>
      <c r="G2612" s="103">
        <v>344000</v>
      </c>
      <c r="H2612" s="103">
        <v>0</v>
      </c>
    </row>
    <row r="2613" spans="1:8">
      <c r="A2613" s="101">
        <v>38</v>
      </c>
      <c r="B2613" s="101" t="s">
        <v>6004</v>
      </c>
      <c r="C2613" s="102" t="s">
        <v>870</v>
      </c>
      <c r="D2613" s="103">
        <f>SUM(D2610:D2612)</f>
        <v>405000</v>
      </c>
      <c r="E2613" s="103">
        <f>SUM(E2610:E2612)</f>
        <v>344000</v>
      </c>
      <c r="F2613" s="103">
        <f>SUM(F2610:F2612)</f>
        <v>344000</v>
      </c>
      <c r="G2613" s="103">
        <f>SUM(G2610:G2612)</f>
        <v>344000</v>
      </c>
      <c r="H2613" s="103">
        <f>SUM(H2610:H2612)</f>
        <v>0</v>
      </c>
    </row>
    <row r="2614" spans="1:8" ht="47.25">
      <c r="A2614" s="101">
        <v>39</v>
      </c>
      <c r="B2614" s="101" t="s">
        <v>875</v>
      </c>
      <c r="C2614" s="102" t="s">
        <v>876</v>
      </c>
      <c r="D2614" s="103">
        <v>291000</v>
      </c>
      <c r="E2614" s="103">
        <v>291000</v>
      </c>
      <c r="F2614" s="103">
        <v>291000</v>
      </c>
      <c r="G2614" s="103">
        <v>0</v>
      </c>
      <c r="H2614" s="103">
        <v>276162.5</v>
      </c>
    </row>
    <row r="2615" spans="1:8" ht="31.5">
      <c r="A2615" s="101">
        <v>40</v>
      </c>
      <c r="B2615" s="101" t="s">
        <v>875</v>
      </c>
      <c r="C2615" s="102" t="s">
        <v>877</v>
      </c>
      <c r="D2615" s="103">
        <v>116000</v>
      </c>
      <c r="E2615" s="103">
        <v>116000</v>
      </c>
      <c r="F2615" s="103">
        <v>116000</v>
      </c>
      <c r="G2615" s="103">
        <v>0</v>
      </c>
      <c r="H2615" s="103">
        <v>108779.84</v>
      </c>
    </row>
    <row r="2616" spans="1:8" ht="47.25">
      <c r="A2616" s="101">
        <v>41</v>
      </c>
      <c r="B2616" s="101" t="s">
        <v>875</v>
      </c>
      <c r="C2616" s="102" t="s">
        <v>878</v>
      </c>
      <c r="D2616" s="103">
        <v>175000</v>
      </c>
      <c r="E2616" s="103">
        <v>175000</v>
      </c>
      <c r="F2616" s="103">
        <v>175000</v>
      </c>
      <c r="G2616" s="103">
        <v>0</v>
      </c>
      <c r="H2616" s="103">
        <v>7191</v>
      </c>
    </row>
    <row r="2617" spans="1:8" ht="31.5">
      <c r="A2617" s="101">
        <v>42</v>
      </c>
      <c r="B2617" s="101" t="s">
        <v>875</v>
      </c>
      <c r="C2617" s="102" t="s">
        <v>879</v>
      </c>
      <c r="D2617" s="103">
        <v>116000</v>
      </c>
      <c r="E2617" s="103">
        <v>116000</v>
      </c>
      <c r="F2617" s="103">
        <v>116000</v>
      </c>
      <c r="G2617" s="103">
        <v>0</v>
      </c>
      <c r="H2617" s="103">
        <v>107000</v>
      </c>
    </row>
    <row r="2618" spans="1:8" ht="31.5">
      <c r="A2618" s="101">
        <v>43</v>
      </c>
      <c r="B2618" s="101" t="s">
        <v>875</v>
      </c>
      <c r="C2618" s="102" t="s">
        <v>880</v>
      </c>
      <c r="D2618" s="103">
        <v>291000</v>
      </c>
      <c r="E2618" s="103">
        <v>291000</v>
      </c>
      <c r="F2618" s="103">
        <v>291000</v>
      </c>
      <c r="G2618" s="103">
        <v>0</v>
      </c>
      <c r="H2618" s="103">
        <v>181698.6</v>
      </c>
    </row>
    <row r="2619" spans="1:8">
      <c r="A2619" s="101">
        <v>44</v>
      </c>
      <c r="B2619" s="101" t="s">
        <v>875</v>
      </c>
      <c r="C2619" s="102" t="s">
        <v>881</v>
      </c>
      <c r="D2619" s="103">
        <v>175000</v>
      </c>
      <c r="E2619" s="103">
        <v>175000</v>
      </c>
      <c r="F2619" s="103">
        <v>175000</v>
      </c>
      <c r="G2619" s="103">
        <v>0</v>
      </c>
      <c r="H2619" s="103">
        <v>175000</v>
      </c>
    </row>
    <row r="2620" spans="1:8">
      <c r="A2620" s="101">
        <v>45</v>
      </c>
      <c r="B2620" s="101" t="s">
        <v>875</v>
      </c>
      <c r="C2620" s="102" t="s">
        <v>882</v>
      </c>
      <c r="D2620" s="103">
        <v>87000</v>
      </c>
      <c r="E2620" s="103">
        <v>87000</v>
      </c>
      <c r="F2620" s="103">
        <v>87000</v>
      </c>
      <c r="G2620" s="103">
        <v>0</v>
      </c>
      <c r="H2620" s="103">
        <v>87000</v>
      </c>
    </row>
    <row r="2621" spans="1:8" ht="31.5">
      <c r="A2621" s="101">
        <v>46</v>
      </c>
      <c r="B2621" s="101" t="s">
        <v>875</v>
      </c>
      <c r="C2621" s="102" t="s">
        <v>883</v>
      </c>
      <c r="D2621" s="103">
        <v>87000</v>
      </c>
      <c r="E2621" s="103">
        <v>87000</v>
      </c>
      <c r="F2621" s="103">
        <v>87000</v>
      </c>
      <c r="G2621" s="103">
        <v>0</v>
      </c>
      <c r="H2621" s="103">
        <v>87000</v>
      </c>
    </row>
    <row r="2622" spans="1:8" ht="31.5">
      <c r="A2622" s="101">
        <v>47</v>
      </c>
      <c r="B2622" s="101" t="s">
        <v>875</v>
      </c>
      <c r="C2622" s="102" t="s">
        <v>884</v>
      </c>
      <c r="D2622" s="103">
        <v>116000</v>
      </c>
      <c r="E2622" s="103">
        <v>116000</v>
      </c>
      <c r="F2622" s="103">
        <v>116000</v>
      </c>
      <c r="G2622" s="103">
        <v>0</v>
      </c>
      <c r="H2622" s="103">
        <v>91936.960000000006</v>
      </c>
    </row>
    <row r="2623" spans="1:8">
      <c r="A2623" s="101">
        <v>48</v>
      </c>
      <c r="B2623" s="101" t="s">
        <v>875</v>
      </c>
      <c r="C2623" s="102" t="s">
        <v>6007</v>
      </c>
      <c r="D2623" s="103">
        <v>522000</v>
      </c>
      <c r="E2623" s="103">
        <v>0</v>
      </c>
      <c r="F2623" s="103">
        <v>0</v>
      </c>
      <c r="G2623" s="103">
        <v>0</v>
      </c>
      <c r="H2623" s="103">
        <v>0</v>
      </c>
    </row>
    <row r="2624" spans="1:8">
      <c r="A2624" s="101">
        <v>49</v>
      </c>
      <c r="B2624" s="101" t="s">
        <v>875</v>
      </c>
      <c r="C2624" s="102" t="s">
        <v>869</v>
      </c>
      <c r="D2624" s="103">
        <v>0</v>
      </c>
      <c r="E2624" s="103">
        <v>443000</v>
      </c>
      <c r="F2624" s="103">
        <v>443000</v>
      </c>
      <c r="G2624" s="103">
        <v>443000</v>
      </c>
      <c r="H2624" s="103">
        <v>0</v>
      </c>
    </row>
    <row r="2625" spans="1:8">
      <c r="A2625" s="101">
        <v>50</v>
      </c>
      <c r="B2625" s="101" t="s">
        <v>875</v>
      </c>
      <c r="C2625" s="102" t="s">
        <v>870</v>
      </c>
      <c r="D2625" s="103">
        <f>SUM(D2614:D2624)</f>
        <v>1976000</v>
      </c>
      <c r="E2625" s="103">
        <f>SUM(E2614:E2624)</f>
        <v>1897000</v>
      </c>
      <c r="F2625" s="103">
        <f>SUM(F2614:F2624)</f>
        <v>1897000</v>
      </c>
      <c r="G2625" s="103">
        <f>SUM(G2614:G2624)</f>
        <v>443000</v>
      </c>
      <c r="H2625" s="103">
        <f>SUM(H2614:H2624)</f>
        <v>1121768.8999999999</v>
      </c>
    </row>
    <row r="2626" spans="1:8" ht="31.5">
      <c r="A2626" s="101">
        <v>51</v>
      </c>
      <c r="B2626" s="101" t="s">
        <v>6008</v>
      </c>
      <c r="C2626" s="102" t="s">
        <v>6009</v>
      </c>
      <c r="D2626" s="103">
        <v>245000</v>
      </c>
      <c r="E2626" s="103">
        <v>0</v>
      </c>
      <c r="F2626" s="103">
        <v>0</v>
      </c>
      <c r="G2626" s="103">
        <v>0</v>
      </c>
      <c r="H2626" s="103">
        <v>0</v>
      </c>
    </row>
    <row r="2627" spans="1:8">
      <c r="A2627" s="101">
        <v>52</v>
      </c>
      <c r="B2627" s="101" t="s">
        <v>6008</v>
      </c>
      <c r="C2627" s="102" t="s">
        <v>6010</v>
      </c>
      <c r="D2627" s="103">
        <v>245000</v>
      </c>
      <c r="E2627" s="103">
        <v>0</v>
      </c>
      <c r="F2627" s="103">
        <v>0</v>
      </c>
      <c r="G2627" s="103">
        <v>0</v>
      </c>
      <c r="H2627" s="103">
        <v>0</v>
      </c>
    </row>
    <row r="2628" spans="1:8" ht="31.5">
      <c r="A2628" s="101">
        <v>53</v>
      </c>
      <c r="B2628" s="101" t="s">
        <v>6008</v>
      </c>
      <c r="C2628" s="102" t="s">
        <v>6011</v>
      </c>
      <c r="D2628" s="103">
        <v>365000</v>
      </c>
      <c r="E2628" s="103">
        <v>0</v>
      </c>
      <c r="F2628" s="103">
        <v>0</v>
      </c>
      <c r="G2628" s="103">
        <v>0</v>
      </c>
      <c r="H2628" s="103">
        <v>0</v>
      </c>
    </row>
    <row r="2629" spans="1:8" ht="31.5">
      <c r="A2629" s="101">
        <v>54</v>
      </c>
      <c r="B2629" s="101" t="s">
        <v>6008</v>
      </c>
      <c r="C2629" s="102" t="s">
        <v>6012</v>
      </c>
      <c r="D2629" s="103">
        <v>100000</v>
      </c>
      <c r="E2629" s="103">
        <v>0</v>
      </c>
      <c r="F2629" s="103">
        <v>0</v>
      </c>
      <c r="G2629" s="103">
        <v>0</v>
      </c>
      <c r="H2629" s="103">
        <v>0</v>
      </c>
    </row>
    <row r="2630" spans="1:8" ht="31.5">
      <c r="A2630" s="101">
        <v>55</v>
      </c>
      <c r="B2630" s="101" t="s">
        <v>6008</v>
      </c>
      <c r="C2630" s="102" t="s">
        <v>6013</v>
      </c>
      <c r="D2630" s="103">
        <v>800000</v>
      </c>
      <c r="E2630" s="103">
        <v>0</v>
      </c>
      <c r="F2630" s="103">
        <v>0</v>
      </c>
      <c r="G2630" s="103">
        <v>0</v>
      </c>
      <c r="H2630" s="103">
        <v>800000</v>
      </c>
    </row>
    <row r="2631" spans="1:8" ht="31.5">
      <c r="A2631" s="101">
        <v>56</v>
      </c>
      <c r="B2631" s="101" t="s">
        <v>6008</v>
      </c>
      <c r="C2631" s="102" t="s">
        <v>6014</v>
      </c>
      <c r="D2631" s="103">
        <v>120000</v>
      </c>
      <c r="E2631" s="103">
        <v>0</v>
      </c>
      <c r="F2631" s="103">
        <v>0</v>
      </c>
      <c r="G2631" s="103">
        <v>0</v>
      </c>
      <c r="H2631" s="103">
        <v>120000</v>
      </c>
    </row>
    <row r="2632" spans="1:8" ht="31.5">
      <c r="A2632" s="101">
        <v>57</v>
      </c>
      <c r="B2632" s="101" t="s">
        <v>6008</v>
      </c>
      <c r="C2632" s="102" t="s">
        <v>6015</v>
      </c>
      <c r="D2632" s="103">
        <v>125000</v>
      </c>
      <c r="E2632" s="103">
        <v>0</v>
      </c>
      <c r="F2632" s="103">
        <v>0</v>
      </c>
      <c r="G2632" s="103">
        <v>0</v>
      </c>
      <c r="H2632" s="103">
        <v>0</v>
      </c>
    </row>
    <row r="2633" spans="1:8">
      <c r="A2633" s="101">
        <v>58</v>
      </c>
      <c r="B2633" s="101" t="s">
        <v>6008</v>
      </c>
      <c r="C2633" s="102" t="s">
        <v>869</v>
      </c>
      <c r="D2633" s="103">
        <v>0</v>
      </c>
      <c r="E2633" s="103">
        <v>1698000</v>
      </c>
      <c r="F2633" s="103">
        <v>1698000</v>
      </c>
      <c r="G2633" s="103">
        <v>1698000</v>
      </c>
      <c r="H2633" s="103">
        <v>0</v>
      </c>
    </row>
    <row r="2634" spans="1:8">
      <c r="A2634" s="101">
        <v>59</v>
      </c>
      <c r="B2634" s="101" t="s">
        <v>6008</v>
      </c>
      <c r="C2634" s="102" t="s">
        <v>870</v>
      </c>
      <c r="D2634" s="103">
        <f>SUM(D2626:D2633)</f>
        <v>2000000</v>
      </c>
      <c r="E2634" s="103">
        <f>SUM(E2626:E2633)</f>
        <v>1698000</v>
      </c>
      <c r="F2634" s="103">
        <f>SUM(F2626:F2633)</f>
        <v>1698000</v>
      </c>
      <c r="G2634" s="103">
        <f>SUM(G2626:G2633)</f>
        <v>1698000</v>
      </c>
      <c r="H2634" s="103">
        <f>SUM(H2626:H2633)</f>
        <v>920000</v>
      </c>
    </row>
    <row r="2635" spans="1:8">
      <c r="A2635" s="101">
        <v>60</v>
      </c>
      <c r="B2635" s="101" t="s">
        <v>6016</v>
      </c>
      <c r="C2635" s="102" t="s">
        <v>6017</v>
      </c>
      <c r="D2635" s="103">
        <v>400000</v>
      </c>
      <c r="E2635" s="103">
        <v>0</v>
      </c>
      <c r="F2635" s="103">
        <v>0</v>
      </c>
      <c r="G2635" s="103">
        <v>0</v>
      </c>
      <c r="H2635" s="103">
        <v>0</v>
      </c>
    </row>
    <row r="2636" spans="1:8">
      <c r="A2636" s="101">
        <v>61</v>
      </c>
      <c r="B2636" s="101" t="s">
        <v>6016</v>
      </c>
      <c r="C2636" s="102" t="s">
        <v>869</v>
      </c>
      <c r="D2636" s="103">
        <v>0</v>
      </c>
      <c r="E2636" s="103">
        <v>340000</v>
      </c>
      <c r="F2636" s="103">
        <v>340000</v>
      </c>
      <c r="G2636" s="103">
        <v>340000</v>
      </c>
      <c r="H2636" s="103">
        <v>0</v>
      </c>
    </row>
    <row r="2637" spans="1:8">
      <c r="A2637" s="101">
        <v>62</v>
      </c>
      <c r="B2637" s="101" t="s">
        <v>6016</v>
      </c>
      <c r="C2637" s="102" t="s">
        <v>870</v>
      </c>
      <c r="D2637" s="103">
        <f>SUM(D2635:D2636)</f>
        <v>400000</v>
      </c>
      <c r="E2637" s="103">
        <f>SUM(E2635:E2636)</f>
        <v>340000</v>
      </c>
      <c r="F2637" s="103">
        <f>SUM(F2635:F2636)</f>
        <v>340000</v>
      </c>
      <c r="G2637" s="103">
        <f>SUM(G2635:G2636)</f>
        <v>340000</v>
      </c>
      <c r="H2637" s="103">
        <f>SUM(H2635:H2636)</f>
        <v>0</v>
      </c>
    </row>
    <row r="2638" spans="1:8" ht="31.5">
      <c r="A2638" s="101">
        <v>63</v>
      </c>
      <c r="B2638" s="101" t="s">
        <v>885</v>
      </c>
      <c r="C2638" s="102" t="s">
        <v>886</v>
      </c>
      <c r="D2638" s="103">
        <v>5600</v>
      </c>
      <c r="E2638" s="103">
        <v>5600</v>
      </c>
      <c r="F2638" s="103">
        <v>5600</v>
      </c>
      <c r="G2638" s="103">
        <v>0</v>
      </c>
      <c r="H2638" s="103">
        <v>5600</v>
      </c>
    </row>
    <row r="2639" spans="1:8" ht="31.5">
      <c r="A2639" s="101">
        <v>64</v>
      </c>
      <c r="B2639" s="101" t="s">
        <v>885</v>
      </c>
      <c r="C2639" s="102" t="s">
        <v>887</v>
      </c>
      <c r="D2639" s="103">
        <v>7900</v>
      </c>
      <c r="E2639" s="103">
        <v>7900</v>
      </c>
      <c r="F2639" s="103">
        <v>7900</v>
      </c>
      <c r="G2639" s="103">
        <v>0</v>
      </c>
      <c r="H2639" s="103">
        <v>7899</v>
      </c>
    </row>
    <row r="2640" spans="1:8" ht="31.5">
      <c r="A2640" s="101">
        <v>65</v>
      </c>
      <c r="B2640" s="101" t="s">
        <v>885</v>
      </c>
      <c r="C2640" s="102" t="s">
        <v>888</v>
      </c>
      <c r="D2640" s="103">
        <v>9000</v>
      </c>
      <c r="E2640" s="103">
        <v>9000</v>
      </c>
      <c r="F2640" s="103">
        <v>9000</v>
      </c>
      <c r="G2640" s="103">
        <v>0</v>
      </c>
      <c r="H2640" s="103">
        <v>9000</v>
      </c>
    </row>
    <row r="2641" spans="1:8" ht="31.5">
      <c r="A2641" s="101">
        <v>66</v>
      </c>
      <c r="B2641" s="101" t="s">
        <v>885</v>
      </c>
      <c r="C2641" s="102" t="s">
        <v>889</v>
      </c>
      <c r="D2641" s="103">
        <v>13500</v>
      </c>
      <c r="E2641" s="103">
        <v>13500</v>
      </c>
      <c r="F2641" s="103">
        <v>13500</v>
      </c>
      <c r="G2641" s="103">
        <v>0</v>
      </c>
      <c r="H2641" s="103">
        <v>13500</v>
      </c>
    </row>
    <row r="2642" spans="1:8" ht="47.25">
      <c r="A2642" s="101">
        <v>67</v>
      </c>
      <c r="B2642" s="101" t="s">
        <v>885</v>
      </c>
      <c r="C2642" s="102" t="s">
        <v>890</v>
      </c>
      <c r="D2642" s="103">
        <v>15700</v>
      </c>
      <c r="E2642" s="103">
        <v>15700</v>
      </c>
      <c r="F2642" s="103">
        <v>15700</v>
      </c>
      <c r="G2642" s="103">
        <v>0</v>
      </c>
      <c r="H2642" s="103">
        <v>5690</v>
      </c>
    </row>
    <row r="2643" spans="1:8" ht="31.5">
      <c r="A2643" s="101">
        <v>68</v>
      </c>
      <c r="B2643" s="101" t="s">
        <v>885</v>
      </c>
      <c r="C2643" s="102" t="s">
        <v>891</v>
      </c>
      <c r="D2643" s="103">
        <v>11200</v>
      </c>
      <c r="E2643" s="103">
        <v>11200</v>
      </c>
      <c r="F2643" s="103">
        <v>11200</v>
      </c>
      <c r="G2643" s="103">
        <v>0</v>
      </c>
      <c r="H2643" s="103">
        <v>11192</v>
      </c>
    </row>
    <row r="2644" spans="1:8" ht="31.5">
      <c r="A2644" s="101">
        <v>69</v>
      </c>
      <c r="B2644" s="101" t="s">
        <v>885</v>
      </c>
      <c r="C2644" s="102" t="s">
        <v>892</v>
      </c>
      <c r="D2644" s="103">
        <v>22500</v>
      </c>
      <c r="E2644" s="103">
        <v>22500</v>
      </c>
      <c r="F2644" s="103">
        <v>22500</v>
      </c>
      <c r="G2644" s="103">
        <v>0</v>
      </c>
      <c r="H2644" s="103">
        <v>19781</v>
      </c>
    </row>
    <row r="2645" spans="1:8" ht="31.5">
      <c r="A2645" s="101">
        <v>70</v>
      </c>
      <c r="B2645" s="101" t="s">
        <v>885</v>
      </c>
      <c r="C2645" s="102" t="s">
        <v>893</v>
      </c>
      <c r="D2645" s="103">
        <v>6700</v>
      </c>
      <c r="E2645" s="103">
        <v>6700</v>
      </c>
      <c r="F2645" s="103">
        <v>6700</v>
      </c>
      <c r="G2645" s="103">
        <v>0</v>
      </c>
      <c r="H2645" s="103">
        <v>6650</v>
      </c>
    </row>
    <row r="2646" spans="1:8">
      <c r="A2646" s="101">
        <v>71</v>
      </c>
      <c r="B2646" s="101" t="s">
        <v>885</v>
      </c>
      <c r="C2646" s="102" t="s">
        <v>894</v>
      </c>
      <c r="D2646" s="103">
        <v>56200</v>
      </c>
      <c r="E2646" s="103">
        <v>56200</v>
      </c>
      <c r="F2646" s="103">
        <v>56200</v>
      </c>
      <c r="G2646" s="103">
        <v>0</v>
      </c>
      <c r="H2646" s="103">
        <v>0</v>
      </c>
    </row>
    <row r="2647" spans="1:8" ht="47.25">
      <c r="A2647" s="101">
        <v>72</v>
      </c>
      <c r="B2647" s="101" t="s">
        <v>885</v>
      </c>
      <c r="C2647" s="102" t="s">
        <v>6018</v>
      </c>
      <c r="D2647" s="103">
        <v>11200</v>
      </c>
      <c r="E2647" s="103">
        <v>11200</v>
      </c>
      <c r="F2647" s="103">
        <v>11200</v>
      </c>
      <c r="G2647" s="103">
        <v>0</v>
      </c>
      <c r="H2647" s="103">
        <v>11156</v>
      </c>
    </row>
    <row r="2648" spans="1:8" ht="31.5">
      <c r="A2648" s="101">
        <v>73</v>
      </c>
      <c r="B2648" s="101" t="s">
        <v>885</v>
      </c>
      <c r="C2648" s="102" t="s">
        <v>895</v>
      </c>
      <c r="D2648" s="103">
        <v>3400</v>
      </c>
      <c r="E2648" s="103">
        <v>3400</v>
      </c>
      <c r="F2648" s="103">
        <v>3400</v>
      </c>
      <c r="G2648" s="103">
        <v>0</v>
      </c>
      <c r="H2648" s="103">
        <v>3400</v>
      </c>
    </row>
    <row r="2649" spans="1:8" ht="31.5">
      <c r="A2649" s="101">
        <v>74</v>
      </c>
      <c r="B2649" s="101" t="s">
        <v>885</v>
      </c>
      <c r="C2649" s="102" t="s">
        <v>896</v>
      </c>
      <c r="D2649" s="103">
        <v>9000</v>
      </c>
      <c r="E2649" s="103">
        <v>9000</v>
      </c>
      <c r="F2649" s="103">
        <v>9000</v>
      </c>
      <c r="G2649" s="103">
        <v>0</v>
      </c>
      <c r="H2649" s="103">
        <v>8970</v>
      </c>
    </row>
    <row r="2650" spans="1:8" ht="31.5">
      <c r="A2650" s="101">
        <v>75</v>
      </c>
      <c r="B2650" s="101" t="s">
        <v>885</v>
      </c>
      <c r="C2650" s="102" t="s">
        <v>897</v>
      </c>
      <c r="D2650" s="103">
        <v>13500</v>
      </c>
      <c r="E2650" s="103">
        <v>13500</v>
      </c>
      <c r="F2650" s="103">
        <v>13500</v>
      </c>
      <c r="G2650" s="103">
        <v>0</v>
      </c>
      <c r="H2650" s="103">
        <v>12369</v>
      </c>
    </row>
    <row r="2651" spans="1:8" ht="47.25">
      <c r="A2651" s="101">
        <v>76</v>
      </c>
      <c r="B2651" s="101" t="s">
        <v>885</v>
      </c>
      <c r="C2651" s="102" t="s">
        <v>898</v>
      </c>
      <c r="D2651" s="103">
        <v>11200</v>
      </c>
      <c r="E2651" s="103">
        <v>11200</v>
      </c>
      <c r="F2651" s="103">
        <v>11200</v>
      </c>
      <c r="G2651" s="103">
        <v>0</v>
      </c>
      <c r="H2651" s="103">
        <v>11200</v>
      </c>
    </row>
    <row r="2652" spans="1:8" ht="31.5">
      <c r="A2652" s="101">
        <v>77</v>
      </c>
      <c r="B2652" s="101" t="s">
        <v>885</v>
      </c>
      <c r="C2652" s="102" t="s">
        <v>899</v>
      </c>
      <c r="D2652" s="103">
        <v>4500</v>
      </c>
      <c r="E2652" s="103">
        <v>4500</v>
      </c>
      <c r="F2652" s="103">
        <v>4500</v>
      </c>
      <c r="G2652" s="103">
        <v>0</v>
      </c>
      <c r="H2652" s="103">
        <v>0</v>
      </c>
    </row>
    <row r="2653" spans="1:8" ht="31.5">
      <c r="A2653" s="101">
        <v>78</v>
      </c>
      <c r="B2653" s="101" t="s">
        <v>885</v>
      </c>
      <c r="C2653" s="102" t="s">
        <v>901</v>
      </c>
      <c r="D2653" s="103">
        <v>11200</v>
      </c>
      <c r="E2653" s="103">
        <v>11200</v>
      </c>
      <c r="F2653" s="103">
        <v>11200</v>
      </c>
      <c r="G2653" s="103">
        <v>0</v>
      </c>
      <c r="H2653" s="103">
        <v>11200</v>
      </c>
    </row>
    <row r="2654" spans="1:8" ht="31.5">
      <c r="A2654" s="101">
        <v>79</v>
      </c>
      <c r="B2654" s="101" t="s">
        <v>885</v>
      </c>
      <c r="C2654" s="102" t="s">
        <v>903</v>
      </c>
      <c r="D2654" s="103">
        <v>6700</v>
      </c>
      <c r="E2654" s="103">
        <v>6700</v>
      </c>
      <c r="F2654" s="103">
        <v>6700</v>
      </c>
      <c r="G2654" s="103">
        <v>0</v>
      </c>
      <c r="H2654" s="103">
        <v>0</v>
      </c>
    </row>
    <row r="2655" spans="1:8" ht="31.5">
      <c r="A2655" s="101">
        <v>80</v>
      </c>
      <c r="B2655" s="101" t="s">
        <v>885</v>
      </c>
      <c r="C2655" s="102" t="s">
        <v>905</v>
      </c>
      <c r="D2655" s="103">
        <v>4500</v>
      </c>
      <c r="E2655" s="103">
        <v>4500</v>
      </c>
      <c r="F2655" s="103">
        <v>4500</v>
      </c>
      <c r="G2655" s="103">
        <v>0</v>
      </c>
      <c r="H2655" s="103">
        <v>4500</v>
      </c>
    </row>
    <row r="2656" spans="1:8" ht="31.5">
      <c r="A2656" s="101">
        <v>81</v>
      </c>
      <c r="B2656" s="101" t="s">
        <v>885</v>
      </c>
      <c r="C2656" s="102" t="s">
        <v>907</v>
      </c>
      <c r="D2656" s="103">
        <v>4500</v>
      </c>
      <c r="E2656" s="103">
        <v>4500</v>
      </c>
      <c r="F2656" s="103">
        <v>4500</v>
      </c>
      <c r="G2656" s="103">
        <v>0</v>
      </c>
      <c r="H2656" s="103">
        <v>4500</v>
      </c>
    </row>
    <row r="2657" spans="1:8" ht="31.5">
      <c r="A2657" s="101">
        <v>82</v>
      </c>
      <c r="B2657" s="101" t="s">
        <v>885</v>
      </c>
      <c r="C2657" s="102" t="s">
        <v>909</v>
      </c>
      <c r="D2657" s="103">
        <v>14600</v>
      </c>
      <c r="E2657" s="103">
        <v>14600</v>
      </c>
      <c r="F2657" s="103">
        <v>14600</v>
      </c>
      <c r="G2657" s="103">
        <v>0</v>
      </c>
      <c r="H2657" s="103">
        <v>14600</v>
      </c>
    </row>
    <row r="2658" spans="1:8" ht="31.5">
      <c r="A2658" s="101">
        <v>83</v>
      </c>
      <c r="B2658" s="101" t="s">
        <v>885</v>
      </c>
      <c r="C2658" s="102" t="s">
        <v>911</v>
      </c>
      <c r="D2658" s="103">
        <v>15700</v>
      </c>
      <c r="E2658" s="103">
        <v>15700</v>
      </c>
      <c r="F2658" s="103">
        <v>15700</v>
      </c>
      <c r="G2658" s="103">
        <v>0</v>
      </c>
      <c r="H2658" s="103">
        <v>0</v>
      </c>
    </row>
    <row r="2659" spans="1:8" ht="31.5">
      <c r="A2659" s="101">
        <v>84</v>
      </c>
      <c r="B2659" s="101" t="s">
        <v>885</v>
      </c>
      <c r="C2659" s="102" t="s">
        <v>913</v>
      </c>
      <c r="D2659" s="103">
        <v>11200</v>
      </c>
      <c r="E2659" s="103">
        <v>11200</v>
      </c>
      <c r="F2659" s="103">
        <v>11200</v>
      </c>
      <c r="G2659" s="103">
        <v>0</v>
      </c>
      <c r="H2659" s="103">
        <v>0</v>
      </c>
    </row>
    <row r="2660" spans="1:8" ht="31.5">
      <c r="A2660" s="101">
        <v>85</v>
      </c>
      <c r="B2660" s="101" t="s">
        <v>885</v>
      </c>
      <c r="C2660" s="102" t="s">
        <v>915</v>
      </c>
      <c r="D2660" s="103">
        <v>11200</v>
      </c>
      <c r="E2660" s="103">
        <v>11200</v>
      </c>
      <c r="F2660" s="103">
        <v>11200</v>
      </c>
      <c r="G2660" s="103">
        <v>0</v>
      </c>
      <c r="H2660" s="103">
        <v>0</v>
      </c>
    </row>
    <row r="2661" spans="1:8">
      <c r="A2661" s="101">
        <v>86</v>
      </c>
      <c r="B2661" s="101" t="s">
        <v>885</v>
      </c>
      <c r="C2661" s="102" t="s">
        <v>917</v>
      </c>
      <c r="D2661" s="103">
        <v>154994</v>
      </c>
      <c r="E2661" s="103">
        <v>154994</v>
      </c>
      <c r="F2661" s="103">
        <v>154994</v>
      </c>
      <c r="G2661" s="103">
        <v>0</v>
      </c>
      <c r="H2661" s="103">
        <v>0</v>
      </c>
    </row>
    <row r="2662" spans="1:8">
      <c r="A2662" s="101">
        <v>87</v>
      </c>
      <c r="B2662" s="101" t="s">
        <v>885</v>
      </c>
      <c r="C2662" s="102" t="s">
        <v>919</v>
      </c>
      <c r="D2662" s="103">
        <v>994908</v>
      </c>
      <c r="E2662" s="103">
        <v>994908</v>
      </c>
      <c r="F2662" s="103">
        <v>994908</v>
      </c>
      <c r="G2662" s="103">
        <v>0</v>
      </c>
      <c r="H2662" s="103">
        <v>0</v>
      </c>
    </row>
    <row r="2663" spans="1:8" ht="31.5">
      <c r="A2663" s="101">
        <v>88</v>
      </c>
      <c r="B2663" s="101" t="s">
        <v>885</v>
      </c>
      <c r="C2663" s="102" t="s">
        <v>921</v>
      </c>
      <c r="D2663" s="103">
        <v>1850098</v>
      </c>
      <c r="E2663" s="103">
        <v>1850098</v>
      </c>
      <c r="F2663" s="103">
        <v>1850098</v>
      </c>
      <c r="G2663" s="103">
        <v>0</v>
      </c>
      <c r="H2663" s="103">
        <v>0</v>
      </c>
    </row>
    <row r="2664" spans="1:8">
      <c r="A2664" s="101">
        <v>89</v>
      </c>
      <c r="B2664" s="101" t="s">
        <v>885</v>
      </c>
      <c r="C2664" s="102" t="s">
        <v>6019</v>
      </c>
      <c r="D2664" s="103">
        <v>113000</v>
      </c>
      <c r="E2664" s="103">
        <v>0</v>
      </c>
      <c r="F2664" s="103">
        <v>0</v>
      </c>
      <c r="G2664" s="103">
        <v>0</v>
      </c>
      <c r="H2664" s="103">
        <v>0</v>
      </c>
    </row>
    <row r="2665" spans="1:8" ht="31.5">
      <c r="A2665" s="101">
        <v>90</v>
      </c>
      <c r="B2665" s="101" t="s">
        <v>885</v>
      </c>
      <c r="C2665" s="102" t="s">
        <v>6020</v>
      </c>
      <c r="D2665" s="103">
        <v>270000</v>
      </c>
      <c r="E2665" s="103">
        <v>0</v>
      </c>
      <c r="F2665" s="103">
        <v>0</v>
      </c>
      <c r="G2665" s="103">
        <v>0</v>
      </c>
      <c r="H2665" s="103">
        <v>0</v>
      </c>
    </row>
    <row r="2666" spans="1:8" ht="31.5">
      <c r="A2666" s="101">
        <v>91</v>
      </c>
      <c r="B2666" s="101" t="s">
        <v>885</v>
      </c>
      <c r="C2666" s="102" t="s">
        <v>6021</v>
      </c>
      <c r="D2666" s="103">
        <v>17000</v>
      </c>
      <c r="E2666" s="103">
        <v>0</v>
      </c>
      <c r="F2666" s="103">
        <v>0</v>
      </c>
      <c r="G2666" s="103">
        <v>0</v>
      </c>
      <c r="H2666" s="103">
        <v>0</v>
      </c>
    </row>
    <row r="2667" spans="1:8" ht="47.25">
      <c r="A2667" s="101">
        <v>92</v>
      </c>
      <c r="B2667" s="101" t="s">
        <v>885</v>
      </c>
      <c r="C2667" s="102" t="s">
        <v>6022</v>
      </c>
      <c r="D2667" s="103">
        <v>10000</v>
      </c>
      <c r="E2667" s="103">
        <v>0</v>
      </c>
      <c r="F2667" s="103">
        <v>0</v>
      </c>
      <c r="G2667" s="103">
        <v>0</v>
      </c>
      <c r="H2667" s="103">
        <v>0</v>
      </c>
    </row>
    <row r="2668" spans="1:8" ht="31.5">
      <c r="A2668" s="101">
        <v>93</v>
      </c>
      <c r="B2668" s="101" t="s">
        <v>885</v>
      </c>
      <c r="C2668" s="102" t="s">
        <v>6023</v>
      </c>
      <c r="D2668" s="103">
        <v>19000</v>
      </c>
      <c r="E2668" s="103">
        <v>0</v>
      </c>
      <c r="F2668" s="103">
        <v>0</v>
      </c>
      <c r="G2668" s="103">
        <v>0</v>
      </c>
      <c r="H2668" s="103">
        <v>0</v>
      </c>
    </row>
    <row r="2669" spans="1:8" ht="31.5">
      <c r="A2669" s="101">
        <v>94</v>
      </c>
      <c r="B2669" s="101" t="s">
        <v>885</v>
      </c>
      <c r="C2669" s="102" t="s">
        <v>6024</v>
      </c>
      <c r="D2669" s="103">
        <v>11000</v>
      </c>
      <c r="E2669" s="103">
        <v>0</v>
      </c>
      <c r="F2669" s="103">
        <v>0</v>
      </c>
      <c r="G2669" s="103">
        <v>0</v>
      </c>
      <c r="H2669" s="103">
        <v>0</v>
      </c>
    </row>
    <row r="2670" spans="1:8" ht="31.5">
      <c r="A2670" s="101">
        <v>95</v>
      </c>
      <c r="B2670" s="101" t="s">
        <v>885</v>
      </c>
      <c r="C2670" s="102" t="s">
        <v>6025</v>
      </c>
      <c r="D2670" s="103">
        <v>31000</v>
      </c>
      <c r="E2670" s="103">
        <v>0</v>
      </c>
      <c r="F2670" s="103">
        <v>0</v>
      </c>
      <c r="G2670" s="103">
        <v>0</v>
      </c>
      <c r="H2670" s="103">
        <v>0</v>
      </c>
    </row>
    <row r="2671" spans="1:8" ht="31.5">
      <c r="A2671" s="101">
        <v>96</v>
      </c>
      <c r="B2671" s="101" t="s">
        <v>885</v>
      </c>
      <c r="C2671" s="102" t="s">
        <v>6026</v>
      </c>
      <c r="D2671" s="103">
        <v>17000</v>
      </c>
      <c r="E2671" s="103">
        <v>0</v>
      </c>
      <c r="F2671" s="103">
        <v>0</v>
      </c>
      <c r="G2671" s="103">
        <v>0</v>
      </c>
      <c r="H2671" s="103">
        <v>0</v>
      </c>
    </row>
    <row r="2672" spans="1:8" ht="31.5">
      <c r="A2672" s="101">
        <v>97</v>
      </c>
      <c r="B2672" s="101" t="s">
        <v>885</v>
      </c>
      <c r="C2672" s="102" t="s">
        <v>6027</v>
      </c>
      <c r="D2672" s="103">
        <v>90000</v>
      </c>
      <c r="E2672" s="103">
        <v>0</v>
      </c>
      <c r="F2672" s="103">
        <v>0</v>
      </c>
      <c r="G2672" s="103">
        <v>0</v>
      </c>
      <c r="H2672" s="103">
        <v>0</v>
      </c>
    </row>
    <row r="2673" spans="1:8" ht="31.5">
      <c r="A2673" s="101">
        <v>98</v>
      </c>
      <c r="B2673" s="101" t="s">
        <v>885</v>
      </c>
      <c r="C2673" s="102" t="s">
        <v>6028</v>
      </c>
      <c r="D2673" s="103">
        <v>45000</v>
      </c>
      <c r="E2673" s="103">
        <v>0</v>
      </c>
      <c r="F2673" s="103">
        <v>0</v>
      </c>
      <c r="G2673" s="103">
        <v>0</v>
      </c>
      <c r="H2673" s="103">
        <v>0</v>
      </c>
    </row>
    <row r="2674" spans="1:8" ht="31.5">
      <c r="A2674" s="101">
        <v>99</v>
      </c>
      <c r="B2674" s="101" t="s">
        <v>885</v>
      </c>
      <c r="C2674" s="102" t="s">
        <v>6029</v>
      </c>
      <c r="D2674" s="103">
        <v>30000</v>
      </c>
      <c r="E2674" s="103">
        <v>0</v>
      </c>
      <c r="F2674" s="103">
        <v>0</v>
      </c>
      <c r="G2674" s="103">
        <v>0</v>
      </c>
      <c r="H2674" s="103">
        <v>0</v>
      </c>
    </row>
    <row r="2675" spans="1:8" ht="31.5">
      <c r="A2675" s="101">
        <v>100</v>
      </c>
      <c r="B2675" s="101" t="s">
        <v>885</v>
      </c>
      <c r="C2675" s="102" t="s">
        <v>6030</v>
      </c>
      <c r="D2675" s="103">
        <v>40000</v>
      </c>
      <c r="E2675" s="103">
        <v>0</v>
      </c>
      <c r="F2675" s="103">
        <v>0</v>
      </c>
      <c r="G2675" s="103">
        <v>0</v>
      </c>
      <c r="H2675" s="103">
        <v>0</v>
      </c>
    </row>
    <row r="2676" spans="1:8" ht="31.5">
      <c r="A2676" s="101">
        <v>101</v>
      </c>
      <c r="B2676" s="101" t="s">
        <v>885</v>
      </c>
      <c r="C2676" s="102" t="s">
        <v>6031</v>
      </c>
      <c r="D2676" s="103">
        <v>45000</v>
      </c>
      <c r="E2676" s="103">
        <v>0</v>
      </c>
      <c r="F2676" s="103">
        <v>0</v>
      </c>
      <c r="G2676" s="103">
        <v>0</v>
      </c>
      <c r="H2676" s="103">
        <v>0</v>
      </c>
    </row>
    <row r="2677" spans="1:8">
      <c r="A2677" s="101">
        <v>102</v>
      </c>
      <c r="B2677" s="101" t="s">
        <v>885</v>
      </c>
      <c r="C2677" s="102" t="s">
        <v>869</v>
      </c>
      <c r="D2677" s="103">
        <v>0</v>
      </c>
      <c r="E2677" s="103">
        <v>627000</v>
      </c>
      <c r="F2677" s="103">
        <v>627000</v>
      </c>
      <c r="G2677" s="103">
        <v>627000</v>
      </c>
      <c r="H2677" s="103">
        <v>0</v>
      </c>
    </row>
    <row r="2678" spans="1:8">
      <c r="A2678" s="101">
        <v>103</v>
      </c>
      <c r="B2678" s="101" t="s">
        <v>885</v>
      </c>
      <c r="C2678" s="102" t="s">
        <v>870</v>
      </c>
      <c r="D2678" s="103">
        <f>SUM(D2638:D2677)</f>
        <v>4018700</v>
      </c>
      <c r="E2678" s="103">
        <f>SUM(E2638:E2677)</f>
        <v>3907700</v>
      </c>
      <c r="F2678" s="103">
        <f>SUM(F2638:F2677)</f>
        <v>3907700</v>
      </c>
      <c r="G2678" s="103">
        <f>SUM(G2638:G2677)</f>
        <v>627000</v>
      </c>
      <c r="H2678" s="103">
        <f>SUM(H2638:H2677)</f>
        <v>161207</v>
      </c>
    </row>
    <row r="2679" spans="1:8">
      <c r="A2679" s="101">
        <v>104</v>
      </c>
      <c r="B2679" s="101" t="s">
        <v>925</v>
      </c>
      <c r="C2679" s="102" t="s">
        <v>926</v>
      </c>
      <c r="D2679" s="103">
        <v>131650</v>
      </c>
      <c r="E2679" s="103">
        <v>131650</v>
      </c>
      <c r="F2679" s="103">
        <v>131650</v>
      </c>
      <c r="G2679" s="103">
        <v>0</v>
      </c>
      <c r="H2679" s="103">
        <v>131650</v>
      </c>
    </row>
    <row r="2680" spans="1:8" ht="31.5">
      <c r="A2680" s="101">
        <v>105</v>
      </c>
      <c r="B2680" s="101" t="s">
        <v>925</v>
      </c>
      <c r="C2680" s="102" t="s">
        <v>928</v>
      </c>
      <c r="D2680" s="103">
        <v>67355</v>
      </c>
      <c r="E2680" s="103">
        <v>67355</v>
      </c>
      <c r="F2680" s="103">
        <v>67355</v>
      </c>
      <c r="G2680" s="103">
        <v>0</v>
      </c>
      <c r="H2680" s="103">
        <v>0</v>
      </c>
    </row>
    <row r="2681" spans="1:8">
      <c r="A2681" s="101">
        <v>106</v>
      </c>
      <c r="B2681" s="101" t="s">
        <v>925</v>
      </c>
      <c r="C2681" s="102" t="s">
        <v>930</v>
      </c>
      <c r="D2681" s="103">
        <v>82100</v>
      </c>
      <c r="E2681" s="103">
        <v>82100</v>
      </c>
      <c r="F2681" s="103">
        <v>82100</v>
      </c>
      <c r="G2681" s="103">
        <v>0</v>
      </c>
      <c r="H2681" s="103">
        <v>0</v>
      </c>
    </row>
    <row r="2682" spans="1:8">
      <c r="A2682" s="101">
        <v>107</v>
      </c>
      <c r="B2682" s="101" t="s">
        <v>925</v>
      </c>
      <c r="C2682" s="102" t="s">
        <v>932</v>
      </c>
      <c r="D2682" s="103">
        <v>726522</v>
      </c>
      <c r="E2682" s="103">
        <v>726522</v>
      </c>
      <c r="F2682" s="103">
        <v>726522</v>
      </c>
      <c r="G2682" s="103">
        <v>0</v>
      </c>
      <c r="H2682" s="103">
        <v>0</v>
      </c>
    </row>
    <row r="2683" spans="1:8">
      <c r="A2683" s="101">
        <v>108</v>
      </c>
      <c r="B2683" s="101" t="s">
        <v>925</v>
      </c>
      <c r="C2683" s="102" t="s">
        <v>934</v>
      </c>
      <c r="D2683" s="103">
        <f>373478+625000</f>
        <v>998478</v>
      </c>
      <c r="E2683" s="103">
        <v>373478</v>
      </c>
      <c r="F2683" s="103">
        <v>373478</v>
      </c>
      <c r="G2683" s="103">
        <v>0</v>
      </c>
      <c r="H2683" s="103">
        <v>373478</v>
      </c>
    </row>
    <row r="2684" spans="1:8">
      <c r="A2684" s="101">
        <v>109</v>
      </c>
      <c r="B2684" s="101" t="s">
        <v>925</v>
      </c>
      <c r="C2684" s="102" t="s">
        <v>869</v>
      </c>
      <c r="D2684" s="103">
        <v>0</v>
      </c>
      <c r="E2684" s="103">
        <v>531000</v>
      </c>
      <c r="F2684" s="103">
        <v>531000</v>
      </c>
      <c r="G2684" s="103">
        <v>531000</v>
      </c>
      <c r="H2684" s="103">
        <v>0</v>
      </c>
    </row>
    <row r="2685" spans="1:8">
      <c r="A2685" s="101">
        <v>110</v>
      </c>
      <c r="B2685" s="101" t="s">
        <v>925</v>
      </c>
      <c r="C2685" s="102" t="s">
        <v>870</v>
      </c>
      <c r="D2685" s="103">
        <f>SUM(D2679:D2684)</f>
        <v>2006105</v>
      </c>
      <c r="E2685" s="103">
        <f>SUM(E2679:E2684)</f>
        <v>1912105</v>
      </c>
      <c r="F2685" s="103">
        <f>SUM(F2679:F2684)</f>
        <v>1912105</v>
      </c>
      <c r="G2685" s="103">
        <f>SUM(G2679:G2684)</f>
        <v>531000</v>
      </c>
      <c r="H2685" s="103">
        <f>SUM(H2679:H2684)</f>
        <v>505128</v>
      </c>
    </row>
    <row r="2686" spans="1:8">
      <c r="A2686" s="101">
        <v>111</v>
      </c>
      <c r="B2686" s="101" t="s">
        <v>938</v>
      </c>
      <c r="C2686" s="102" t="s">
        <v>939</v>
      </c>
      <c r="D2686" s="103">
        <f>1032000+800000</f>
        <v>1832000</v>
      </c>
      <c r="E2686" s="103">
        <v>1032000</v>
      </c>
      <c r="F2686" s="103">
        <v>1032000</v>
      </c>
      <c r="G2686" s="103">
        <v>0</v>
      </c>
      <c r="H2686" s="103">
        <v>0</v>
      </c>
    </row>
    <row r="2687" spans="1:8">
      <c r="A2687" s="101">
        <v>112</v>
      </c>
      <c r="B2687" s="101" t="s">
        <v>938</v>
      </c>
      <c r="C2687" s="102" t="s">
        <v>941</v>
      </c>
      <c r="D2687" s="103">
        <f>1032000+800000</f>
        <v>1832000</v>
      </c>
      <c r="E2687" s="103">
        <v>1032000</v>
      </c>
      <c r="F2687" s="103">
        <v>1032000</v>
      </c>
      <c r="G2687" s="103">
        <v>0</v>
      </c>
      <c r="H2687" s="103">
        <v>0</v>
      </c>
    </row>
    <row r="2688" spans="1:8">
      <c r="A2688" s="101">
        <v>113</v>
      </c>
      <c r="B2688" s="101" t="s">
        <v>938</v>
      </c>
      <c r="C2688" s="102" t="s">
        <v>869</v>
      </c>
      <c r="D2688" s="103">
        <v>0</v>
      </c>
      <c r="E2688" s="103">
        <v>1359000</v>
      </c>
      <c r="F2688" s="103">
        <v>1359000</v>
      </c>
      <c r="G2688" s="103">
        <v>1359000</v>
      </c>
      <c r="H2688" s="103">
        <v>0</v>
      </c>
    </row>
    <row r="2689" spans="1:8">
      <c r="A2689" s="101">
        <v>114</v>
      </c>
      <c r="B2689" s="101" t="s">
        <v>938</v>
      </c>
      <c r="C2689" s="102" t="s">
        <v>870</v>
      </c>
      <c r="D2689" s="103">
        <f>SUM(D2686:D2688)</f>
        <v>3664000</v>
      </c>
      <c r="E2689" s="103">
        <f>SUM(E2686:E2688)</f>
        <v>3423000</v>
      </c>
      <c r="F2689" s="103">
        <f>SUM(F2686:F2688)</f>
        <v>3423000</v>
      </c>
      <c r="G2689" s="103">
        <f>SUM(G2686:G2688)</f>
        <v>1359000</v>
      </c>
      <c r="H2689" s="103">
        <f>SUM(H2686:H2688)</f>
        <v>0</v>
      </c>
    </row>
    <row r="2690" spans="1:8" ht="31.5">
      <c r="A2690" s="101">
        <v>115</v>
      </c>
      <c r="B2690" s="101" t="s">
        <v>6032</v>
      </c>
      <c r="C2690" s="102" t="s">
        <v>6033</v>
      </c>
      <c r="D2690" s="103">
        <v>400000</v>
      </c>
      <c r="E2690" s="103">
        <v>0</v>
      </c>
      <c r="F2690" s="103">
        <v>0</v>
      </c>
      <c r="G2690" s="103">
        <v>0</v>
      </c>
      <c r="H2690" s="103">
        <v>0</v>
      </c>
    </row>
    <row r="2691" spans="1:8" ht="31.5">
      <c r="A2691" s="101">
        <v>116</v>
      </c>
      <c r="B2691" s="101" t="s">
        <v>6032</v>
      </c>
      <c r="C2691" s="102" t="s">
        <v>6034</v>
      </c>
      <c r="D2691" s="103">
        <v>300000</v>
      </c>
      <c r="E2691" s="103">
        <v>0</v>
      </c>
      <c r="F2691" s="103">
        <v>0</v>
      </c>
      <c r="G2691" s="103">
        <v>0</v>
      </c>
      <c r="H2691" s="103">
        <v>0</v>
      </c>
    </row>
    <row r="2692" spans="1:8">
      <c r="A2692" s="101">
        <v>117</v>
      </c>
      <c r="B2692" s="101" t="s">
        <v>6032</v>
      </c>
      <c r="C2692" s="102" t="s">
        <v>6035</v>
      </c>
      <c r="D2692" s="103">
        <v>500000</v>
      </c>
      <c r="E2692" s="103">
        <v>0</v>
      </c>
      <c r="F2692" s="103">
        <v>0</v>
      </c>
      <c r="G2692" s="103">
        <v>0</v>
      </c>
      <c r="H2692" s="103">
        <v>0</v>
      </c>
    </row>
    <row r="2693" spans="1:8">
      <c r="A2693" s="101">
        <v>118</v>
      </c>
      <c r="B2693" s="101" t="s">
        <v>6032</v>
      </c>
      <c r="C2693" s="102" t="s">
        <v>869</v>
      </c>
      <c r="D2693" s="103">
        <v>0</v>
      </c>
      <c r="E2693" s="103">
        <v>1019000</v>
      </c>
      <c r="F2693" s="103">
        <v>1019000</v>
      </c>
      <c r="G2693" s="103">
        <v>1019000</v>
      </c>
      <c r="H2693" s="103">
        <v>0</v>
      </c>
    </row>
    <row r="2694" spans="1:8">
      <c r="A2694" s="101">
        <v>119</v>
      </c>
      <c r="B2694" s="101" t="s">
        <v>6032</v>
      </c>
      <c r="C2694" s="102" t="s">
        <v>870</v>
      </c>
      <c r="D2694" s="103">
        <f>SUM(D2690:D2693)</f>
        <v>1200000</v>
      </c>
      <c r="E2694" s="103">
        <f>SUM(E2690:E2693)</f>
        <v>1019000</v>
      </c>
      <c r="F2694" s="103">
        <f>SUM(F2690:F2693)</f>
        <v>1019000</v>
      </c>
      <c r="G2694" s="103">
        <f>SUM(G2690:G2693)</f>
        <v>1019000</v>
      </c>
      <c r="H2694" s="103">
        <f>SUM(H2690:H2693)</f>
        <v>0</v>
      </c>
    </row>
    <row r="2695" spans="1:8">
      <c r="A2695" s="101">
        <v>120</v>
      </c>
      <c r="B2695" s="101" t="s">
        <v>945</v>
      </c>
      <c r="C2695" s="102" t="s">
        <v>946</v>
      </c>
      <c r="D2695" s="103">
        <f>116000+42000</f>
        <v>158000</v>
      </c>
      <c r="E2695" s="103">
        <v>116000</v>
      </c>
      <c r="F2695" s="103">
        <v>116000</v>
      </c>
      <c r="G2695" s="103">
        <v>0</v>
      </c>
      <c r="H2695" s="103">
        <v>115995</v>
      </c>
    </row>
    <row r="2696" spans="1:8">
      <c r="A2696" s="101">
        <v>121</v>
      </c>
      <c r="B2696" s="101" t="s">
        <v>945</v>
      </c>
      <c r="C2696" s="102" t="s">
        <v>948</v>
      </c>
      <c r="D2696" s="103">
        <f>116000+42000</f>
        <v>158000</v>
      </c>
      <c r="E2696" s="103">
        <v>116000</v>
      </c>
      <c r="F2696" s="103">
        <v>116000</v>
      </c>
      <c r="G2696" s="103">
        <v>0</v>
      </c>
      <c r="H2696" s="103">
        <v>116000</v>
      </c>
    </row>
    <row r="2697" spans="1:8" ht="31.5">
      <c r="A2697" s="101">
        <v>122</v>
      </c>
      <c r="B2697" s="101" t="s">
        <v>945</v>
      </c>
      <c r="C2697" s="102" t="s">
        <v>950</v>
      </c>
      <c r="D2697" s="103">
        <f>159000+57000</f>
        <v>216000</v>
      </c>
      <c r="E2697" s="103">
        <v>159000</v>
      </c>
      <c r="F2697" s="103">
        <v>159000</v>
      </c>
      <c r="G2697" s="103">
        <v>0</v>
      </c>
      <c r="H2697" s="103">
        <v>159000</v>
      </c>
    </row>
    <row r="2698" spans="1:8" ht="31.5">
      <c r="A2698" s="101">
        <v>123</v>
      </c>
      <c r="B2698" s="101" t="s">
        <v>945</v>
      </c>
      <c r="C2698" s="102" t="s">
        <v>952</v>
      </c>
      <c r="D2698" s="103">
        <f>201000+72000</f>
        <v>273000</v>
      </c>
      <c r="E2698" s="103">
        <v>201000</v>
      </c>
      <c r="F2698" s="103">
        <v>201000</v>
      </c>
      <c r="G2698" s="103">
        <v>0</v>
      </c>
      <c r="H2698" s="103">
        <v>201000</v>
      </c>
    </row>
    <row r="2699" spans="1:8" ht="31.5">
      <c r="A2699" s="101">
        <v>124</v>
      </c>
      <c r="B2699" s="101" t="s">
        <v>945</v>
      </c>
      <c r="C2699" s="102" t="s">
        <v>954</v>
      </c>
      <c r="D2699" s="103">
        <f>374000+134000</f>
        <v>508000</v>
      </c>
      <c r="E2699" s="103">
        <v>374000</v>
      </c>
      <c r="F2699" s="103">
        <v>374000</v>
      </c>
      <c r="G2699" s="103">
        <v>0</v>
      </c>
      <c r="H2699" s="103">
        <v>0</v>
      </c>
    </row>
    <row r="2700" spans="1:8">
      <c r="A2700" s="101">
        <v>125</v>
      </c>
      <c r="B2700" s="101" t="s">
        <v>945</v>
      </c>
      <c r="C2700" s="102" t="s">
        <v>869</v>
      </c>
      <c r="D2700" s="103">
        <v>0</v>
      </c>
      <c r="E2700" s="103">
        <v>295000</v>
      </c>
      <c r="F2700" s="103">
        <v>295000</v>
      </c>
      <c r="G2700" s="103">
        <v>295000</v>
      </c>
      <c r="H2700" s="103">
        <v>0</v>
      </c>
    </row>
    <row r="2701" spans="1:8">
      <c r="A2701" s="101">
        <v>126</v>
      </c>
      <c r="B2701" s="101" t="s">
        <v>945</v>
      </c>
      <c r="C2701" s="102" t="s">
        <v>870</v>
      </c>
      <c r="D2701" s="103">
        <f>SUM(D2695:D2700)</f>
        <v>1313000</v>
      </c>
      <c r="E2701" s="103">
        <f>SUM(E2695:E2700)</f>
        <v>1261000</v>
      </c>
      <c r="F2701" s="103">
        <f>SUM(F2695:F2700)</f>
        <v>1261000</v>
      </c>
      <c r="G2701" s="103">
        <f>SUM(G2695:G2700)</f>
        <v>295000</v>
      </c>
      <c r="H2701" s="103">
        <f>SUM(H2695:H2700)</f>
        <v>591995</v>
      </c>
    </row>
    <row r="2702" spans="1:8">
      <c r="A2702" s="101">
        <v>127</v>
      </c>
      <c r="B2702" s="101" t="s">
        <v>6036</v>
      </c>
      <c r="C2702" s="102" t="s">
        <v>6037</v>
      </c>
      <c r="D2702" s="103">
        <v>127000</v>
      </c>
      <c r="E2702" s="103">
        <v>0</v>
      </c>
      <c r="F2702" s="103">
        <v>0</v>
      </c>
      <c r="G2702" s="103">
        <v>0</v>
      </c>
      <c r="H2702" s="103">
        <v>0</v>
      </c>
    </row>
    <row r="2703" spans="1:8">
      <c r="A2703" s="101">
        <v>128</v>
      </c>
      <c r="B2703" s="101" t="s">
        <v>6036</v>
      </c>
      <c r="C2703" s="102" t="s">
        <v>869</v>
      </c>
      <c r="D2703" s="103">
        <v>0</v>
      </c>
      <c r="E2703" s="103">
        <v>108000</v>
      </c>
      <c r="F2703" s="103">
        <v>108000</v>
      </c>
      <c r="G2703" s="103">
        <v>108000</v>
      </c>
      <c r="H2703" s="103">
        <v>0</v>
      </c>
    </row>
    <row r="2704" spans="1:8">
      <c r="A2704" s="101">
        <v>129</v>
      </c>
      <c r="B2704" s="101" t="s">
        <v>6036</v>
      </c>
      <c r="C2704" s="102" t="s">
        <v>870</v>
      </c>
      <c r="D2704" s="103">
        <f>SUM(D2702:D2703)</f>
        <v>127000</v>
      </c>
      <c r="E2704" s="103">
        <f>SUM(E2702:E2703)</f>
        <v>108000</v>
      </c>
      <c r="F2704" s="103">
        <f>SUM(F2702:F2703)</f>
        <v>108000</v>
      </c>
      <c r="G2704" s="103">
        <f>SUM(G2702:G2703)</f>
        <v>108000</v>
      </c>
      <c r="H2704" s="103">
        <f>SUM(H2702:H2703)</f>
        <v>0</v>
      </c>
    </row>
    <row r="2705" spans="1:8" ht="31.5">
      <c r="A2705" s="101">
        <v>130</v>
      </c>
      <c r="B2705" s="101" t="s">
        <v>958</v>
      </c>
      <c r="C2705" s="102" t="s">
        <v>959</v>
      </c>
      <c r="D2705" s="103">
        <v>101200</v>
      </c>
      <c r="E2705" s="103">
        <v>101200</v>
      </c>
      <c r="F2705" s="103">
        <v>101200</v>
      </c>
      <c r="G2705" s="103">
        <v>0</v>
      </c>
      <c r="H2705" s="103">
        <v>0</v>
      </c>
    </row>
    <row r="2706" spans="1:8" ht="47.25">
      <c r="A2706" s="101">
        <v>131</v>
      </c>
      <c r="B2706" s="101" t="s">
        <v>958</v>
      </c>
      <c r="C2706" s="102" t="s">
        <v>961</v>
      </c>
      <c r="D2706" s="103">
        <v>89900</v>
      </c>
      <c r="E2706" s="103">
        <v>89900</v>
      </c>
      <c r="F2706" s="103">
        <v>89900</v>
      </c>
      <c r="G2706" s="103">
        <v>0</v>
      </c>
      <c r="H2706" s="103">
        <v>77200</v>
      </c>
    </row>
    <row r="2707" spans="1:8" ht="31.5">
      <c r="A2707" s="101">
        <v>132</v>
      </c>
      <c r="B2707" s="101" t="s">
        <v>958</v>
      </c>
      <c r="C2707" s="102" t="s">
        <v>963</v>
      </c>
      <c r="D2707" s="103">
        <v>22500</v>
      </c>
      <c r="E2707" s="103">
        <v>22500</v>
      </c>
      <c r="F2707" s="103">
        <v>22500</v>
      </c>
      <c r="G2707" s="103">
        <v>0</v>
      </c>
      <c r="H2707" s="103">
        <v>0</v>
      </c>
    </row>
    <row r="2708" spans="1:8" ht="31.5">
      <c r="A2708" s="101">
        <v>133</v>
      </c>
      <c r="B2708" s="101" t="s">
        <v>958</v>
      </c>
      <c r="C2708" s="102" t="s">
        <v>965</v>
      </c>
      <c r="D2708" s="103">
        <v>22500</v>
      </c>
      <c r="E2708" s="103">
        <v>22500</v>
      </c>
      <c r="F2708" s="103">
        <v>22500</v>
      </c>
      <c r="G2708" s="103">
        <v>0</v>
      </c>
      <c r="H2708" s="103">
        <v>0</v>
      </c>
    </row>
    <row r="2709" spans="1:8" ht="31.5">
      <c r="A2709" s="101">
        <v>134</v>
      </c>
      <c r="B2709" s="101" t="s">
        <v>958</v>
      </c>
      <c r="C2709" s="102" t="s">
        <v>967</v>
      </c>
      <c r="D2709" s="103">
        <v>22500</v>
      </c>
      <c r="E2709" s="103">
        <v>22500</v>
      </c>
      <c r="F2709" s="103">
        <v>22500</v>
      </c>
      <c r="G2709" s="103">
        <v>0</v>
      </c>
      <c r="H2709" s="103">
        <v>0</v>
      </c>
    </row>
    <row r="2710" spans="1:8" ht="31.5">
      <c r="A2710" s="101">
        <v>135</v>
      </c>
      <c r="B2710" s="101" t="s">
        <v>958</v>
      </c>
      <c r="C2710" s="102" t="s">
        <v>969</v>
      </c>
      <c r="D2710" s="103">
        <v>22500</v>
      </c>
      <c r="E2710" s="103">
        <v>22500</v>
      </c>
      <c r="F2710" s="103">
        <v>22500</v>
      </c>
      <c r="G2710" s="103">
        <v>0</v>
      </c>
      <c r="H2710" s="103">
        <v>0</v>
      </c>
    </row>
    <row r="2711" spans="1:8" ht="31.5">
      <c r="A2711" s="101">
        <v>136</v>
      </c>
      <c r="B2711" s="101" t="s">
        <v>958</v>
      </c>
      <c r="C2711" s="102" t="s">
        <v>971</v>
      </c>
      <c r="D2711" s="103">
        <v>1000000</v>
      </c>
      <c r="E2711" s="103">
        <v>1000000</v>
      </c>
      <c r="F2711" s="103">
        <v>1000000</v>
      </c>
      <c r="G2711" s="103">
        <v>0</v>
      </c>
      <c r="H2711" s="103">
        <v>1031956.2</v>
      </c>
    </row>
    <row r="2712" spans="1:8" ht="31.5">
      <c r="A2712" s="101">
        <v>137</v>
      </c>
      <c r="B2712" s="101" t="s">
        <v>958</v>
      </c>
      <c r="C2712" s="102" t="s">
        <v>6038</v>
      </c>
      <c r="D2712" s="103">
        <v>100000</v>
      </c>
      <c r="E2712" s="103">
        <v>0</v>
      </c>
      <c r="F2712" s="103">
        <v>0</v>
      </c>
      <c r="G2712" s="103">
        <v>0</v>
      </c>
      <c r="H2712" s="103">
        <v>0</v>
      </c>
    </row>
    <row r="2713" spans="1:8" ht="31.5">
      <c r="A2713" s="101">
        <v>138</v>
      </c>
      <c r="B2713" s="101" t="s">
        <v>958</v>
      </c>
      <c r="C2713" s="102" t="s">
        <v>6039</v>
      </c>
      <c r="D2713" s="103">
        <v>100000</v>
      </c>
      <c r="E2713" s="103">
        <v>0</v>
      </c>
      <c r="F2713" s="103">
        <v>0</v>
      </c>
      <c r="G2713" s="103">
        <v>0</v>
      </c>
      <c r="H2713" s="103">
        <v>0</v>
      </c>
    </row>
    <row r="2714" spans="1:8" ht="31.5">
      <c r="A2714" s="101">
        <v>139</v>
      </c>
      <c r="B2714" s="101" t="s">
        <v>958</v>
      </c>
      <c r="C2714" s="102" t="s">
        <v>6040</v>
      </c>
      <c r="D2714" s="103">
        <v>100000</v>
      </c>
      <c r="E2714" s="103">
        <v>0</v>
      </c>
      <c r="F2714" s="103">
        <v>0</v>
      </c>
      <c r="G2714" s="103">
        <v>0</v>
      </c>
      <c r="H2714" s="103">
        <v>0</v>
      </c>
    </row>
    <row r="2715" spans="1:8" ht="31.5">
      <c r="A2715" s="101">
        <v>140</v>
      </c>
      <c r="B2715" s="101" t="s">
        <v>958</v>
      </c>
      <c r="C2715" s="102" t="s">
        <v>6041</v>
      </c>
      <c r="D2715" s="103">
        <v>125000</v>
      </c>
      <c r="E2715" s="103">
        <v>0</v>
      </c>
      <c r="F2715" s="103">
        <v>0</v>
      </c>
      <c r="G2715" s="103">
        <v>0</v>
      </c>
      <c r="H2715" s="103">
        <v>0</v>
      </c>
    </row>
    <row r="2716" spans="1:8" ht="31.5">
      <c r="A2716" s="101">
        <v>141</v>
      </c>
      <c r="B2716" s="101" t="s">
        <v>958</v>
      </c>
      <c r="C2716" s="102" t="s">
        <v>869</v>
      </c>
      <c r="D2716" s="103">
        <v>0</v>
      </c>
      <c r="E2716" s="103">
        <v>361000</v>
      </c>
      <c r="F2716" s="103">
        <v>361000</v>
      </c>
      <c r="G2716" s="103">
        <v>361000</v>
      </c>
      <c r="H2716" s="103">
        <v>0</v>
      </c>
    </row>
    <row r="2717" spans="1:8" ht="31.5">
      <c r="A2717" s="101">
        <v>142</v>
      </c>
      <c r="B2717" s="101" t="s">
        <v>958</v>
      </c>
      <c r="C2717" s="102" t="s">
        <v>870</v>
      </c>
      <c r="D2717" s="103">
        <f>SUM(D2705:D2716)</f>
        <v>1706100</v>
      </c>
      <c r="E2717" s="103">
        <f>SUM(E2705:E2716)</f>
        <v>1642100</v>
      </c>
      <c r="F2717" s="103">
        <f>SUM(F2705:F2716)</f>
        <v>1642100</v>
      </c>
      <c r="G2717" s="103">
        <f>SUM(G2705:G2716)</f>
        <v>361000</v>
      </c>
      <c r="H2717" s="103">
        <f>SUM(H2705:H2716)</f>
        <v>1109156.2</v>
      </c>
    </row>
    <row r="2718" spans="1:8" ht="31.5">
      <c r="A2718" s="101">
        <v>143</v>
      </c>
      <c r="B2718" s="101" t="s">
        <v>975</v>
      </c>
      <c r="C2718" s="102" t="s">
        <v>976</v>
      </c>
      <c r="D2718" s="103">
        <v>27000</v>
      </c>
      <c r="E2718" s="103">
        <v>27000</v>
      </c>
      <c r="F2718" s="103">
        <v>27000</v>
      </c>
      <c r="G2718" s="103">
        <v>0</v>
      </c>
      <c r="H2718" s="103">
        <v>27000</v>
      </c>
    </row>
    <row r="2719" spans="1:8" ht="31.5">
      <c r="A2719" s="101">
        <v>144</v>
      </c>
      <c r="B2719" s="101" t="s">
        <v>975</v>
      </c>
      <c r="C2719" s="102" t="s">
        <v>978</v>
      </c>
      <c r="D2719" s="103">
        <v>27000</v>
      </c>
      <c r="E2719" s="103">
        <v>27000</v>
      </c>
      <c r="F2719" s="103">
        <v>27000</v>
      </c>
      <c r="G2719" s="103">
        <v>0</v>
      </c>
      <c r="H2719" s="103">
        <v>27000</v>
      </c>
    </row>
    <row r="2720" spans="1:8">
      <c r="A2720" s="101">
        <v>145</v>
      </c>
      <c r="B2720" s="101" t="s">
        <v>975</v>
      </c>
      <c r="C2720" s="102" t="s">
        <v>980</v>
      </c>
      <c r="D2720" s="103">
        <v>45000</v>
      </c>
      <c r="E2720" s="103">
        <v>45000</v>
      </c>
      <c r="F2720" s="103">
        <v>45000</v>
      </c>
      <c r="G2720" s="103">
        <v>0</v>
      </c>
      <c r="H2720" s="103">
        <v>45000</v>
      </c>
    </row>
    <row r="2721" spans="1:8" ht="31.5">
      <c r="A2721" s="101">
        <v>146</v>
      </c>
      <c r="B2721" s="101" t="s">
        <v>975</v>
      </c>
      <c r="C2721" s="102" t="s">
        <v>982</v>
      </c>
      <c r="D2721" s="103">
        <v>62900</v>
      </c>
      <c r="E2721" s="103">
        <v>62900</v>
      </c>
      <c r="F2721" s="103">
        <v>62900</v>
      </c>
      <c r="G2721" s="103">
        <v>0</v>
      </c>
      <c r="H2721" s="103">
        <v>884.88</v>
      </c>
    </row>
    <row r="2722" spans="1:8">
      <c r="A2722" s="101">
        <v>147</v>
      </c>
      <c r="B2722" s="101" t="s">
        <v>975</v>
      </c>
      <c r="C2722" s="102" t="s">
        <v>984</v>
      </c>
      <c r="D2722" s="103">
        <v>85400</v>
      </c>
      <c r="E2722" s="103">
        <v>85400</v>
      </c>
      <c r="F2722" s="103">
        <v>85400</v>
      </c>
      <c r="G2722" s="103">
        <v>0</v>
      </c>
      <c r="H2722" s="103">
        <v>85400</v>
      </c>
    </row>
    <row r="2723" spans="1:8" ht="31.5">
      <c r="A2723" s="101">
        <v>148</v>
      </c>
      <c r="B2723" s="101" t="s">
        <v>975</v>
      </c>
      <c r="C2723" s="102" t="s">
        <v>986</v>
      </c>
      <c r="D2723" s="103">
        <v>22500</v>
      </c>
      <c r="E2723" s="103">
        <v>22500</v>
      </c>
      <c r="F2723" s="103">
        <v>22500</v>
      </c>
      <c r="G2723" s="103">
        <v>0</v>
      </c>
      <c r="H2723" s="103">
        <v>22500</v>
      </c>
    </row>
    <row r="2724" spans="1:8">
      <c r="A2724" s="101">
        <v>149</v>
      </c>
      <c r="B2724" s="101" t="s">
        <v>975</v>
      </c>
      <c r="C2724" s="102" t="s">
        <v>988</v>
      </c>
      <c r="D2724" s="103">
        <v>11200</v>
      </c>
      <c r="E2724" s="103">
        <v>11200</v>
      </c>
      <c r="F2724" s="103">
        <v>11200</v>
      </c>
      <c r="G2724" s="103">
        <v>0</v>
      </c>
      <c r="H2724" s="103">
        <v>11200</v>
      </c>
    </row>
    <row r="2725" spans="1:8" ht="31.5">
      <c r="A2725" s="101">
        <v>150</v>
      </c>
      <c r="B2725" s="101" t="s">
        <v>975</v>
      </c>
      <c r="C2725" s="102" t="s">
        <v>990</v>
      </c>
      <c r="D2725" s="103">
        <v>1100000</v>
      </c>
      <c r="E2725" s="103">
        <v>1100000</v>
      </c>
      <c r="F2725" s="103">
        <v>1100000</v>
      </c>
      <c r="G2725" s="103">
        <v>0</v>
      </c>
      <c r="H2725" s="103">
        <v>13192.94</v>
      </c>
    </row>
    <row r="2726" spans="1:8" ht="31.5">
      <c r="A2726" s="101">
        <v>151</v>
      </c>
      <c r="B2726" s="101" t="s">
        <v>975</v>
      </c>
      <c r="C2726" s="102" t="s">
        <v>6042</v>
      </c>
      <c r="D2726" s="103">
        <v>625000</v>
      </c>
      <c r="E2726" s="103">
        <v>0</v>
      </c>
      <c r="F2726" s="103">
        <v>0</v>
      </c>
      <c r="G2726" s="103">
        <v>0</v>
      </c>
      <c r="H2726" s="103">
        <v>0</v>
      </c>
    </row>
    <row r="2727" spans="1:8">
      <c r="A2727" s="101">
        <v>152</v>
      </c>
      <c r="B2727" s="101" t="s">
        <v>975</v>
      </c>
      <c r="C2727" s="102" t="s">
        <v>869</v>
      </c>
      <c r="D2727" s="103">
        <v>0</v>
      </c>
      <c r="E2727" s="103">
        <v>531000</v>
      </c>
      <c r="F2727" s="103">
        <v>531000</v>
      </c>
      <c r="G2727" s="103">
        <v>531000</v>
      </c>
      <c r="H2727" s="103">
        <v>0</v>
      </c>
    </row>
    <row r="2728" spans="1:8">
      <c r="A2728" s="101">
        <v>153</v>
      </c>
      <c r="B2728" s="101" t="s">
        <v>975</v>
      </c>
      <c r="C2728" s="102" t="s">
        <v>870</v>
      </c>
      <c r="D2728" s="103">
        <f>SUM(D2718:D2727)</f>
        <v>2006000</v>
      </c>
      <c r="E2728" s="103">
        <f>SUM(E2718:E2727)</f>
        <v>1912000</v>
      </c>
      <c r="F2728" s="103">
        <f>SUM(F2718:F2727)</f>
        <v>1912000</v>
      </c>
      <c r="G2728" s="103">
        <f>SUM(G2718:G2727)</f>
        <v>531000</v>
      </c>
      <c r="H2728" s="103">
        <f>SUM(H2718:H2727)</f>
        <v>232177.82</v>
      </c>
    </row>
    <row r="2729" spans="1:8" ht="31.5">
      <c r="A2729" s="101">
        <v>154</v>
      </c>
      <c r="B2729" s="101" t="s">
        <v>994</v>
      </c>
      <c r="C2729" s="102" t="s">
        <v>995</v>
      </c>
      <c r="D2729" s="103">
        <f>540000+172000</f>
        <v>712000</v>
      </c>
      <c r="E2729" s="103">
        <v>540000</v>
      </c>
      <c r="F2729" s="103">
        <v>540000</v>
      </c>
      <c r="G2729" s="103">
        <v>0</v>
      </c>
      <c r="H2729" s="103">
        <v>539951.81000000006</v>
      </c>
    </row>
    <row r="2730" spans="1:8">
      <c r="A2730" s="101">
        <v>155</v>
      </c>
      <c r="B2730" s="101" t="s">
        <v>994</v>
      </c>
      <c r="C2730" s="102" t="s">
        <v>869</v>
      </c>
      <c r="D2730" s="103">
        <v>0</v>
      </c>
      <c r="E2730" s="103">
        <v>146000</v>
      </c>
      <c r="F2730" s="103">
        <v>146000</v>
      </c>
      <c r="G2730" s="103">
        <v>146000</v>
      </c>
      <c r="H2730" s="103">
        <v>0</v>
      </c>
    </row>
    <row r="2731" spans="1:8">
      <c r="A2731" s="101">
        <v>156</v>
      </c>
      <c r="B2731" s="101" t="s">
        <v>994</v>
      </c>
      <c r="C2731" s="102" t="s">
        <v>870</v>
      </c>
      <c r="D2731" s="103">
        <f>SUM(D2729:D2730)</f>
        <v>712000</v>
      </c>
      <c r="E2731" s="103">
        <f>SUM(E2729:E2730)</f>
        <v>686000</v>
      </c>
      <c r="F2731" s="103">
        <f>SUM(F2729:F2730)</f>
        <v>686000</v>
      </c>
      <c r="G2731" s="103">
        <f>SUM(G2729:G2730)</f>
        <v>146000</v>
      </c>
      <c r="H2731" s="103">
        <f>SUM(H2729:H2730)</f>
        <v>539951.81000000006</v>
      </c>
    </row>
    <row r="2732" spans="1:8">
      <c r="A2732" s="101">
        <v>157</v>
      </c>
      <c r="B2732" s="101" t="s">
        <v>999</v>
      </c>
      <c r="C2732" s="102" t="s">
        <v>1000</v>
      </c>
      <c r="D2732" s="103">
        <v>12000</v>
      </c>
      <c r="E2732" s="103">
        <v>12000</v>
      </c>
      <c r="F2732" s="103">
        <v>12000</v>
      </c>
      <c r="G2732" s="103">
        <v>0</v>
      </c>
      <c r="H2732" s="103">
        <v>12000</v>
      </c>
    </row>
    <row r="2733" spans="1:8" ht="31.5">
      <c r="A2733" s="101">
        <v>158</v>
      </c>
      <c r="B2733" s="101" t="s">
        <v>999</v>
      </c>
      <c r="C2733" s="102" t="s">
        <v>1002</v>
      </c>
      <c r="D2733" s="103">
        <v>52000</v>
      </c>
      <c r="E2733" s="103">
        <v>52000</v>
      </c>
      <c r="F2733" s="103">
        <v>52000</v>
      </c>
      <c r="G2733" s="103">
        <v>0</v>
      </c>
      <c r="H2733" s="103">
        <v>51974.02</v>
      </c>
    </row>
    <row r="2734" spans="1:8" ht="31.5">
      <c r="A2734" s="101">
        <v>159</v>
      </c>
      <c r="B2734" s="101" t="s">
        <v>999</v>
      </c>
      <c r="C2734" s="102" t="s">
        <v>1004</v>
      </c>
      <c r="D2734" s="103">
        <v>23000</v>
      </c>
      <c r="E2734" s="103">
        <v>23000</v>
      </c>
      <c r="F2734" s="103">
        <v>23000</v>
      </c>
      <c r="G2734" s="103">
        <v>0</v>
      </c>
      <c r="H2734" s="103">
        <v>23000</v>
      </c>
    </row>
    <row r="2735" spans="1:8" ht="31.5">
      <c r="A2735" s="101">
        <v>160</v>
      </c>
      <c r="B2735" s="101" t="s">
        <v>999</v>
      </c>
      <c r="C2735" s="102" t="s">
        <v>1006</v>
      </c>
      <c r="D2735" s="103">
        <v>41000</v>
      </c>
      <c r="E2735" s="103">
        <v>41000</v>
      </c>
      <c r="F2735" s="103">
        <v>41000</v>
      </c>
      <c r="G2735" s="103">
        <v>0</v>
      </c>
      <c r="H2735" s="103">
        <v>40962.85</v>
      </c>
    </row>
    <row r="2736" spans="1:8" ht="31.5">
      <c r="A2736" s="101">
        <v>161</v>
      </c>
      <c r="B2736" s="101" t="s">
        <v>999</v>
      </c>
      <c r="C2736" s="102" t="s">
        <v>1008</v>
      </c>
      <c r="D2736" s="103">
        <v>52000</v>
      </c>
      <c r="E2736" s="103">
        <v>52000</v>
      </c>
      <c r="F2736" s="103">
        <v>52000</v>
      </c>
      <c r="G2736" s="103">
        <v>0</v>
      </c>
      <c r="H2736" s="103">
        <v>51385</v>
      </c>
    </row>
    <row r="2737" spans="1:8">
      <c r="A2737" s="101">
        <v>162</v>
      </c>
      <c r="B2737" s="101" t="s">
        <v>999</v>
      </c>
      <c r="C2737" s="102" t="s">
        <v>1010</v>
      </c>
      <c r="D2737" s="103">
        <v>260000</v>
      </c>
      <c r="E2737" s="103">
        <v>260000</v>
      </c>
      <c r="F2737" s="103">
        <v>260000</v>
      </c>
      <c r="G2737" s="103">
        <v>0</v>
      </c>
      <c r="H2737" s="103">
        <v>260000</v>
      </c>
    </row>
    <row r="2738" spans="1:8" ht="31.5">
      <c r="A2738" s="101">
        <v>163</v>
      </c>
      <c r="B2738" s="101" t="s">
        <v>999</v>
      </c>
      <c r="C2738" s="102" t="s">
        <v>1012</v>
      </c>
      <c r="D2738" s="103">
        <v>23000</v>
      </c>
      <c r="E2738" s="103">
        <v>23000</v>
      </c>
      <c r="F2738" s="103">
        <v>23000</v>
      </c>
      <c r="G2738" s="103">
        <v>0</v>
      </c>
      <c r="H2738" s="103">
        <v>23000</v>
      </c>
    </row>
    <row r="2739" spans="1:8">
      <c r="A2739" s="101">
        <v>164</v>
      </c>
      <c r="B2739" s="101" t="s">
        <v>999</v>
      </c>
      <c r="C2739" s="102" t="s">
        <v>1014</v>
      </c>
      <c r="D2739" s="103">
        <v>41000</v>
      </c>
      <c r="E2739" s="103">
        <v>41000</v>
      </c>
      <c r="F2739" s="103">
        <v>41000</v>
      </c>
      <c r="G2739" s="103">
        <v>0</v>
      </c>
      <c r="H2739" s="103">
        <v>40873.81</v>
      </c>
    </row>
    <row r="2740" spans="1:8">
      <c r="A2740" s="101">
        <v>165</v>
      </c>
      <c r="B2740" s="101" t="s">
        <v>999</v>
      </c>
      <c r="C2740" s="102" t="s">
        <v>1016</v>
      </c>
      <c r="D2740" s="103">
        <v>116000</v>
      </c>
      <c r="E2740" s="103">
        <v>116000</v>
      </c>
      <c r="F2740" s="103">
        <v>116000</v>
      </c>
      <c r="G2740" s="103">
        <v>0</v>
      </c>
      <c r="H2740" s="103">
        <v>116000</v>
      </c>
    </row>
    <row r="2741" spans="1:8" ht="31.5">
      <c r="A2741" s="101">
        <v>166</v>
      </c>
      <c r="B2741" s="101" t="s">
        <v>999</v>
      </c>
      <c r="C2741" s="102" t="s">
        <v>1018</v>
      </c>
      <c r="D2741" s="103">
        <v>87000</v>
      </c>
      <c r="E2741" s="103">
        <v>87000</v>
      </c>
      <c r="F2741" s="103">
        <v>87000</v>
      </c>
      <c r="G2741" s="103">
        <v>0</v>
      </c>
      <c r="H2741" s="103">
        <v>87000</v>
      </c>
    </row>
    <row r="2742" spans="1:8" ht="31.5">
      <c r="A2742" s="101">
        <v>167</v>
      </c>
      <c r="B2742" s="101" t="s">
        <v>999</v>
      </c>
      <c r="C2742" s="102" t="s">
        <v>1020</v>
      </c>
      <c r="D2742" s="103">
        <v>87000</v>
      </c>
      <c r="E2742" s="103">
        <v>87000</v>
      </c>
      <c r="F2742" s="103">
        <v>87000</v>
      </c>
      <c r="G2742" s="103">
        <v>0</v>
      </c>
      <c r="H2742" s="103">
        <v>0</v>
      </c>
    </row>
    <row r="2743" spans="1:8" ht="31.5">
      <c r="A2743" s="101">
        <v>168</v>
      </c>
      <c r="B2743" s="101" t="s">
        <v>999</v>
      </c>
      <c r="C2743" s="102" t="s">
        <v>1022</v>
      </c>
      <c r="D2743" s="103">
        <v>29000</v>
      </c>
      <c r="E2743" s="103">
        <v>29000</v>
      </c>
      <c r="F2743" s="103">
        <v>29000</v>
      </c>
      <c r="G2743" s="103">
        <v>0</v>
      </c>
      <c r="H2743" s="103">
        <v>29000</v>
      </c>
    </row>
    <row r="2744" spans="1:8" ht="31.5">
      <c r="A2744" s="101">
        <v>169</v>
      </c>
      <c r="B2744" s="101" t="s">
        <v>999</v>
      </c>
      <c r="C2744" s="102" t="s">
        <v>1024</v>
      </c>
      <c r="D2744" s="103">
        <v>29000</v>
      </c>
      <c r="E2744" s="103">
        <v>29000</v>
      </c>
      <c r="F2744" s="103">
        <v>29000</v>
      </c>
      <c r="G2744" s="103">
        <v>0</v>
      </c>
      <c r="H2744" s="103">
        <v>29000</v>
      </c>
    </row>
    <row r="2745" spans="1:8" ht="31.5">
      <c r="A2745" s="101">
        <v>170</v>
      </c>
      <c r="B2745" s="101" t="s">
        <v>999</v>
      </c>
      <c r="C2745" s="102" t="s">
        <v>1026</v>
      </c>
      <c r="D2745" s="103">
        <v>47000</v>
      </c>
      <c r="E2745" s="103">
        <v>47000</v>
      </c>
      <c r="F2745" s="103">
        <v>47000</v>
      </c>
      <c r="G2745" s="103">
        <v>0</v>
      </c>
      <c r="H2745" s="103">
        <v>45590</v>
      </c>
    </row>
    <row r="2746" spans="1:8" ht="31.5">
      <c r="A2746" s="101">
        <v>171</v>
      </c>
      <c r="B2746" s="101" t="s">
        <v>999</v>
      </c>
      <c r="C2746" s="102" t="s">
        <v>1028</v>
      </c>
      <c r="D2746" s="103">
        <v>29000</v>
      </c>
      <c r="E2746" s="103">
        <v>29000</v>
      </c>
      <c r="F2746" s="103">
        <v>29000</v>
      </c>
      <c r="G2746" s="103">
        <v>0</v>
      </c>
      <c r="H2746" s="103">
        <v>29000</v>
      </c>
    </row>
    <row r="2747" spans="1:8" ht="31.5">
      <c r="A2747" s="101">
        <v>172</v>
      </c>
      <c r="B2747" s="101" t="s">
        <v>999</v>
      </c>
      <c r="C2747" s="102" t="s">
        <v>1030</v>
      </c>
      <c r="D2747" s="103">
        <v>47000</v>
      </c>
      <c r="E2747" s="103">
        <v>47000</v>
      </c>
      <c r="F2747" s="103">
        <v>47000</v>
      </c>
      <c r="G2747" s="103">
        <v>0</v>
      </c>
      <c r="H2747" s="103">
        <v>46740</v>
      </c>
    </row>
    <row r="2748" spans="1:8">
      <c r="A2748" s="101">
        <v>173</v>
      </c>
      <c r="B2748" s="101" t="s">
        <v>999</v>
      </c>
      <c r="C2748" s="102" t="s">
        <v>1032</v>
      </c>
      <c r="D2748" s="103">
        <f>52000+80000</f>
        <v>132000</v>
      </c>
      <c r="E2748" s="103">
        <v>52000</v>
      </c>
      <c r="F2748" s="103">
        <v>52000</v>
      </c>
      <c r="G2748" s="103">
        <v>0</v>
      </c>
      <c r="H2748" s="103">
        <v>0</v>
      </c>
    </row>
    <row r="2749" spans="1:8" ht="31.5">
      <c r="A2749" s="101">
        <v>174</v>
      </c>
      <c r="B2749" s="101" t="s">
        <v>999</v>
      </c>
      <c r="C2749" s="102" t="s">
        <v>6043</v>
      </c>
      <c r="D2749" s="103">
        <f>47000+32000</f>
        <v>79000</v>
      </c>
      <c r="E2749" s="103">
        <v>47000</v>
      </c>
      <c r="F2749" s="103">
        <v>47000</v>
      </c>
      <c r="G2749" s="103">
        <v>0</v>
      </c>
      <c r="H2749" s="103">
        <v>0</v>
      </c>
    </row>
    <row r="2750" spans="1:8" ht="31.5">
      <c r="A2750" s="101">
        <v>175</v>
      </c>
      <c r="B2750" s="101" t="s">
        <v>999</v>
      </c>
      <c r="C2750" s="102" t="s">
        <v>1035</v>
      </c>
      <c r="D2750" s="103">
        <v>82000</v>
      </c>
      <c r="E2750" s="103">
        <v>82000</v>
      </c>
      <c r="F2750" s="103">
        <v>82000</v>
      </c>
      <c r="G2750" s="103">
        <v>0</v>
      </c>
      <c r="H2750" s="103">
        <v>80279.53</v>
      </c>
    </row>
    <row r="2751" spans="1:8" ht="31.5">
      <c r="A2751" s="101">
        <v>176</v>
      </c>
      <c r="B2751" s="101" t="s">
        <v>999</v>
      </c>
      <c r="C2751" s="102" t="s">
        <v>1037</v>
      </c>
      <c r="D2751" s="103">
        <v>87000</v>
      </c>
      <c r="E2751" s="103">
        <v>87000</v>
      </c>
      <c r="F2751" s="103">
        <v>87000</v>
      </c>
      <c r="G2751" s="103">
        <v>0</v>
      </c>
      <c r="H2751" s="103">
        <v>87000</v>
      </c>
    </row>
    <row r="2752" spans="1:8" ht="31.5">
      <c r="A2752" s="101">
        <v>177</v>
      </c>
      <c r="B2752" s="101" t="s">
        <v>999</v>
      </c>
      <c r="C2752" s="102" t="s">
        <v>1039</v>
      </c>
      <c r="D2752" s="103">
        <v>29000</v>
      </c>
      <c r="E2752" s="103">
        <v>29000</v>
      </c>
      <c r="F2752" s="103">
        <v>29000</v>
      </c>
      <c r="G2752" s="103">
        <v>0</v>
      </c>
      <c r="H2752" s="103">
        <v>28700</v>
      </c>
    </row>
    <row r="2753" spans="1:8" ht="31.5">
      <c r="A2753" s="101">
        <v>178</v>
      </c>
      <c r="B2753" s="101" t="s">
        <v>999</v>
      </c>
      <c r="C2753" s="102" t="s">
        <v>1041</v>
      </c>
      <c r="D2753" s="103">
        <v>52000</v>
      </c>
      <c r="E2753" s="103">
        <v>52000</v>
      </c>
      <c r="F2753" s="103">
        <v>52000</v>
      </c>
      <c r="G2753" s="103">
        <v>0</v>
      </c>
      <c r="H2753" s="103">
        <v>51875.199999999997</v>
      </c>
    </row>
    <row r="2754" spans="1:8" ht="31.5">
      <c r="A2754" s="101">
        <v>179</v>
      </c>
      <c r="B2754" s="101" t="s">
        <v>999</v>
      </c>
      <c r="C2754" s="102" t="s">
        <v>1043</v>
      </c>
      <c r="D2754" s="103">
        <v>29000</v>
      </c>
      <c r="E2754" s="103">
        <v>29000</v>
      </c>
      <c r="F2754" s="103">
        <v>29000</v>
      </c>
      <c r="G2754" s="103">
        <v>0</v>
      </c>
      <c r="H2754" s="103">
        <v>29000</v>
      </c>
    </row>
    <row r="2755" spans="1:8">
      <c r="A2755" s="101">
        <v>180</v>
      </c>
      <c r="B2755" s="101" t="s">
        <v>999</v>
      </c>
      <c r="C2755" s="102" t="s">
        <v>1045</v>
      </c>
      <c r="D2755" s="103">
        <v>23000</v>
      </c>
      <c r="E2755" s="103">
        <v>23000</v>
      </c>
      <c r="F2755" s="103">
        <v>23000</v>
      </c>
      <c r="G2755" s="103">
        <v>0</v>
      </c>
      <c r="H2755" s="103">
        <v>0</v>
      </c>
    </row>
    <row r="2756" spans="1:8" ht="31.5">
      <c r="A2756" s="101">
        <v>181</v>
      </c>
      <c r="B2756" s="101" t="s">
        <v>999</v>
      </c>
      <c r="C2756" s="102" t="s">
        <v>1047</v>
      </c>
      <c r="D2756" s="103">
        <v>17000</v>
      </c>
      <c r="E2756" s="103">
        <v>17000</v>
      </c>
      <c r="F2756" s="103">
        <v>17000</v>
      </c>
      <c r="G2756" s="103">
        <v>0</v>
      </c>
      <c r="H2756" s="103">
        <v>14010</v>
      </c>
    </row>
    <row r="2757" spans="1:8" ht="31.5">
      <c r="A2757" s="101">
        <v>182</v>
      </c>
      <c r="B2757" s="101" t="s">
        <v>999</v>
      </c>
      <c r="C2757" s="102" t="s">
        <v>1049</v>
      </c>
      <c r="D2757" s="103">
        <v>15000</v>
      </c>
      <c r="E2757" s="103">
        <v>15000</v>
      </c>
      <c r="F2757" s="103">
        <v>15000</v>
      </c>
      <c r="G2757" s="103">
        <v>0</v>
      </c>
      <c r="H2757" s="103">
        <v>14141.63</v>
      </c>
    </row>
    <row r="2758" spans="1:8">
      <c r="A2758" s="101">
        <v>183</v>
      </c>
      <c r="B2758" s="101" t="s">
        <v>999</v>
      </c>
      <c r="C2758" s="102" t="s">
        <v>6044</v>
      </c>
      <c r="D2758" s="103">
        <v>10000</v>
      </c>
      <c r="E2758" s="103">
        <v>0</v>
      </c>
      <c r="F2758" s="103">
        <v>0</v>
      </c>
      <c r="G2758" s="103">
        <v>0</v>
      </c>
      <c r="H2758" s="103">
        <v>0</v>
      </c>
    </row>
    <row r="2759" spans="1:8" ht="31.5">
      <c r="A2759" s="101">
        <v>184</v>
      </c>
      <c r="B2759" s="101" t="s">
        <v>999</v>
      </c>
      <c r="C2759" s="102" t="s">
        <v>6045</v>
      </c>
      <c r="D2759" s="103">
        <v>180000</v>
      </c>
      <c r="E2759" s="103">
        <v>0</v>
      </c>
      <c r="F2759" s="103">
        <v>0</v>
      </c>
      <c r="G2759" s="103">
        <v>0</v>
      </c>
      <c r="H2759" s="103">
        <v>0</v>
      </c>
    </row>
    <row r="2760" spans="1:8" ht="31.5">
      <c r="A2760" s="101">
        <v>185</v>
      </c>
      <c r="B2760" s="101" t="s">
        <v>999</v>
      </c>
      <c r="C2760" s="102" t="s">
        <v>6046</v>
      </c>
      <c r="D2760" s="103">
        <v>165000</v>
      </c>
      <c r="E2760" s="103">
        <v>0</v>
      </c>
      <c r="F2760" s="103">
        <v>0</v>
      </c>
      <c r="G2760" s="103">
        <v>0</v>
      </c>
      <c r="H2760" s="103">
        <v>0</v>
      </c>
    </row>
    <row r="2761" spans="1:8" ht="31.5">
      <c r="A2761" s="101">
        <v>186</v>
      </c>
      <c r="B2761" s="101" t="s">
        <v>999</v>
      </c>
      <c r="C2761" s="102" t="s">
        <v>6047</v>
      </c>
      <c r="D2761" s="103">
        <v>40000</v>
      </c>
      <c r="E2761" s="103">
        <v>0</v>
      </c>
      <c r="F2761" s="103">
        <v>0</v>
      </c>
      <c r="G2761" s="103">
        <v>0</v>
      </c>
      <c r="H2761" s="103">
        <v>0</v>
      </c>
    </row>
    <row r="2762" spans="1:8">
      <c r="A2762" s="101">
        <v>187</v>
      </c>
      <c r="B2762" s="101" t="s">
        <v>999</v>
      </c>
      <c r="C2762" s="102" t="s">
        <v>869</v>
      </c>
      <c r="D2762" s="103">
        <v>0</v>
      </c>
      <c r="E2762" s="103">
        <v>431000</v>
      </c>
      <c r="F2762" s="103">
        <v>431000</v>
      </c>
      <c r="G2762" s="103">
        <v>431000</v>
      </c>
      <c r="H2762" s="103">
        <v>0</v>
      </c>
    </row>
    <row r="2763" spans="1:8">
      <c r="A2763" s="101">
        <v>188</v>
      </c>
      <c r="B2763" s="101" t="s">
        <v>999</v>
      </c>
      <c r="C2763" s="102" t="s">
        <v>870</v>
      </c>
      <c r="D2763" s="103">
        <f>SUM(D2732:D2762)</f>
        <v>1915000</v>
      </c>
      <c r="E2763" s="103">
        <f>SUM(E2732:E2762)</f>
        <v>1839000</v>
      </c>
      <c r="F2763" s="103">
        <f>SUM(F2732:F2762)</f>
        <v>1839000</v>
      </c>
      <c r="G2763" s="103">
        <f>SUM(G2732:G2762)</f>
        <v>431000</v>
      </c>
      <c r="H2763" s="103">
        <f>SUM(H2732:H2762)</f>
        <v>1190532.0399999998</v>
      </c>
    </row>
    <row r="2764" spans="1:8">
      <c r="A2764" s="101">
        <v>189</v>
      </c>
      <c r="B2764" s="101" t="s">
        <v>1053</v>
      </c>
      <c r="C2764" s="102"/>
      <c r="D2764" s="103"/>
      <c r="E2764" s="103"/>
      <c r="F2764" s="103"/>
      <c r="G2764" s="103">
        <v>-4000000</v>
      </c>
      <c r="H2764" s="103"/>
    </row>
    <row r="2765" spans="1:8">
      <c r="A2765" s="101">
        <v>190</v>
      </c>
      <c r="B2765" s="101" t="s">
        <v>1053</v>
      </c>
      <c r="C2765" s="102" t="s">
        <v>869</v>
      </c>
      <c r="D2765" s="103"/>
      <c r="E2765" s="103"/>
      <c r="F2765" s="103"/>
      <c r="G2765" s="103"/>
      <c r="H2765" s="103"/>
    </row>
    <row r="2766" spans="1:8">
      <c r="A2766" s="101">
        <v>191</v>
      </c>
      <c r="B2766" s="101" t="s">
        <v>1053</v>
      </c>
      <c r="C2766" s="102" t="s">
        <v>870</v>
      </c>
      <c r="D2766" s="103">
        <f>SUM(D2764:D2765)</f>
        <v>0</v>
      </c>
      <c r="E2766" s="103">
        <f>SUM(E2764:E2765)</f>
        <v>0</v>
      </c>
      <c r="F2766" s="103">
        <f>SUM(F2764:F2765)</f>
        <v>0</v>
      </c>
      <c r="G2766" s="103">
        <f>SUM(G2764:G2765)</f>
        <v>-4000000</v>
      </c>
      <c r="H2766" s="103">
        <f>SUM(H2764:H2765)</f>
        <v>0</v>
      </c>
    </row>
    <row r="2767" spans="1:8" ht="47.25">
      <c r="A2767" s="101">
        <v>192</v>
      </c>
      <c r="B2767" s="101" t="s">
        <v>1057</v>
      </c>
      <c r="C2767" s="102" t="s">
        <v>1058</v>
      </c>
      <c r="D2767" s="103">
        <f>299000+172000</f>
        <v>471000</v>
      </c>
      <c r="E2767" s="103">
        <v>299000</v>
      </c>
      <c r="F2767" s="103">
        <v>299000</v>
      </c>
      <c r="G2767" s="103">
        <v>0</v>
      </c>
      <c r="H2767" s="103">
        <v>291291.40000000002</v>
      </c>
    </row>
    <row r="2768" spans="1:8" ht="31.5">
      <c r="A2768" s="101">
        <v>193</v>
      </c>
      <c r="B2768" s="101" t="s">
        <v>1057</v>
      </c>
      <c r="C2768" s="102" t="s">
        <v>1060</v>
      </c>
      <c r="D2768" s="103">
        <f>175000+62000</f>
        <v>237000</v>
      </c>
      <c r="E2768" s="103">
        <v>175000</v>
      </c>
      <c r="F2768" s="103">
        <v>175000</v>
      </c>
      <c r="G2768" s="103">
        <v>0</v>
      </c>
      <c r="H2768" s="103">
        <v>103377.75</v>
      </c>
    </row>
    <row r="2769" spans="1:8" ht="31.5">
      <c r="A2769" s="101">
        <v>194</v>
      </c>
      <c r="B2769" s="101" t="s">
        <v>1057</v>
      </c>
      <c r="C2769" s="102" t="s">
        <v>1062</v>
      </c>
      <c r="D2769" s="103">
        <f>233000+83000</f>
        <v>316000</v>
      </c>
      <c r="E2769" s="103">
        <v>233000</v>
      </c>
      <c r="F2769" s="103">
        <v>233000</v>
      </c>
      <c r="G2769" s="103">
        <v>0</v>
      </c>
      <c r="H2769" s="103">
        <v>137334.41</v>
      </c>
    </row>
    <row r="2770" spans="1:8" ht="31.5">
      <c r="A2770" s="101">
        <v>195</v>
      </c>
      <c r="B2770" s="101" t="s">
        <v>1057</v>
      </c>
      <c r="C2770" s="102" t="s">
        <v>1064</v>
      </c>
      <c r="D2770" s="103">
        <v>21000</v>
      </c>
      <c r="E2770" s="103">
        <v>21000</v>
      </c>
      <c r="F2770" s="103">
        <v>21000</v>
      </c>
      <c r="G2770" s="103">
        <v>0</v>
      </c>
      <c r="H2770" s="103">
        <v>21000</v>
      </c>
    </row>
    <row r="2771" spans="1:8" ht="31.5">
      <c r="A2771" s="101">
        <v>196</v>
      </c>
      <c r="B2771" s="101" t="s">
        <v>1057</v>
      </c>
      <c r="C2771" s="102" t="s">
        <v>1066</v>
      </c>
      <c r="D2771" s="103">
        <f>144000+52000</f>
        <v>196000</v>
      </c>
      <c r="E2771" s="103">
        <v>144000</v>
      </c>
      <c r="F2771" s="103">
        <v>144000</v>
      </c>
      <c r="G2771" s="103">
        <v>0</v>
      </c>
      <c r="H2771" s="103">
        <v>0</v>
      </c>
    </row>
    <row r="2772" spans="1:8" ht="31.5">
      <c r="A2772" s="101">
        <v>197</v>
      </c>
      <c r="B2772" s="101" t="s">
        <v>1057</v>
      </c>
      <c r="C2772" s="102" t="s">
        <v>1068</v>
      </c>
      <c r="D2772" s="103">
        <v>85000</v>
      </c>
      <c r="E2772" s="103">
        <v>85000</v>
      </c>
      <c r="F2772" s="103">
        <v>85000</v>
      </c>
      <c r="G2772" s="103">
        <v>0</v>
      </c>
      <c r="H2772" s="103">
        <v>0</v>
      </c>
    </row>
    <row r="2773" spans="1:8" ht="31.5">
      <c r="A2773" s="101">
        <v>198</v>
      </c>
      <c r="B2773" s="101" t="s">
        <v>1057</v>
      </c>
      <c r="C2773" s="102" t="s">
        <v>1070</v>
      </c>
      <c r="D2773" s="103">
        <f>87000+33000</f>
        <v>120000</v>
      </c>
      <c r="E2773" s="103">
        <v>87000</v>
      </c>
      <c r="F2773" s="103">
        <v>87000</v>
      </c>
      <c r="G2773" s="103">
        <v>0</v>
      </c>
      <c r="H2773" s="103">
        <v>0</v>
      </c>
    </row>
    <row r="2774" spans="1:8" ht="31.5">
      <c r="A2774" s="101">
        <v>199</v>
      </c>
      <c r="B2774" s="101" t="s">
        <v>1057</v>
      </c>
      <c r="C2774" s="102" t="s">
        <v>1072</v>
      </c>
      <c r="D2774" s="103">
        <f>52000+50000</f>
        <v>102000</v>
      </c>
      <c r="E2774" s="103">
        <v>52000</v>
      </c>
      <c r="F2774" s="103">
        <v>52000</v>
      </c>
      <c r="G2774" s="103">
        <v>0</v>
      </c>
      <c r="H2774" s="103">
        <v>51990</v>
      </c>
    </row>
    <row r="2775" spans="1:8" ht="31.5">
      <c r="A2775" s="101">
        <v>200</v>
      </c>
      <c r="B2775" s="101" t="s">
        <v>1057</v>
      </c>
      <c r="C2775" s="102" t="s">
        <v>1074</v>
      </c>
      <c r="D2775" s="103">
        <f>140000+70000</f>
        <v>210000</v>
      </c>
      <c r="E2775" s="103">
        <v>140000</v>
      </c>
      <c r="F2775" s="103">
        <v>140000</v>
      </c>
      <c r="G2775" s="103">
        <v>0</v>
      </c>
      <c r="H2775" s="103">
        <v>140000</v>
      </c>
    </row>
    <row r="2776" spans="1:8" ht="31.5">
      <c r="A2776" s="101">
        <v>201</v>
      </c>
      <c r="B2776" s="101" t="s">
        <v>1057</v>
      </c>
      <c r="C2776" s="102" t="s">
        <v>1076</v>
      </c>
      <c r="D2776" s="103">
        <v>58000</v>
      </c>
      <c r="E2776" s="103">
        <v>58000</v>
      </c>
      <c r="F2776" s="103">
        <v>58000</v>
      </c>
      <c r="G2776" s="103">
        <v>0</v>
      </c>
      <c r="H2776" s="103">
        <v>0</v>
      </c>
    </row>
    <row r="2777" spans="1:8" ht="31.5">
      <c r="A2777" s="101">
        <v>202</v>
      </c>
      <c r="B2777" s="101" t="s">
        <v>1057</v>
      </c>
      <c r="C2777" s="102" t="s">
        <v>1078</v>
      </c>
      <c r="D2777" s="103">
        <v>161000</v>
      </c>
      <c r="E2777" s="103">
        <v>161000</v>
      </c>
      <c r="F2777" s="103">
        <v>161000</v>
      </c>
      <c r="G2777" s="103">
        <v>0</v>
      </c>
      <c r="H2777" s="103">
        <v>160997</v>
      </c>
    </row>
    <row r="2778" spans="1:8" ht="31.5">
      <c r="A2778" s="101">
        <v>203</v>
      </c>
      <c r="B2778" s="101" t="s">
        <v>1057</v>
      </c>
      <c r="C2778" s="102" t="s">
        <v>869</v>
      </c>
      <c r="D2778" s="103">
        <v>0</v>
      </c>
      <c r="E2778" s="103">
        <v>443000</v>
      </c>
      <c r="F2778" s="103">
        <v>443000</v>
      </c>
      <c r="G2778" s="103">
        <v>443000</v>
      </c>
      <c r="H2778" s="103">
        <v>0</v>
      </c>
    </row>
    <row r="2779" spans="1:8" ht="31.5">
      <c r="A2779" s="101">
        <v>204</v>
      </c>
      <c r="B2779" s="101" t="s">
        <v>1057</v>
      </c>
      <c r="C2779" s="102" t="s">
        <v>870</v>
      </c>
      <c r="D2779" s="103">
        <f>SUM(D2767:D2778)</f>
        <v>1977000</v>
      </c>
      <c r="E2779" s="103">
        <f>SUM(E2767:E2778)</f>
        <v>1898000</v>
      </c>
      <c r="F2779" s="103">
        <f>SUM(F2767:F2778)</f>
        <v>1898000</v>
      </c>
      <c r="G2779" s="103">
        <f>SUM(G2767:G2778)</f>
        <v>443000</v>
      </c>
      <c r="H2779" s="103">
        <f>SUM(H2767:H2778)</f>
        <v>905990.56</v>
      </c>
    </row>
    <row r="2780" spans="1:8" ht="31.5">
      <c r="A2780" s="101">
        <v>205</v>
      </c>
      <c r="B2780" s="101" t="s">
        <v>1082</v>
      </c>
      <c r="C2780" s="102" t="s">
        <v>1083</v>
      </c>
      <c r="D2780" s="103">
        <f>291000+105000</f>
        <v>396000</v>
      </c>
      <c r="E2780" s="103">
        <v>291000</v>
      </c>
      <c r="F2780" s="103">
        <v>291000</v>
      </c>
      <c r="G2780" s="103">
        <v>0</v>
      </c>
      <c r="H2780" s="103">
        <v>0</v>
      </c>
    </row>
    <row r="2781" spans="1:8" ht="31.5">
      <c r="A2781" s="101">
        <v>206</v>
      </c>
      <c r="B2781" s="101" t="s">
        <v>1082</v>
      </c>
      <c r="C2781" s="102" t="s">
        <v>1085</v>
      </c>
      <c r="D2781" s="103">
        <f>1943000+700000</f>
        <v>2643000</v>
      </c>
      <c r="E2781" s="103">
        <v>1943000</v>
      </c>
      <c r="F2781" s="103">
        <v>1943000</v>
      </c>
      <c r="G2781" s="103">
        <v>0</v>
      </c>
      <c r="H2781" s="103">
        <v>1686441.71</v>
      </c>
    </row>
    <row r="2782" spans="1:8">
      <c r="A2782" s="101">
        <v>207</v>
      </c>
      <c r="B2782" s="101" t="s">
        <v>1082</v>
      </c>
      <c r="C2782" s="102" t="s">
        <v>869</v>
      </c>
      <c r="D2782" s="103">
        <v>0</v>
      </c>
      <c r="E2782" s="103">
        <v>684000</v>
      </c>
      <c r="F2782" s="103">
        <v>684000</v>
      </c>
      <c r="G2782" s="103">
        <v>684000</v>
      </c>
      <c r="H2782" s="103">
        <v>0</v>
      </c>
    </row>
    <row r="2783" spans="1:8">
      <c r="A2783" s="101">
        <v>208</v>
      </c>
      <c r="B2783" s="101" t="s">
        <v>1082</v>
      </c>
      <c r="C2783" s="102" t="s">
        <v>870</v>
      </c>
      <c r="D2783" s="103">
        <f>SUM(D2780:D2782)</f>
        <v>3039000</v>
      </c>
      <c r="E2783" s="103">
        <f>SUM(E2780:E2782)</f>
        <v>2918000</v>
      </c>
      <c r="F2783" s="103">
        <f>SUM(F2780:F2782)</f>
        <v>2918000</v>
      </c>
      <c r="G2783" s="103">
        <f>SUM(G2780:G2782)</f>
        <v>684000</v>
      </c>
      <c r="H2783" s="103">
        <f>SUM(H2780:H2782)</f>
        <v>1686441.71</v>
      </c>
    </row>
    <row r="2784" spans="1:8" ht="31.5">
      <c r="A2784" s="101">
        <v>209</v>
      </c>
      <c r="B2784" s="101" t="s">
        <v>1089</v>
      </c>
      <c r="C2784" s="102" t="s">
        <v>1090</v>
      </c>
      <c r="D2784" s="103">
        <v>49000</v>
      </c>
      <c r="E2784" s="103">
        <v>49000</v>
      </c>
      <c r="F2784" s="103">
        <v>49000</v>
      </c>
      <c r="G2784" s="103">
        <v>0</v>
      </c>
      <c r="H2784" s="103">
        <v>38730</v>
      </c>
    </row>
    <row r="2785" spans="1:8">
      <c r="A2785" s="101">
        <v>210</v>
      </c>
      <c r="B2785" s="101" t="s">
        <v>1089</v>
      </c>
      <c r="C2785" s="102" t="s">
        <v>1092</v>
      </c>
      <c r="D2785" s="103">
        <v>15000</v>
      </c>
      <c r="E2785" s="103">
        <v>15000</v>
      </c>
      <c r="F2785" s="103">
        <v>15000</v>
      </c>
      <c r="G2785" s="103">
        <v>0</v>
      </c>
      <c r="H2785" s="103">
        <v>15000</v>
      </c>
    </row>
    <row r="2786" spans="1:8">
      <c r="A2786" s="101">
        <v>211</v>
      </c>
      <c r="B2786" s="101" t="s">
        <v>1089</v>
      </c>
      <c r="C2786" s="102" t="s">
        <v>1094</v>
      </c>
      <c r="D2786" s="103">
        <v>81000</v>
      </c>
      <c r="E2786" s="103">
        <v>81000</v>
      </c>
      <c r="F2786" s="103">
        <v>81000</v>
      </c>
      <c r="G2786" s="103">
        <v>0</v>
      </c>
      <c r="H2786" s="103">
        <v>0</v>
      </c>
    </row>
    <row r="2787" spans="1:8" ht="31.5">
      <c r="A2787" s="101">
        <v>212</v>
      </c>
      <c r="B2787" s="101" t="s">
        <v>1089</v>
      </c>
      <c r="C2787" s="102" t="s">
        <v>1096</v>
      </c>
      <c r="D2787" s="103">
        <v>15000</v>
      </c>
      <c r="E2787" s="103">
        <v>15000</v>
      </c>
      <c r="F2787" s="103">
        <v>15000</v>
      </c>
      <c r="G2787" s="103">
        <v>0</v>
      </c>
      <c r="H2787" s="103">
        <v>0</v>
      </c>
    </row>
    <row r="2788" spans="1:8">
      <c r="A2788" s="101">
        <v>213</v>
      </c>
      <c r="B2788" s="101" t="s">
        <v>1089</v>
      </c>
      <c r="C2788" s="102" t="s">
        <v>1098</v>
      </c>
      <c r="D2788" s="103">
        <v>47000</v>
      </c>
      <c r="E2788" s="103">
        <v>47000</v>
      </c>
      <c r="F2788" s="103">
        <v>47000</v>
      </c>
      <c r="G2788" s="103">
        <v>0</v>
      </c>
      <c r="H2788" s="103">
        <v>0</v>
      </c>
    </row>
    <row r="2789" spans="1:8" ht="31.5">
      <c r="A2789" s="101">
        <v>214</v>
      </c>
      <c r="B2789" s="101" t="s">
        <v>1089</v>
      </c>
      <c r="C2789" s="102" t="s">
        <v>1100</v>
      </c>
      <c r="D2789" s="103">
        <v>17000</v>
      </c>
      <c r="E2789" s="103">
        <v>17000</v>
      </c>
      <c r="F2789" s="103">
        <v>17000</v>
      </c>
      <c r="G2789" s="103">
        <v>0</v>
      </c>
      <c r="H2789" s="103">
        <v>17000</v>
      </c>
    </row>
    <row r="2790" spans="1:8" ht="31.5">
      <c r="A2790" s="101">
        <v>215</v>
      </c>
      <c r="B2790" s="101" t="s">
        <v>1089</v>
      </c>
      <c r="C2790" s="102" t="s">
        <v>1102</v>
      </c>
      <c r="D2790" s="103">
        <v>15000</v>
      </c>
      <c r="E2790" s="103">
        <v>15000</v>
      </c>
      <c r="F2790" s="103">
        <v>15000</v>
      </c>
      <c r="G2790" s="103">
        <v>0</v>
      </c>
      <c r="H2790" s="103">
        <v>0</v>
      </c>
    </row>
    <row r="2791" spans="1:8">
      <c r="A2791" s="101">
        <v>216</v>
      </c>
      <c r="B2791" s="101" t="s">
        <v>1089</v>
      </c>
      <c r="C2791" s="102" t="s">
        <v>1104</v>
      </c>
      <c r="D2791" s="103">
        <v>15000</v>
      </c>
      <c r="E2791" s="103">
        <v>15000</v>
      </c>
      <c r="F2791" s="103">
        <v>15000</v>
      </c>
      <c r="G2791" s="103">
        <v>0</v>
      </c>
      <c r="H2791" s="103">
        <v>15000</v>
      </c>
    </row>
    <row r="2792" spans="1:8">
      <c r="A2792" s="101">
        <v>217</v>
      </c>
      <c r="B2792" s="101" t="s">
        <v>1089</v>
      </c>
      <c r="C2792" s="102" t="s">
        <v>1106</v>
      </c>
      <c r="D2792" s="103">
        <v>20000</v>
      </c>
      <c r="E2792" s="103">
        <v>20000</v>
      </c>
      <c r="F2792" s="103">
        <v>20000</v>
      </c>
      <c r="G2792" s="103">
        <v>0</v>
      </c>
      <c r="H2792" s="103">
        <v>20000</v>
      </c>
    </row>
    <row r="2793" spans="1:8" ht="31.5">
      <c r="A2793" s="101">
        <v>218</v>
      </c>
      <c r="B2793" s="101" t="s">
        <v>1089</v>
      </c>
      <c r="C2793" s="102" t="s">
        <v>1108</v>
      </c>
      <c r="D2793" s="103">
        <v>15000</v>
      </c>
      <c r="E2793" s="103">
        <v>15000</v>
      </c>
      <c r="F2793" s="103">
        <v>15000</v>
      </c>
      <c r="G2793" s="103">
        <v>0</v>
      </c>
      <c r="H2793" s="103">
        <v>0</v>
      </c>
    </row>
    <row r="2794" spans="1:8">
      <c r="A2794" s="101">
        <v>219</v>
      </c>
      <c r="B2794" s="101" t="s">
        <v>1089</v>
      </c>
      <c r="C2794" s="102" t="s">
        <v>1110</v>
      </c>
      <c r="D2794" s="103">
        <v>44000</v>
      </c>
      <c r="E2794" s="103">
        <v>44000</v>
      </c>
      <c r="F2794" s="103">
        <v>44000</v>
      </c>
      <c r="G2794" s="103">
        <v>0</v>
      </c>
      <c r="H2794" s="103">
        <v>0</v>
      </c>
    </row>
    <row r="2795" spans="1:8">
      <c r="A2795" s="101">
        <v>220</v>
      </c>
      <c r="B2795" s="101" t="s">
        <v>1089</v>
      </c>
      <c r="C2795" s="102" t="s">
        <v>1112</v>
      </c>
      <c r="D2795" s="103">
        <v>15000</v>
      </c>
      <c r="E2795" s="103">
        <v>15000</v>
      </c>
      <c r="F2795" s="103">
        <v>15000</v>
      </c>
      <c r="G2795" s="103">
        <v>0</v>
      </c>
      <c r="H2795" s="103">
        <v>15000</v>
      </c>
    </row>
    <row r="2796" spans="1:8">
      <c r="A2796" s="101">
        <v>221</v>
      </c>
      <c r="B2796" s="101" t="s">
        <v>1089</v>
      </c>
      <c r="C2796" s="102" t="s">
        <v>1114</v>
      </c>
      <c r="D2796" s="103">
        <v>15000</v>
      </c>
      <c r="E2796" s="103">
        <v>15000</v>
      </c>
      <c r="F2796" s="103">
        <v>15000</v>
      </c>
      <c r="G2796" s="103">
        <v>0</v>
      </c>
      <c r="H2796" s="103">
        <v>15000</v>
      </c>
    </row>
    <row r="2797" spans="1:8">
      <c r="A2797" s="101">
        <v>222</v>
      </c>
      <c r="B2797" s="101" t="s">
        <v>1089</v>
      </c>
      <c r="C2797" s="102" t="s">
        <v>1116</v>
      </c>
      <c r="D2797" s="103">
        <v>128000</v>
      </c>
      <c r="E2797" s="103">
        <v>128000</v>
      </c>
      <c r="F2797" s="103">
        <v>128000</v>
      </c>
      <c r="G2797" s="103">
        <v>0</v>
      </c>
      <c r="H2797" s="103">
        <v>0</v>
      </c>
    </row>
    <row r="2798" spans="1:8">
      <c r="A2798" s="101">
        <v>223</v>
      </c>
      <c r="B2798" s="101" t="s">
        <v>1089</v>
      </c>
      <c r="C2798" s="102" t="s">
        <v>1118</v>
      </c>
      <c r="D2798" s="103">
        <v>133000</v>
      </c>
      <c r="E2798" s="103">
        <v>133000</v>
      </c>
      <c r="F2798" s="103">
        <v>133000</v>
      </c>
      <c r="G2798" s="103">
        <v>0</v>
      </c>
      <c r="H2798" s="103">
        <v>133000</v>
      </c>
    </row>
    <row r="2799" spans="1:8">
      <c r="A2799" s="101">
        <v>224</v>
      </c>
      <c r="B2799" s="101" t="s">
        <v>1089</v>
      </c>
      <c r="C2799" s="102" t="s">
        <v>1120</v>
      </c>
      <c r="D2799" s="103">
        <f>58000+213000</f>
        <v>271000</v>
      </c>
      <c r="E2799" s="103">
        <v>58000</v>
      </c>
      <c r="F2799" s="103">
        <v>58000</v>
      </c>
      <c r="G2799" s="103">
        <v>0</v>
      </c>
      <c r="H2799" s="103">
        <v>0</v>
      </c>
    </row>
    <row r="2800" spans="1:8">
      <c r="A2800" s="101">
        <v>225</v>
      </c>
      <c r="B2800" s="101" t="s">
        <v>1089</v>
      </c>
      <c r="C2800" s="102" t="s">
        <v>1122</v>
      </c>
      <c r="D2800" s="103">
        <v>58000</v>
      </c>
      <c r="E2800" s="103">
        <v>58000</v>
      </c>
      <c r="F2800" s="103">
        <v>58000</v>
      </c>
      <c r="G2800" s="103">
        <v>0</v>
      </c>
      <c r="H2800" s="103">
        <v>58000</v>
      </c>
    </row>
    <row r="2801" spans="1:8" ht="31.5">
      <c r="A2801" s="101">
        <v>226</v>
      </c>
      <c r="B2801" s="101" t="s">
        <v>1089</v>
      </c>
      <c r="C2801" s="102" t="s">
        <v>1124</v>
      </c>
      <c r="D2801" s="103">
        <v>87000</v>
      </c>
      <c r="E2801" s="103">
        <v>87000</v>
      </c>
      <c r="F2801" s="103">
        <v>87000</v>
      </c>
      <c r="G2801" s="103">
        <v>0</v>
      </c>
      <c r="H2801" s="103">
        <v>86144.75</v>
      </c>
    </row>
    <row r="2802" spans="1:8">
      <c r="A2802" s="101">
        <v>227</v>
      </c>
      <c r="B2802" s="101" t="s">
        <v>1089</v>
      </c>
      <c r="C2802" s="102" t="s">
        <v>1126</v>
      </c>
      <c r="D2802" s="103">
        <v>29000</v>
      </c>
      <c r="E2802" s="103">
        <v>29000</v>
      </c>
      <c r="F2802" s="103">
        <v>29000</v>
      </c>
      <c r="G2802" s="103">
        <v>0</v>
      </c>
      <c r="H2802" s="103">
        <v>0</v>
      </c>
    </row>
    <row r="2803" spans="1:8" ht="31.5">
      <c r="A2803" s="101">
        <v>228</v>
      </c>
      <c r="B2803" s="101" t="s">
        <v>1089</v>
      </c>
      <c r="C2803" s="102" t="s">
        <v>1128</v>
      </c>
      <c r="D2803" s="103">
        <v>29000</v>
      </c>
      <c r="E2803" s="103">
        <v>29000</v>
      </c>
      <c r="F2803" s="103">
        <v>29000</v>
      </c>
      <c r="G2803" s="103">
        <v>0</v>
      </c>
      <c r="H2803" s="103">
        <v>24780</v>
      </c>
    </row>
    <row r="2804" spans="1:8" ht="31.5">
      <c r="A2804" s="101">
        <v>229</v>
      </c>
      <c r="B2804" s="101" t="s">
        <v>1089</v>
      </c>
      <c r="C2804" s="102" t="s">
        <v>1130</v>
      </c>
      <c r="D2804" s="103">
        <v>58000</v>
      </c>
      <c r="E2804" s="103">
        <v>58000</v>
      </c>
      <c r="F2804" s="103">
        <v>58000</v>
      </c>
      <c r="G2804" s="103">
        <v>0</v>
      </c>
      <c r="H2804" s="103">
        <v>56862</v>
      </c>
    </row>
    <row r="2805" spans="1:8" ht="31.5">
      <c r="A2805" s="101">
        <v>230</v>
      </c>
      <c r="B2805" s="101" t="s">
        <v>1089</v>
      </c>
      <c r="C2805" s="102" t="s">
        <v>1132</v>
      </c>
      <c r="D2805" s="103">
        <v>58000</v>
      </c>
      <c r="E2805" s="103">
        <v>58000</v>
      </c>
      <c r="F2805" s="103">
        <v>58000</v>
      </c>
      <c r="G2805" s="103">
        <v>0</v>
      </c>
      <c r="H2805" s="103">
        <v>58000</v>
      </c>
    </row>
    <row r="2806" spans="1:8">
      <c r="A2806" s="101">
        <v>231</v>
      </c>
      <c r="B2806" s="101" t="s">
        <v>1089</v>
      </c>
      <c r="C2806" s="102" t="s">
        <v>1134</v>
      </c>
      <c r="D2806" s="103">
        <v>15000</v>
      </c>
      <c r="E2806" s="103">
        <v>15000</v>
      </c>
      <c r="F2806" s="103">
        <v>15000</v>
      </c>
      <c r="G2806" s="103">
        <v>0</v>
      </c>
      <c r="H2806" s="103">
        <v>15000</v>
      </c>
    </row>
    <row r="2807" spans="1:8">
      <c r="A2807" s="101">
        <v>232</v>
      </c>
      <c r="B2807" s="101" t="s">
        <v>1089</v>
      </c>
      <c r="C2807" s="102" t="s">
        <v>1136</v>
      </c>
      <c r="D2807" s="103">
        <v>20000</v>
      </c>
      <c r="E2807" s="103">
        <v>20000</v>
      </c>
      <c r="F2807" s="103">
        <v>20000</v>
      </c>
      <c r="G2807" s="103">
        <v>0</v>
      </c>
      <c r="H2807" s="103">
        <v>0</v>
      </c>
    </row>
    <row r="2808" spans="1:8">
      <c r="A2808" s="101">
        <v>233</v>
      </c>
      <c r="B2808" s="101" t="s">
        <v>1089</v>
      </c>
      <c r="C2808" s="102" t="s">
        <v>1138</v>
      </c>
      <c r="D2808" s="103">
        <v>12000</v>
      </c>
      <c r="E2808" s="103">
        <v>12000</v>
      </c>
      <c r="F2808" s="103">
        <v>12000</v>
      </c>
      <c r="G2808" s="103">
        <v>0</v>
      </c>
      <c r="H2808" s="103">
        <v>12000</v>
      </c>
    </row>
    <row r="2809" spans="1:8" ht="31.5">
      <c r="A2809" s="101">
        <v>234</v>
      </c>
      <c r="B2809" s="101" t="s">
        <v>1089</v>
      </c>
      <c r="C2809" s="102" t="s">
        <v>1140</v>
      </c>
      <c r="D2809" s="103">
        <v>17000</v>
      </c>
      <c r="E2809" s="103">
        <v>17000</v>
      </c>
      <c r="F2809" s="103">
        <v>17000</v>
      </c>
      <c r="G2809" s="103">
        <v>0</v>
      </c>
      <c r="H2809" s="103">
        <v>0</v>
      </c>
    </row>
    <row r="2810" spans="1:8" ht="31.5">
      <c r="A2810" s="101">
        <v>235</v>
      </c>
      <c r="B2810" s="101" t="s">
        <v>1089</v>
      </c>
      <c r="C2810" s="102" t="s">
        <v>1142</v>
      </c>
      <c r="D2810" s="103">
        <v>349000</v>
      </c>
      <c r="E2810" s="103">
        <v>349000</v>
      </c>
      <c r="F2810" s="103">
        <v>349000</v>
      </c>
      <c r="G2810" s="103">
        <v>0</v>
      </c>
      <c r="H2810" s="103">
        <v>0</v>
      </c>
    </row>
    <row r="2811" spans="1:8">
      <c r="A2811" s="101">
        <v>236</v>
      </c>
      <c r="B2811" s="101" t="s">
        <v>1089</v>
      </c>
      <c r="C2811" s="102" t="s">
        <v>1144</v>
      </c>
      <c r="D2811" s="103">
        <v>29000</v>
      </c>
      <c r="E2811" s="103">
        <v>29000</v>
      </c>
      <c r="F2811" s="103">
        <v>29000</v>
      </c>
      <c r="G2811" s="103">
        <v>0</v>
      </c>
      <c r="H2811" s="103">
        <v>0</v>
      </c>
    </row>
    <row r="2812" spans="1:8">
      <c r="A2812" s="101">
        <v>237</v>
      </c>
      <c r="B2812" s="101" t="s">
        <v>1089</v>
      </c>
      <c r="C2812" s="102" t="s">
        <v>1146</v>
      </c>
      <c r="D2812" s="103">
        <v>58000</v>
      </c>
      <c r="E2812" s="103">
        <v>58000</v>
      </c>
      <c r="F2812" s="103">
        <v>58000</v>
      </c>
      <c r="G2812" s="103">
        <v>0</v>
      </c>
      <c r="H2812" s="103">
        <v>0</v>
      </c>
    </row>
    <row r="2813" spans="1:8">
      <c r="A2813" s="101">
        <v>238</v>
      </c>
      <c r="B2813" s="101" t="s">
        <v>1089</v>
      </c>
      <c r="C2813" s="102" t="s">
        <v>6048</v>
      </c>
      <c r="D2813" s="103">
        <v>55000</v>
      </c>
      <c r="E2813" s="103">
        <v>0</v>
      </c>
      <c r="F2813" s="103">
        <v>0</v>
      </c>
      <c r="G2813" s="103">
        <v>0</v>
      </c>
      <c r="H2813" s="103">
        <v>0</v>
      </c>
    </row>
    <row r="2814" spans="1:8" ht="31.5">
      <c r="A2814" s="101">
        <v>239</v>
      </c>
      <c r="B2814" s="101" t="s">
        <v>1089</v>
      </c>
      <c r="C2814" s="102" t="s">
        <v>6049</v>
      </c>
      <c r="D2814" s="103">
        <v>25000</v>
      </c>
      <c r="E2814" s="103">
        <v>0</v>
      </c>
      <c r="F2814" s="103">
        <v>0</v>
      </c>
      <c r="G2814" s="103">
        <v>0</v>
      </c>
      <c r="H2814" s="103">
        <v>0</v>
      </c>
    </row>
    <row r="2815" spans="1:8" ht="47.25">
      <c r="A2815" s="101">
        <v>240</v>
      </c>
      <c r="B2815" s="101" t="s">
        <v>1089</v>
      </c>
      <c r="C2815" s="102" t="s">
        <v>6050</v>
      </c>
      <c r="D2815" s="103">
        <v>50000</v>
      </c>
      <c r="E2815" s="103">
        <v>0</v>
      </c>
      <c r="F2815" s="103">
        <v>0</v>
      </c>
      <c r="G2815" s="103">
        <v>0</v>
      </c>
      <c r="H2815" s="103">
        <v>0</v>
      </c>
    </row>
    <row r="2816" spans="1:8" ht="31.5">
      <c r="A2816" s="101">
        <v>241</v>
      </c>
      <c r="B2816" s="101" t="s">
        <v>1089</v>
      </c>
      <c r="C2816" s="102" t="s">
        <v>6051</v>
      </c>
      <c r="D2816" s="103">
        <v>60000</v>
      </c>
      <c r="E2816" s="103">
        <v>0</v>
      </c>
      <c r="F2816" s="103">
        <v>0</v>
      </c>
      <c r="G2816" s="103">
        <v>0</v>
      </c>
      <c r="H2816" s="103">
        <v>0</v>
      </c>
    </row>
    <row r="2817" spans="1:8" ht="47.25">
      <c r="A2817" s="101">
        <v>242</v>
      </c>
      <c r="B2817" s="101" t="s">
        <v>1089</v>
      </c>
      <c r="C2817" s="102" t="s">
        <v>6052</v>
      </c>
      <c r="D2817" s="103">
        <v>50000</v>
      </c>
      <c r="E2817" s="103">
        <v>0</v>
      </c>
      <c r="F2817" s="103">
        <v>0</v>
      </c>
      <c r="G2817" s="103">
        <v>0</v>
      </c>
      <c r="H2817" s="103">
        <v>0</v>
      </c>
    </row>
    <row r="2818" spans="1:8" ht="31.5">
      <c r="A2818" s="101">
        <v>243</v>
      </c>
      <c r="B2818" s="101" t="s">
        <v>1089</v>
      </c>
      <c r="C2818" s="102" t="s">
        <v>6053</v>
      </c>
      <c r="D2818" s="103">
        <v>50000</v>
      </c>
      <c r="E2818" s="103">
        <v>0</v>
      </c>
      <c r="F2818" s="103">
        <v>0</v>
      </c>
      <c r="G2818" s="103">
        <v>0</v>
      </c>
      <c r="H2818" s="103">
        <v>0</v>
      </c>
    </row>
    <row r="2819" spans="1:8">
      <c r="A2819" s="101">
        <v>244</v>
      </c>
      <c r="B2819" s="101" t="s">
        <v>1089</v>
      </c>
      <c r="C2819" s="102" t="s">
        <v>6054</v>
      </c>
      <c r="D2819" s="103">
        <v>40000</v>
      </c>
      <c r="E2819" s="103">
        <v>0</v>
      </c>
      <c r="F2819" s="103">
        <v>0</v>
      </c>
      <c r="G2819" s="103">
        <v>0</v>
      </c>
      <c r="H2819" s="103">
        <v>0</v>
      </c>
    </row>
    <row r="2820" spans="1:8">
      <c r="A2820" s="101">
        <v>245</v>
      </c>
      <c r="B2820" s="101" t="s">
        <v>1089</v>
      </c>
      <c r="C2820" s="102" t="s">
        <v>869</v>
      </c>
      <c r="D2820" s="103">
        <v>0</v>
      </c>
      <c r="E2820" s="103">
        <v>461000</v>
      </c>
      <c r="F2820" s="103">
        <v>461000</v>
      </c>
      <c r="G2820" s="103">
        <v>461000</v>
      </c>
      <c r="H2820" s="103">
        <v>0</v>
      </c>
    </row>
    <row r="2821" spans="1:8">
      <c r="A2821" s="101">
        <v>246</v>
      </c>
      <c r="B2821" s="101" t="s">
        <v>1089</v>
      </c>
      <c r="C2821" s="102" t="s">
        <v>870</v>
      </c>
      <c r="D2821" s="103">
        <f>SUM(D2784:D2820)</f>
        <v>2044000</v>
      </c>
      <c r="E2821" s="103">
        <f>SUM(E2784:E2820)</f>
        <v>1962000</v>
      </c>
      <c r="F2821" s="103">
        <f>SUM(F2784:F2820)</f>
        <v>1962000</v>
      </c>
      <c r="G2821" s="103">
        <f>SUM(G2784:G2820)</f>
        <v>461000</v>
      </c>
      <c r="H2821" s="103">
        <f>SUM(H2784:H2820)</f>
        <v>579516.75</v>
      </c>
    </row>
    <row r="2822" spans="1:8">
      <c r="A2822" s="101">
        <v>247</v>
      </c>
      <c r="B2822" s="101" t="s">
        <v>1150</v>
      </c>
      <c r="C2822" s="102" t="s">
        <v>1151</v>
      </c>
      <c r="D2822" s="103">
        <f>2963800+2259000+4000000</f>
        <v>9222800</v>
      </c>
      <c r="E2822" s="103">
        <v>2963800</v>
      </c>
      <c r="F2822" s="103">
        <v>2963800</v>
      </c>
      <c r="G2822" s="103">
        <v>0</v>
      </c>
      <c r="H2822" s="103">
        <v>2963800</v>
      </c>
    </row>
    <row r="2823" spans="1:8">
      <c r="A2823" s="101">
        <v>248</v>
      </c>
      <c r="B2823" s="101" t="s">
        <v>1150</v>
      </c>
      <c r="C2823" s="102" t="s">
        <v>869</v>
      </c>
      <c r="D2823" s="103">
        <v>0</v>
      </c>
      <c r="E2823" s="103">
        <v>5918000</v>
      </c>
      <c r="F2823" s="103">
        <v>5918000</v>
      </c>
      <c r="G2823" s="103">
        <v>5918000</v>
      </c>
      <c r="H2823" s="103">
        <v>0</v>
      </c>
    </row>
    <row r="2824" spans="1:8">
      <c r="A2824" s="101">
        <v>249</v>
      </c>
      <c r="B2824" s="101" t="s">
        <v>1150</v>
      </c>
      <c r="C2824" s="102" t="s">
        <v>870</v>
      </c>
      <c r="D2824" s="103">
        <f>SUM(D2822:D2823)</f>
        <v>9222800</v>
      </c>
      <c r="E2824" s="103">
        <f>SUM(E2822:E2823)</f>
        <v>8881800</v>
      </c>
      <c r="F2824" s="103">
        <f>SUM(F2822:F2823)</f>
        <v>8881800</v>
      </c>
      <c r="G2824" s="103">
        <f>SUM(G2822:G2823)</f>
        <v>5918000</v>
      </c>
      <c r="H2824" s="103">
        <f>SUM(H2822:H2823)</f>
        <v>2963800</v>
      </c>
    </row>
    <row r="2825" spans="1:8" ht="47.25">
      <c r="A2825" s="101">
        <v>250</v>
      </c>
      <c r="B2825" s="101" t="s">
        <v>1155</v>
      </c>
      <c r="C2825" s="102" t="s">
        <v>6055</v>
      </c>
      <c r="D2825" s="103">
        <f>1745000+628000</f>
        <v>2373000</v>
      </c>
      <c r="E2825" s="103">
        <v>1745000</v>
      </c>
      <c r="F2825" s="103">
        <v>1745000</v>
      </c>
      <c r="G2825" s="103">
        <v>0</v>
      </c>
      <c r="H2825" s="103">
        <v>0</v>
      </c>
    </row>
    <row r="2826" spans="1:8" ht="47.25">
      <c r="A2826" s="101">
        <v>251</v>
      </c>
      <c r="B2826" s="101" t="s">
        <v>1155</v>
      </c>
      <c r="C2826" s="102" t="s">
        <v>6056</v>
      </c>
      <c r="D2826" s="103">
        <f>873000+314000</f>
        <v>1187000</v>
      </c>
      <c r="E2826" s="103">
        <v>873000</v>
      </c>
      <c r="F2826" s="103">
        <v>873000</v>
      </c>
      <c r="G2826" s="103">
        <v>0</v>
      </c>
      <c r="H2826" s="103">
        <v>0</v>
      </c>
    </row>
    <row r="2827" spans="1:8" ht="47.25">
      <c r="A2827" s="101">
        <v>252</v>
      </c>
      <c r="B2827" s="101" t="s">
        <v>1155</v>
      </c>
      <c r="C2827" s="102" t="s">
        <v>869</v>
      </c>
      <c r="D2827" s="103">
        <v>0</v>
      </c>
      <c r="E2827" s="103">
        <v>800000</v>
      </c>
      <c r="F2827" s="103">
        <v>800000</v>
      </c>
      <c r="G2827" s="103">
        <v>800000</v>
      </c>
      <c r="H2827" s="103">
        <v>0</v>
      </c>
    </row>
    <row r="2828" spans="1:8" ht="47.25">
      <c r="A2828" s="101">
        <v>253</v>
      </c>
      <c r="B2828" s="101" t="s">
        <v>1155</v>
      </c>
      <c r="C2828" s="102" t="s">
        <v>870</v>
      </c>
      <c r="D2828" s="103">
        <f>SUM(D2825:D2827)</f>
        <v>3560000</v>
      </c>
      <c r="E2828" s="103">
        <f>SUM(E2825:E2827)</f>
        <v>3418000</v>
      </c>
      <c r="F2828" s="103">
        <f>SUM(F2825:F2827)</f>
        <v>3418000</v>
      </c>
      <c r="G2828" s="103">
        <f>SUM(G2825:G2827)</f>
        <v>800000</v>
      </c>
      <c r="H2828" s="103">
        <f>SUM(H2825:H2827)</f>
        <v>0</v>
      </c>
    </row>
    <row r="2829" spans="1:8" ht="47.25">
      <c r="A2829" s="101">
        <v>254</v>
      </c>
      <c r="B2829" s="101" t="s">
        <v>1160</v>
      </c>
      <c r="C2829" s="102" t="s">
        <v>1161</v>
      </c>
      <c r="D2829" s="103">
        <v>2245000</v>
      </c>
      <c r="E2829" s="103">
        <v>2245000</v>
      </c>
      <c r="F2829" s="103">
        <v>2245000</v>
      </c>
      <c r="G2829" s="103">
        <v>0</v>
      </c>
      <c r="H2829" s="103">
        <v>2245000</v>
      </c>
    </row>
    <row r="2830" spans="1:8" ht="47.25">
      <c r="A2830" s="101">
        <v>255</v>
      </c>
      <c r="B2830" s="101" t="s">
        <v>1160</v>
      </c>
      <c r="C2830" s="102" t="s">
        <v>1163</v>
      </c>
      <c r="D2830" s="103">
        <v>4100000</v>
      </c>
      <c r="E2830" s="103">
        <v>4100000</v>
      </c>
      <c r="F2830" s="103">
        <v>4100000</v>
      </c>
      <c r="G2830" s="103">
        <v>0</v>
      </c>
      <c r="H2830" s="103">
        <v>4100000</v>
      </c>
    </row>
    <row r="2831" spans="1:8" ht="47.25">
      <c r="A2831" s="101">
        <v>256</v>
      </c>
      <c r="B2831" s="101" t="s">
        <v>1160</v>
      </c>
      <c r="C2831" s="102" t="s">
        <v>6057</v>
      </c>
      <c r="D2831" s="103">
        <v>1036000</v>
      </c>
      <c r="E2831" s="103">
        <v>0</v>
      </c>
      <c r="F2831" s="103">
        <v>0</v>
      </c>
      <c r="G2831" s="103">
        <v>0</v>
      </c>
      <c r="H2831" s="103">
        <v>0</v>
      </c>
    </row>
    <row r="2832" spans="1:8" ht="47.25">
      <c r="A2832" s="101">
        <v>257</v>
      </c>
      <c r="B2832" s="101" t="s">
        <v>1160</v>
      </c>
      <c r="C2832" s="102" t="s">
        <v>869</v>
      </c>
      <c r="D2832" s="103">
        <v>0</v>
      </c>
      <c r="E2832" s="103">
        <v>880000</v>
      </c>
      <c r="F2832" s="103">
        <v>880000</v>
      </c>
      <c r="G2832" s="103">
        <v>880000</v>
      </c>
      <c r="H2832" s="103">
        <v>0</v>
      </c>
    </row>
    <row r="2833" spans="1:8" ht="47.25">
      <c r="A2833" s="101">
        <v>258</v>
      </c>
      <c r="B2833" s="101" t="s">
        <v>1160</v>
      </c>
      <c r="C2833" s="102" t="s">
        <v>870</v>
      </c>
      <c r="D2833" s="103">
        <f>SUM(D2829:D2832)</f>
        <v>7381000</v>
      </c>
      <c r="E2833" s="103">
        <f>SUM(E2829:E2832)</f>
        <v>7225000</v>
      </c>
      <c r="F2833" s="103">
        <f>SUM(F2829:F2832)</f>
        <v>7225000</v>
      </c>
      <c r="G2833" s="103">
        <f>SUM(G2829:G2832)</f>
        <v>880000</v>
      </c>
      <c r="H2833" s="103">
        <f>SUM(H2829:H2832)</f>
        <v>6345000</v>
      </c>
    </row>
    <row r="2834" spans="1:8" ht="47.25">
      <c r="A2834" s="101">
        <v>259</v>
      </c>
      <c r="B2834" s="101" t="s">
        <v>6058</v>
      </c>
      <c r="C2834" s="102" t="s">
        <v>6059</v>
      </c>
      <c r="D2834" s="103">
        <v>100000</v>
      </c>
      <c r="E2834" s="103">
        <v>0</v>
      </c>
      <c r="F2834" s="103">
        <v>0</v>
      </c>
      <c r="G2834" s="103">
        <v>0</v>
      </c>
      <c r="H2834" s="103">
        <v>0</v>
      </c>
    </row>
    <row r="2835" spans="1:8" ht="47.25">
      <c r="A2835" s="101">
        <v>260</v>
      </c>
      <c r="B2835" s="101" t="s">
        <v>6058</v>
      </c>
      <c r="C2835" s="102" t="s">
        <v>6060</v>
      </c>
      <c r="D2835" s="103">
        <v>100000</v>
      </c>
      <c r="E2835" s="103">
        <v>0</v>
      </c>
      <c r="F2835" s="103">
        <v>0</v>
      </c>
      <c r="G2835" s="103">
        <v>0</v>
      </c>
      <c r="H2835" s="103">
        <v>0</v>
      </c>
    </row>
    <row r="2836" spans="1:8" ht="47.25">
      <c r="A2836" s="101">
        <v>261</v>
      </c>
      <c r="B2836" s="101" t="s">
        <v>6058</v>
      </c>
      <c r="C2836" s="102" t="s">
        <v>869</v>
      </c>
      <c r="D2836" s="103">
        <v>0</v>
      </c>
      <c r="E2836" s="103">
        <v>170000</v>
      </c>
      <c r="F2836" s="103">
        <v>170000</v>
      </c>
      <c r="G2836" s="103">
        <v>170000</v>
      </c>
      <c r="H2836" s="103">
        <v>0</v>
      </c>
    </row>
    <row r="2837" spans="1:8" ht="47.25">
      <c r="A2837" s="101">
        <v>262</v>
      </c>
      <c r="B2837" s="101" t="s">
        <v>6058</v>
      </c>
      <c r="C2837" s="102" t="s">
        <v>870</v>
      </c>
      <c r="D2837" s="103">
        <f>SUM(D2834:D2836)</f>
        <v>200000</v>
      </c>
      <c r="E2837" s="103">
        <f>SUM(E2834:E2836)</f>
        <v>170000</v>
      </c>
      <c r="F2837" s="103">
        <f>SUM(F2834:F2836)</f>
        <v>170000</v>
      </c>
      <c r="G2837" s="103">
        <f>SUM(G2834:G2836)</f>
        <v>170000</v>
      </c>
      <c r="H2837" s="103">
        <f>SUM(H2834:H2836)</f>
        <v>0</v>
      </c>
    </row>
    <row r="2838" spans="1:8" ht="47.25">
      <c r="A2838" s="101">
        <v>263</v>
      </c>
      <c r="B2838" s="101" t="s">
        <v>6061</v>
      </c>
      <c r="C2838" s="102" t="s">
        <v>6057</v>
      </c>
      <c r="D2838" s="103">
        <v>1100000</v>
      </c>
      <c r="E2838" s="103">
        <v>0</v>
      </c>
      <c r="F2838" s="103">
        <v>0</v>
      </c>
      <c r="G2838" s="103">
        <v>0</v>
      </c>
      <c r="H2838" s="103">
        <v>0</v>
      </c>
    </row>
    <row r="2839" spans="1:8" ht="47.25">
      <c r="A2839" s="101">
        <v>264</v>
      </c>
      <c r="B2839" s="101" t="s">
        <v>6061</v>
      </c>
      <c r="C2839" s="102" t="s">
        <v>869</v>
      </c>
      <c r="D2839" s="103">
        <v>0</v>
      </c>
      <c r="E2839" s="103">
        <v>934000</v>
      </c>
      <c r="F2839" s="103">
        <v>934000</v>
      </c>
      <c r="G2839" s="103">
        <v>934000</v>
      </c>
      <c r="H2839" s="103">
        <v>0</v>
      </c>
    </row>
    <row r="2840" spans="1:8" ht="47.25">
      <c r="A2840" s="101">
        <v>265</v>
      </c>
      <c r="B2840" s="101" t="s">
        <v>6061</v>
      </c>
      <c r="C2840" s="102" t="s">
        <v>870</v>
      </c>
      <c r="D2840" s="103">
        <f>SUM(D2838:D2839)</f>
        <v>1100000</v>
      </c>
      <c r="E2840" s="103">
        <f>SUM(E2838:E2839)</f>
        <v>934000</v>
      </c>
      <c r="F2840" s="103">
        <f>SUM(F2838:F2839)</f>
        <v>934000</v>
      </c>
      <c r="G2840" s="103">
        <f>SUM(G2838:G2839)</f>
        <v>934000</v>
      </c>
      <c r="H2840" s="103">
        <f>SUM(H2838:H2839)</f>
        <v>0</v>
      </c>
    </row>
    <row r="2841" spans="1:8" ht="47.25">
      <c r="A2841" s="101">
        <v>266</v>
      </c>
      <c r="B2841" s="101" t="s">
        <v>1167</v>
      </c>
      <c r="C2841" s="102" t="s">
        <v>1168</v>
      </c>
      <c r="D2841" s="103">
        <v>2500000</v>
      </c>
      <c r="E2841" s="103">
        <v>2500000</v>
      </c>
      <c r="F2841" s="103">
        <v>2500000</v>
      </c>
      <c r="G2841" s="103">
        <v>0</v>
      </c>
      <c r="H2841" s="103">
        <v>0</v>
      </c>
    </row>
    <row r="2842" spans="1:8" ht="47.25">
      <c r="A2842" s="101">
        <v>267</v>
      </c>
      <c r="B2842" s="101" t="s">
        <v>1167</v>
      </c>
      <c r="C2842" s="102" t="s">
        <v>1169</v>
      </c>
      <c r="D2842" s="103">
        <v>3973000</v>
      </c>
      <c r="E2842" s="103">
        <v>3973000</v>
      </c>
      <c r="F2842" s="103">
        <v>3973000</v>
      </c>
      <c r="G2842" s="103">
        <v>0</v>
      </c>
      <c r="H2842" s="103">
        <v>0</v>
      </c>
    </row>
    <row r="2843" spans="1:8" ht="47.25">
      <c r="A2843" s="101">
        <v>268</v>
      </c>
      <c r="B2843" s="101" t="s">
        <v>1167</v>
      </c>
      <c r="C2843" s="102" t="s">
        <v>6057</v>
      </c>
      <c r="D2843" s="103">
        <v>1058000</v>
      </c>
      <c r="E2843" s="103">
        <v>0</v>
      </c>
      <c r="F2843" s="103">
        <v>0</v>
      </c>
      <c r="G2843" s="103">
        <v>0</v>
      </c>
      <c r="H2843" s="103">
        <v>0</v>
      </c>
    </row>
    <row r="2844" spans="1:8" ht="47.25">
      <c r="A2844" s="101">
        <v>269</v>
      </c>
      <c r="B2844" s="101" t="s">
        <v>1167</v>
      </c>
      <c r="C2844" s="102" t="s">
        <v>869</v>
      </c>
      <c r="D2844" s="103">
        <v>0</v>
      </c>
      <c r="E2844" s="103">
        <v>898000</v>
      </c>
      <c r="F2844" s="103">
        <v>898000</v>
      </c>
      <c r="G2844" s="103">
        <v>898000</v>
      </c>
      <c r="H2844" s="103">
        <v>0</v>
      </c>
    </row>
    <row r="2845" spans="1:8" ht="47.25">
      <c r="A2845" s="101">
        <v>270</v>
      </c>
      <c r="B2845" s="101" t="s">
        <v>1167</v>
      </c>
      <c r="C2845" s="102" t="s">
        <v>870</v>
      </c>
      <c r="D2845" s="103">
        <f>SUM(D2841:D2844)</f>
        <v>7531000</v>
      </c>
      <c r="E2845" s="103">
        <f>SUM(E2841:E2844)</f>
        <v>7371000</v>
      </c>
      <c r="F2845" s="103">
        <f>SUM(F2841:F2844)</f>
        <v>7371000</v>
      </c>
      <c r="G2845" s="103">
        <f>SUM(G2841:G2844)</f>
        <v>898000</v>
      </c>
      <c r="H2845" s="103">
        <f>SUM(H2841:H2844)</f>
        <v>0</v>
      </c>
    </row>
    <row r="2846" spans="1:8" ht="47.25">
      <c r="A2846" s="101">
        <v>271</v>
      </c>
      <c r="B2846" s="101" t="s">
        <v>1173</v>
      </c>
      <c r="C2846" s="102" t="s">
        <v>1174</v>
      </c>
      <c r="D2846" s="103">
        <f>1260000+402000</f>
        <v>1662000</v>
      </c>
      <c r="E2846" s="103">
        <v>1260000</v>
      </c>
      <c r="F2846" s="103">
        <v>1260000</v>
      </c>
      <c r="G2846" s="103">
        <v>0</v>
      </c>
      <c r="H2846" s="103">
        <v>1238227.04</v>
      </c>
    </row>
    <row r="2847" spans="1:8" ht="47.25">
      <c r="A2847" s="101">
        <v>272</v>
      </c>
      <c r="B2847" s="101" t="s">
        <v>1173</v>
      </c>
      <c r="C2847" s="102" t="s">
        <v>869</v>
      </c>
      <c r="D2847" s="103">
        <v>0</v>
      </c>
      <c r="E2847" s="103">
        <v>341000</v>
      </c>
      <c r="F2847" s="103">
        <v>341000</v>
      </c>
      <c r="G2847" s="103">
        <v>341000</v>
      </c>
      <c r="H2847" s="103">
        <v>0</v>
      </c>
    </row>
    <row r="2848" spans="1:8" ht="47.25">
      <c r="A2848" s="101">
        <v>273</v>
      </c>
      <c r="B2848" s="101" t="s">
        <v>1173</v>
      </c>
      <c r="C2848" s="102" t="s">
        <v>870</v>
      </c>
      <c r="D2848" s="103">
        <f>SUM(D2846:D2847)</f>
        <v>1662000</v>
      </c>
      <c r="E2848" s="103">
        <f>SUM(E2846:E2847)</f>
        <v>1601000</v>
      </c>
      <c r="F2848" s="103">
        <f>SUM(F2846:F2847)</f>
        <v>1601000</v>
      </c>
      <c r="G2848" s="103">
        <f>SUM(G2846:G2847)</f>
        <v>341000</v>
      </c>
      <c r="H2848" s="103">
        <f>SUM(H2846:H2847)</f>
        <v>1238227.04</v>
      </c>
    </row>
    <row r="2849" spans="1:8" ht="47.25">
      <c r="A2849" s="101">
        <v>274</v>
      </c>
      <c r="B2849" s="101" t="s">
        <v>1178</v>
      </c>
      <c r="C2849" s="102" t="s">
        <v>1179</v>
      </c>
      <c r="D2849" s="103">
        <v>100000</v>
      </c>
      <c r="E2849" s="103">
        <v>100000</v>
      </c>
      <c r="F2849" s="103">
        <v>100000</v>
      </c>
      <c r="G2849" s="103">
        <v>0</v>
      </c>
      <c r="H2849" s="103">
        <v>100000</v>
      </c>
    </row>
    <row r="2850" spans="1:8" ht="47.25">
      <c r="A2850" s="101">
        <v>275</v>
      </c>
      <c r="B2850" s="101" t="s">
        <v>1178</v>
      </c>
      <c r="C2850" s="102" t="s">
        <v>869</v>
      </c>
      <c r="D2850" s="103">
        <v>0</v>
      </c>
      <c r="E2850" s="103">
        <v>0</v>
      </c>
      <c r="F2850" s="103">
        <v>0</v>
      </c>
      <c r="G2850" s="103">
        <v>0</v>
      </c>
      <c r="H2850" s="103">
        <v>0</v>
      </c>
    </row>
    <row r="2851" spans="1:8" ht="47.25">
      <c r="A2851" s="101">
        <v>276</v>
      </c>
      <c r="B2851" s="101" t="s">
        <v>1178</v>
      </c>
      <c r="C2851" s="102" t="s">
        <v>870</v>
      </c>
      <c r="D2851" s="103">
        <f>SUM(D2849:D2850)</f>
        <v>100000</v>
      </c>
      <c r="E2851" s="103">
        <f>SUM(E2849:E2850)</f>
        <v>100000</v>
      </c>
      <c r="F2851" s="103">
        <f>SUM(F2849:F2850)</f>
        <v>100000</v>
      </c>
      <c r="G2851" s="103">
        <f>SUM(G2849:G2850)</f>
        <v>0</v>
      </c>
      <c r="H2851" s="103">
        <f>SUM(H2849:H2850)</f>
        <v>100000</v>
      </c>
    </row>
    <row r="2852" spans="1:8" ht="47.25">
      <c r="A2852" s="101">
        <v>277</v>
      </c>
      <c r="B2852" s="101" t="s">
        <v>1183</v>
      </c>
      <c r="C2852" s="102" t="s">
        <v>1184</v>
      </c>
      <c r="D2852" s="103">
        <v>100000</v>
      </c>
      <c r="E2852" s="103">
        <v>100000</v>
      </c>
      <c r="F2852" s="103">
        <v>100000</v>
      </c>
      <c r="G2852" s="103">
        <v>0</v>
      </c>
      <c r="H2852" s="103">
        <v>100000</v>
      </c>
    </row>
    <row r="2853" spans="1:8" ht="47.25">
      <c r="A2853" s="101">
        <v>278</v>
      </c>
      <c r="B2853" s="101" t="s">
        <v>1183</v>
      </c>
      <c r="C2853" s="102" t="s">
        <v>869</v>
      </c>
      <c r="D2853" s="103">
        <v>0</v>
      </c>
      <c r="E2853" s="103">
        <v>0</v>
      </c>
      <c r="F2853" s="103">
        <v>0</v>
      </c>
      <c r="G2853" s="103">
        <v>0</v>
      </c>
      <c r="H2853" s="103">
        <v>0</v>
      </c>
    </row>
    <row r="2854" spans="1:8" ht="47.25">
      <c r="A2854" s="101">
        <v>279</v>
      </c>
      <c r="B2854" s="101" t="s">
        <v>1183</v>
      </c>
      <c r="C2854" s="102" t="s">
        <v>870</v>
      </c>
      <c r="D2854" s="103">
        <f>SUM(D2852:D2853)</f>
        <v>100000</v>
      </c>
      <c r="E2854" s="103">
        <f>SUM(E2852:E2853)</f>
        <v>100000</v>
      </c>
      <c r="F2854" s="103">
        <f>SUM(F2852:F2853)</f>
        <v>100000</v>
      </c>
      <c r="G2854" s="103">
        <f>SUM(G2852:G2853)</f>
        <v>0</v>
      </c>
      <c r="H2854" s="103">
        <f>SUM(H2852:H2853)</f>
        <v>100000</v>
      </c>
    </row>
    <row r="2855" spans="1:8" ht="47.25">
      <c r="A2855" s="101">
        <v>280</v>
      </c>
      <c r="B2855" s="101" t="s">
        <v>1188</v>
      </c>
      <c r="C2855" s="102" t="s">
        <v>1189</v>
      </c>
      <c r="D2855" s="103">
        <v>0</v>
      </c>
      <c r="E2855" s="103">
        <v>0</v>
      </c>
      <c r="F2855" s="103">
        <v>0</v>
      </c>
      <c r="G2855" s="103">
        <v>0</v>
      </c>
      <c r="H2855" s="103">
        <v>0</v>
      </c>
    </row>
    <row r="2856" spans="1:8" ht="47.25">
      <c r="A2856" s="101">
        <v>281</v>
      </c>
      <c r="B2856" s="101" t="s">
        <v>1188</v>
      </c>
      <c r="C2856" s="102" t="s">
        <v>869</v>
      </c>
      <c r="D2856" s="103">
        <v>100000</v>
      </c>
      <c r="E2856" s="103">
        <v>100000</v>
      </c>
      <c r="F2856" s="103">
        <v>100000</v>
      </c>
      <c r="G2856" s="103">
        <v>0</v>
      </c>
      <c r="H2856" s="103">
        <v>0</v>
      </c>
    </row>
    <row r="2857" spans="1:8" ht="47.25">
      <c r="A2857" s="101">
        <v>279</v>
      </c>
      <c r="B2857" s="101" t="s">
        <v>1188</v>
      </c>
      <c r="C2857" s="102" t="s">
        <v>870</v>
      </c>
      <c r="D2857" s="103">
        <f>SUM(D2855:D2856)</f>
        <v>100000</v>
      </c>
      <c r="E2857" s="103">
        <f>SUM(E2855:E2856)</f>
        <v>100000</v>
      </c>
      <c r="F2857" s="103">
        <f>SUM(F2855:F2856)</f>
        <v>100000</v>
      </c>
      <c r="G2857" s="103">
        <f>SUM(G2855:G2856)</f>
        <v>0</v>
      </c>
      <c r="H2857" s="103">
        <f>SUM(H2855:H2856)</f>
        <v>0</v>
      </c>
    </row>
    <row r="2858" spans="1:8">
      <c r="A2858" s="84" t="s">
        <v>132</v>
      </c>
      <c r="B2858" s="84"/>
      <c r="C2858" s="84"/>
      <c r="D2858" s="85">
        <f>D2857+D2854+D2851+D2848+D2845+D2840+D2837+D2833+D2828+D2824+D2821+D2783+D2779+D2766+D2763+D2731+D2728+D2717+D2704+D2701+D2694+D2689+D2685+D2678+D2637+D2634+D2625+D2613+D2596+D2583+D2609</f>
        <v>87692705</v>
      </c>
      <c r="E2858" s="85">
        <f t="shared" ref="E2858:H2858" si="28">E2857+E2854+E2851+E2848+E2845+E2840+E2837+E2833+E2828+E2824+E2821+E2783+E2779+E2766+E2763+E2731+E2728+E2717+E2704+E2701+E2694+E2689+E2685+E2678+E2637+E2634+E2625+E2613+E2596+E2583+E2609</f>
        <v>84027705</v>
      </c>
      <c r="F2858" s="85">
        <f t="shared" si="28"/>
        <v>84027705</v>
      </c>
      <c r="G2858" s="85">
        <f t="shared" si="28"/>
        <v>20636000</v>
      </c>
      <c r="H2858" s="85">
        <f t="shared" si="28"/>
        <v>37575055.25</v>
      </c>
    </row>
    <row r="2859" spans="1:8">
      <c r="A2859" s="86" t="s">
        <v>167</v>
      </c>
      <c r="B2859" s="86"/>
      <c r="C2859" s="86"/>
      <c r="D2859" s="86"/>
      <c r="E2859" s="86"/>
      <c r="F2859" s="86"/>
      <c r="G2859" s="86"/>
      <c r="H2859" s="86"/>
    </row>
    <row r="2860" spans="1:8" ht="31.5">
      <c r="A2860" s="101" t="s">
        <v>176</v>
      </c>
      <c r="B2860" s="101" t="s">
        <v>3558</v>
      </c>
      <c r="C2860" s="102" t="s">
        <v>3559</v>
      </c>
      <c r="D2860" s="103">
        <v>348000</v>
      </c>
      <c r="E2860" s="103">
        <v>256000</v>
      </c>
      <c r="F2860" s="103">
        <v>0</v>
      </c>
      <c r="G2860" s="103">
        <v>0</v>
      </c>
      <c r="H2860" s="103">
        <v>0</v>
      </c>
    </row>
    <row r="2861" spans="1:8" ht="31.5">
      <c r="A2861" s="101" t="s">
        <v>241</v>
      </c>
      <c r="B2861" s="101" t="s">
        <v>3558</v>
      </c>
      <c r="C2861" s="102" t="s">
        <v>3560</v>
      </c>
      <c r="D2861" s="103">
        <v>34000</v>
      </c>
      <c r="E2861" s="103">
        <v>34000</v>
      </c>
      <c r="F2861" s="103">
        <v>33560</v>
      </c>
      <c r="G2861" s="103">
        <v>0</v>
      </c>
      <c r="H2861" s="103">
        <v>33560</v>
      </c>
    </row>
    <row r="2862" spans="1:8" ht="47.25">
      <c r="A2862" s="101" t="s">
        <v>139</v>
      </c>
      <c r="B2862" s="101" t="s">
        <v>3558</v>
      </c>
      <c r="C2862" s="102" t="s">
        <v>6062</v>
      </c>
      <c r="D2862" s="103">
        <v>215000</v>
      </c>
      <c r="E2862" s="103">
        <v>0</v>
      </c>
      <c r="F2862" s="103">
        <v>0</v>
      </c>
      <c r="G2862" s="103">
        <v>0</v>
      </c>
      <c r="H2862" s="103">
        <v>0</v>
      </c>
    </row>
    <row r="2863" spans="1:8" ht="63">
      <c r="A2863" s="101" t="s">
        <v>140</v>
      </c>
      <c r="B2863" s="101" t="s">
        <v>3558</v>
      </c>
      <c r="C2863" s="102" t="s">
        <v>6063</v>
      </c>
      <c r="D2863" s="103">
        <v>6000</v>
      </c>
      <c r="E2863" s="103">
        <v>0</v>
      </c>
      <c r="F2863" s="103">
        <v>0</v>
      </c>
      <c r="G2863" s="103">
        <v>0</v>
      </c>
      <c r="H2863" s="103">
        <v>0</v>
      </c>
    </row>
    <row r="2864" spans="1:8" ht="63">
      <c r="A2864" s="101" t="s">
        <v>141</v>
      </c>
      <c r="B2864" s="101" t="s">
        <v>3558</v>
      </c>
      <c r="C2864" s="102" t="s">
        <v>6064</v>
      </c>
      <c r="D2864" s="103">
        <v>195000</v>
      </c>
      <c r="E2864" s="103">
        <v>0</v>
      </c>
      <c r="F2864" s="103">
        <v>0</v>
      </c>
      <c r="G2864" s="103">
        <v>0</v>
      </c>
      <c r="H2864" s="103">
        <v>0</v>
      </c>
    </row>
    <row r="2865" spans="1:9" ht="31.5">
      <c r="A2865" s="101" t="s">
        <v>142</v>
      </c>
      <c r="B2865" s="101" t="s">
        <v>3558</v>
      </c>
      <c r="C2865" s="102" t="s">
        <v>6065</v>
      </c>
      <c r="D2865" s="103">
        <v>360000</v>
      </c>
      <c r="E2865" s="103">
        <v>0</v>
      </c>
      <c r="F2865" s="103">
        <v>0</v>
      </c>
      <c r="G2865" s="103">
        <v>0</v>
      </c>
      <c r="H2865" s="103">
        <v>0</v>
      </c>
    </row>
    <row r="2866" spans="1:9" ht="31.5">
      <c r="A2866" s="101" t="s">
        <v>143</v>
      </c>
      <c r="B2866" s="101" t="s">
        <v>3558</v>
      </c>
      <c r="C2866" s="102" t="s">
        <v>6066</v>
      </c>
      <c r="D2866" s="103">
        <v>70000</v>
      </c>
      <c r="E2866" s="103">
        <v>0</v>
      </c>
      <c r="F2866" s="103">
        <v>0</v>
      </c>
      <c r="G2866" s="103">
        <v>0</v>
      </c>
      <c r="H2866" s="103">
        <v>0</v>
      </c>
    </row>
    <row r="2867" spans="1:9" ht="31.5">
      <c r="A2867" s="101" t="s">
        <v>144</v>
      </c>
      <c r="B2867" s="101" t="s">
        <v>3558</v>
      </c>
      <c r="C2867" s="102" t="s">
        <v>3561</v>
      </c>
      <c r="D2867" s="103">
        <v>0</v>
      </c>
      <c r="E2867" s="103">
        <v>830000</v>
      </c>
      <c r="F2867" s="103">
        <v>1086440</v>
      </c>
      <c r="G2867" s="103">
        <v>830000</v>
      </c>
      <c r="H2867" s="103">
        <v>0</v>
      </c>
    </row>
    <row r="2868" spans="1:9" ht="47.25">
      <c r="A2868" s="101"/>
      <c r="B2868" s="101" t="s">
        <v>6067</v>
      </c>
      <c r="C2868" s="102"/>
      <c r="D2868" s="103">
        <f>SUM(D2860:D2867)</f>
        <v>1228000</v>
      </c>
      <c r="E2868" s="103">
        <f>SUM(E2860:E2867)</f>
        <v>1120000</v>
      </c>
      <c r="F2868" s="103">
        <f>SUM(F2860:F2867)</f>
        <v>1120000</v>
      </c>
      <c r="G2868" s="103">
        <f>SUM(G2860:G2867)</f>
        <v>830000</v>
      </c>
      <c r="H2868" s="103">
        <f>SUM(H2860:H2867)</f>
        <v>33560</v>
      </c>
    </row>
    <row r="2869" spans="1:9" ht="31.5">
      <c r="A2869" s="101" t="s">
        <v>145</v>
      </c>
      <c r="B2869" s="101" t="s">
        <v>3562</v>
      </c>
      <c r="C2869" s="102" t="s">
        <v>3563</v>
      </c>
      <c r="D2869" s="103">
        <v>2680000</v>
      </c>
      <c r="E2869" s="103">
        <v>2680000</v>
      </c>
      <c r="F2869" s="103">
        <v>0</v>
      </c>
      <c r="G2869" s="103">
        <v>0</v>
      </c>
      <c r="H2869" s="103">
        <v>0</v>
      </c>
    </row>
    <row r="2870" spans="1:9" ht="31.5">
      <c r="A2870" s="101" t="s">
        <v>146</v>
      </c>
      <c r="B2870" s="101" t="s">
        <v>3562</v>
      </c>
      <c r="C2870" s="102" t="s">
        <v>3564</v>
      </c>
      <c r="D2870" s="103">
        <v>121548</v>
      </c>
      <c r="E2870" s="103">
        <v>121548</v>
      </c>
      <c r="F2870" s="103">
        <v>0</v>
      </c>
      <c r="G2870" s="103">
        <v>0</v>
      </c>
      <c r="H2870" s="103">
        <v>0</v>
      </c>
    </row>
    <row r="2871" spans="1:9" ht="31.5">
      <c r="A2871" s="101" t="s">
        <v>147</v>
      </c>
      <c r="B2871" s="101" t="s">
        <v>3562</v>
      </c>
      <c r="C2871" s="102" t="s">
        <v>3565</v>
      </c>
      <c r="D2871" s="103">
        <v>227277</v>
      </c>
      <c r="E2871" s="103">
        <v>227277</v>
      </c>
      <c r="F2871" s="103">
        <v>0</v>
      </c>
      <c r="G2871" s="103">
        <v>0</v>
      </c>
      <c r="H2871" s="103">
        <v>0</v>
      </c>
    </row>
    <row r="2872" spans="1:9" ht="31.5">
      <c r="A2872" s="101" t="s">
        <v>148</v>
      </c>
      <c r="B2872" s="101" t="s">
        <v>3562</v>
      </c>
      <c r="C2872" s="102" t="s">
        <v>3566</v>
      </c>
      <c r="D2872" s="103">
        <v>268941</v>
      </c>
      <c r="E2872" s="103">
        <v>268941</v>
      </c>
      <c r="F2872" s="103">
        <v>0</v>
      </c>
      <c r="G2872" s="103">
        <v>0</v>
      </c>
      <c r="H2872" s="103">
        <v>0</v>
      </c>
    </row>
    <row r="2873" spans="1:9" ht="31.5">
      <c r="A2873" s="101" t="s">
        <v>149</v>
      </c>
      <c r="B2873" s="101" t="s">
        <v>3562</v>
      </c>
      <c r="C2873" s="102" t="s">
        <v>3567</v>
      </c>
      <c r="D2873" s="103">
        <v>206700</v>
      </c>
      <c r="E2873" s="103">
        <v>206700</v>
      </c>
      <c r="F2873" s="103">
        <v>0</v>
      </c>
      <c r="G2873" s="103">
        <v>0</v>
      </c>
      <c r="H2873" s="103">
        <v>0</v>
      </c>
    </row>
    <row r="2874" spans="1:9" ht="31.5">
      <c r="A2874" s="101" t="s">
        <v>150</v>
      </c>
      <c r="B2874" s="101" t="s">
        <v>3562</v>
      </c>
      <c r="C2874" s="102" t="s">
        <v>3568</v>
      </c>
      <c r="D2874" s="103">
        <v>47079</v>
      </c>
      <c r="E2874" s="103">
        <v>47079</v>
      </c>
      <c r="F2874" s="103">
        <v>0</v>
      </c>
      <c r="G2874" s="103">
        <v>0</v>
      </c>
      <c r="H2874" s="103">
        <v>0</v>
      </c>
    </row>
    <row r="2875" spans="1:9" ht="31.5">
      <c r="A2875" s="101" t="s">
        <v>151</v>
      </c>
      <c r="B2875" s="101" t="s">
        <v>3562</v>
      </c>
      <c r="C2875" s="102" t="s">
        <v>3569</v>
      </c>
      <c r="D2875" s="103">
        <v>101320</v>
      </c>
      <c r="E2875" s="103">
        <v>101320</v>
      </c>
      <c r="F2875" s="103">
        <v>0</v>
      </c>
      <c r="G2875" s="103">
        <v>0</v>
      </c>
      <c r="H2875" s="103">
        <v>0</v>
      </c>
    </row>
    <row r="2876" spans="1:9" ht="31.5">
      <c r="A2876" s="101" t="s">
        <v>152</v>
      </c>
      <c r="B2876" s="101" t="s">
        <v>3562</v>
      </c>
      <c r="C2876" s="102" t="s">
        <v>3570</v>
      </c>
      <c r="D2876" s="103">
        <v>158000</v>
      </c>
      <c r="E2876" s="103">
        <v>158000</v>
      </c>
      <c r="F2876" s="103">
        <v>0</v>
      </c>
      <c r="G2876" s="103">
        <v>0</v>
      </c>
      <c r="H2876" s="103">
        <v>0</v>
      </c>
    </row>
    <row r="2877" spans="1:9" ht="31.5">
      <c r="A2877" s="101" t="s">
        <v>153</v>
      </c>
      <c r="B2877" s="101" t="s">
        <v>3562</v>
      </c>
      <c r="C2877" s="102" t="s">
        <v>6068</v>
      </c>
      <c r="D2877" s="103">
        <v>124000</v>
      </c>
      <c r="E2877" s="103">
        <v>124000</v>
      </c>
      <c r="F2877" s="103">
        <v>0</v>
      </c>
      <c r="G2877" s="103">
        <v>0</v>
      </c>
      <c r="H2877" s="103">
        <v>0</v>
      </c>
    </row>
    <row r="2878" spans="1:9">
      <c r="A2878" s="101" t="s">
        <v>154</v>
      </c>
      <c r="B2878" s="101" t="s">
        <v>3562</v>
      </c>
      <c r="C2878" s="102" t="s">
        <v>3571</v>
      </c>
      <c r="D2878" s="103">
        <v>158000</v>
      </c>
      <c r="E2878" s="103">
        <v>158000</v>
      </c>
      <c r="F2878" s="103">
        <v>0</v>
      </c>
      <c r="G2878" s="103">
        <v>0</v>
      </c>
      <c r="H2878" s="103">
        <v>0</v>
      </c>
    </row>
    <row r="2879" spans="1:9" ht="18.75" customHeight="1">
      <c r="A2879" s="101" t="s">
        <v>155</v>
      </c>
      <c r="B2879" s="101" t="s">
        <v>3562</v>
      </c>
      <c r="C2879" s="102" t="s">
        <v>3572</v>
      </c>
      <c r="D2879" s="103">
        <v>158000</v>
      </c>
      <c r="E2879" s="103">
        <v>158000</v>
      </c>
      <c r="F2879" s="103">
        <v>0</v>
      </c>
      <c r="G2879" s="103">
        <v>0</v>
      </c>
      <c r="H2879" s="103">
        <v>0</v>
      </c>
      <c r="I2879" s="1">
        <v>1</v>
      </c>
    </row>
    <row r="2880" spans="1:9" ht="20.25" customHeight="1">
      <c r="A2880" s="101" t="s">
        <v>156</v>
      </c>
      <c r="B2880" s="101" t="s">
        <v>3562</v>
      </c>
      <c r="C2880" s="102" t="s">
        <v>3573</v>
      </c>
      <c r="D2880" s="103">
        <v>198000</v>
      </c>
      <c r="E2880" s="103">
        <v>198000</v>
      </c>
      <c r="F2880" s="103">
        <v>0</v>
      </c>
      <c r="G2880" s="103">
        <v>0</v>
      </c>
      <c r="H2880" s="103">
        <v>0</v>
      </c>
    </row>
    <row r="2881" spans="1:8" ht="31.5">
      <c r="A2881" s="101" t="s">
        <v>157</v>
      </c>
      <c r="B2881" s="101" t="s">
        <v>3562</v>
      </c>
      <c r="C2881" s="102" t="s">
        <v>3574</v>
      </c>
      <c r="D2881" s="103">
        <v>167100</v>
      </c>
      <c r="E2881" s="103">
        <v>167100</v>
      </c>
      <c r="F2881" s="103">
        <v>0</v>
      </c>
      <c r="G2881" s="103">
        <v>0</v>
      </c>
      <c r="H2881" s="103">
        <v>0</v>
      </c>
    </row>
    <row r="2882" spans="1:8" ht="18.75" customHeight="1">
      <c r="A2882" s="101" t="s">
        <v>0</v>
      </c>
      <c r="B2882" s="101" t="s">
        <v>3562</v>
      </c>
      <c r="C2882" s="102" t="s">
        <v>3575</v>
      </c>
      <c r="D2882" s="103">
        <v>167100</v>
      </c>
      <c r="E2882" s="103">
        <v>167100</v>
      </c>
      <c r="F2882" s="103">
        <v>0</v>
      </c>
      <c r="G2882" s="103">
        <v>0</v>
      </c>
      <c r="H2882" s="103">
        <v>0</v>
      </c>
    </row>
    <row r="2883" spans="1:8">
      <c r="A2883" s="101" t="s">
        <v>1</v>
      </c>
      <c r="B2883" s="101" t="s">
        <v>3562</v>
      </c>
      <c r="C2883" s="102" t="s">
        <v>6069</v>
      </c>
      <c r="D2883" s="103">
        <v>116000</v>
      </c>
      <c r="E2883" s="103">
        <v>116000</v>
      </c>
      <c r="F2883" s="103">
        <v>0</v>
      </c>
      <c r="G2883" s="103">
        <v>0</v>
      </c>
      <c r="H2883" s="103">
        <v>0</v>
      </c>
    </row>
    <row r="2884" spans="1:8" ht="31.5">
      <c r="A2884" s="101" t="s">
        <v>2</v>
      </c>
      <c r="B2884" s="101" t="s">
        <v>3562</v>
      </c>
      <c r="C2884" s="102" t="s">
        <v>3576</v>
      </c>
      <c r="D2884" s="103">
        <v>8000</v>
      </c>
      <c r="E2884" s="103">
        <v>8000</v>
      </c>
      <c r="F2884" s="103">
        <v>0</v>
      </c>
      <c r="G2884" s="103">
        <v>0</v>
      </c>
      <c r="H2884" s="103">
        <v>0</v>
      </c>
    </row>
    <row r="2885" spans="1:8" ht="31.5">
      <c r="A2885" s="101" t="s">
        <v>3</v>
      </c>
      <c r="B2885" s="101" t="s">
        <v>3562</v>
      </c>
      <c r="C2885" s="102" t="s">
        <v>3577</v>
      </c>
      <c r="D2885" s="103">
        <v>17000</v>
      </c>
      <c r="E2885" s="103">
        <v>17000</v>
      </c>
      <c r="F2885" s="103">
        <v>0</v>
      </c>
      <c r="G2885" s="103">
        <v>0</v>
      </c>
      <c r="H2885" s="103">
        <v>0</v>
      </c>
    </row>
    <row r="2886" spans="1:8" ht="31.5">
      <c r="A2886" s="101" t="s">
        <v>4</v>
      </c>
      <c r="B2886" s="101" t="s">
        <v>3562</v>
      </c>
      <c r="C2886" s="102" t="s">
        <v>3578</v>
      </c>
      <c r="D2886" s="103">
        <v>79000</v>
      </c>
      <c r="E2886" s="103">
        <v>79000</v>
      </c>
      <c r="F2886" s="103">
        <v>0</v>
      </c>
      <c r="G2886" s="103">
        <v>0</v>
      </c>
      <c r="H2886" s="103">
        <v>0</v>
      </c>
    </row>
    <row r="2887" spans="1:8" ht="31.5">
      <c r="A2887" s="101" t="s">
        <v>5</v>
      </c>
      <c r="B2887" s="101" t="s">
        <v>3562</v>
      </c>
      <c r="C2887" s="102" t="s">
        <v>3579</v>
      </c>
      <c r="D2887" s="103">
        <v>79000</v>
      </c>
      <c r="E2887" s="103">
        <v>79000</v>
      </c>
      <c r="F2887" s="103">
        <v>0</v>
      </c>
      <c r="G2887" s="103">
        <v>0</v>
      </c>
      <c r="H2887" s="103">
        <v>0</v>
      </c>
    </row>
    <row r="2888" spans="1:8" ht="31.5">
      <c r="A2888" s="101" t="s">
        <v>6</v>
      </c>
      <c r="B2888" s="101" t="s">
        <v>3562</v>
      </c>
      <c r="C2888" s="102" t="s">
        <v>3580</v>
      </c>
      <c r="D2888" s="103">
        <v>79000</v>
      </c>
      <c r="E2888" s="103">
        <v>79000</v>
      </c>
      <c r="F2888" s="103">
        <v>0</v>
      </c>
      <c r="G2888" s="103">
        <v>0</v>
      </c>
      <c r="H2888" s="103">
        <v>0</v>
      </c>
    </row>
    <row r="2889" spans="1:8" ht="31.5">
      <c r="A2889" s="101" t="s">
        <v>7</v>
      </c>
      <c r="B2889" s="101" t="s">
        <v>3562</v>
      </c>
      <c r="C2889" s="102" t="s">
        <v>3581</v>
      </c>
      <c r="D2889" s="103">
        <v>79000</v>
      </c>
      <c r="E2889" s="103">
        <v>79000</v>
      </c>
      <c r="F2889" s="103">
        <v>0</v>
      </c>
      <c r="G2889" s="103">
        <v>0</v>
      </c>
      <c r="H2889" s="103">
        <v>0</v>
      </c>
    </row>
    <row r="2890" spans="1:8" ht="31.5">
      <c r="A2890" s="101" t="s">
        <v>8</v>
      </c>
      <c r="B2890" s="101" t="s">
        <v>3562</v>
      </c>
      <c r="C2890" s="102" t="s">
        <v>3582</v>
      </c>
      <c r="D2890" s="103">
        <v>79000</v>
      </c>
      <c r="E2890" s="103">
        <v>79000</v>
      </c>
      <c r="F2890" s="103">
        <v>0</v>
      </c>
      <c r="G2890" s="103">
        <v>0</v>
      </c>
      <c r="H2890" s="103">
        <v>0</v>
      </c>
    </row>
    <row r="2891" spans="1:8" ht="31.5">
      <c r="A2891" s="101" t="s">
        <v>115</v>
      </c>
      <c r="B2891" s="101" t="s">
        <v>3562</v>
      </c>
      <c r="C2891" s="102" t="s">
        <v>3583</v>
      </c>
      <c r="D2891" s="103">
        <v>79000</v>
      </c>
      <c r="E2891" s="103">
        <v>79000</v>
      </c>
      <c r="F2891" s="103">
        <v>0</v>
      </c>
      <c r="G2891" s="103">
        <v>0</v>
      </c>
      <c r="H2891" s="103">
        <v>0</v>
      </c>
    </row>
    <row r="2892" spans="1:8" ht="31.5">
      <c r="A2892" s="101" t="s">
        <v>116</v>
      </c>
      <c r="B2892" s="101" t="s">
        <v>3562</v>
      </c>
      <c r="C2892" s="102" t="s">
        <v>3584</v>
      </c>
      <c r="D2892" s="103">
        <v>79000</v>
      </c>
      <c r="E2892" s="103">
        <v>79000</v>
      </c>
      <c r="F2892" s="103">
        <v>0</v>
      </c>
      <c r="G2892" s="103">
        <v>0</v>
      </c>
      <c r="H2892" s="103">
        <v>0</v>
      </c>
    </row>
    <row r="2893" spans="1:8" ht="31.5">
      <c r="A2893" s="101" t="s">
        <v>117</v>
      </c>
      <c r="B2893" s="101" t="s">
        <v>3562</v>
      </c>
      <c r="C2893" s="102" t="s">
        <v>3585</v>
      </c>
      <c r="D2893" s="103">
        <v>79000</v>
      </c>
      <c r="E2893" s="103">
        <v>79000</v>
      </c>
      <c r="F2893" s="103">
        <v>0</v>
      </c>
      <c r="G2893" s="103">
        <v>0</v>
      </c>
      <c r="H2893" s="103">
        <v>0</v>
      </c>
    </row>
    <row r="2894" spans="1:8" ht="31.5">
      <c r="A2894" s="101" t="s">
        <v>118</v>
      </c>
      <c r="B2894" s="101" t="s">
        <v>3562</v>
      </c>
      <c r="C2894" s="102" t="s">
        <v>3586</v>
      </c>
      <c r="D2894" s="103">
        <v>79000</v>
      </c>
      <c r="E2894" s="103">
        <v>79000</v>
      </c>
      <c r="F2894" s="103">
        <v>0</v>
      </c>
      <c r="G2894" s="103">
        <v>0</v>
      </c>
      <c r="H2894" s="103">
        <v>0</v>
      </c>
    </row>
    <row r="2895" spans="1:8" ht="31.5">
      <c r="A2895" s="101" t="s">
        <v>119</v>
      </c>
      <c r="B2895" s="101" t="s">
        <v>3562</v>
      </c>
      <c r="C2895" s="102" t="s">
        <v>3587</v>
      </c>
      <c r="D2895" s="103">
        <v>79000</v>
      </c>
      <c r="E2895" s="103">
        <v>79000</v>
      </c>
      <c r="F2895" s="103">
        <v>0</v>
      </c>
      <c r="G2895" s="103">
        <v>0</v>
      </c>
      <c r="H2895" s="103">
        <v>0</v>
      </c>
    </row>
    <row r="2896" spans="1:8" ht="31.5">
      <c r="A2896" s="101" t="s">
        <v>120</v>
      </c>
      <c r="B2896" s="101" t="s">
        <v>3562</v>
      </c>
      <c r="C2896" s="102" t="s">
        <v>3588</v>
      </c>
      <c r="D2896" s="103">
        <v>79000</v>
      </c>
      <c r="E2896" s="103">
        <v>79000</v>
      </c>
      <c r="F2896" s="103">
        <v>0</v>
      </c>
      <c r="G2896" s="103">
        <v>0</v>
      </c>
      <c r="H2896" s="103">
        <v>0</v>
      </c>
    </row>
    <row r="2897" spans="1:8" ht="31.5">
      <c r="A2897" s="101" t="s">
        <v>121</v>
      </c>
      <c r="B2897" s="101" t="s">
        <v>3562</v>
      </c>
      <c r="C2897" s="102" t="s">
        <v>3589</v>
      </c>
      <c r="D2897" s="103">
        <v>79000</v>
      </c>
      <c r="E2897" s="103">
        <v>79000</v>
      </c>
      <c r="F2897" s="103">
        <v>0</v>
      </c>
      <c r="G2897" s="103">
        <v>0</v>
      </c>
      <c r="H2897" s="103">
        <v>0</v>
      </c>
    </row>
    <row r="2898" spans="1:8" ht="31.5">
      <c r="A2898" s="101" t="s">
        <v>122</v>
      </c>
      <c r="B2898" s="101" t="s">
        <v>3562</v>
      </c>
      <c r="C2898" s="102" t="s">
        <v>3590</v>
      </c>
      <c r="D2898" s="103">
        <v>39000</v>
      </c>
      <c r="E2898" s="103">
        <v>39000</v>
      </c>
      <c r="F2898" s="103">
        <v>0</v>
      </c>
      <c r="G2898" s="103">
        <v>0</v>
      </c>
      <c r="H2898" s="103">
        <v>0</v>
      </c>
    </row>
    <row r="2899" spans="1:8" ht="31.5">
      <c r="A2899" s="101" t="s">
        <v>123</v>
      </c>
      <c r="B2899" s="101" t="s">
        <v>3562</v>
      </c>
      <c r="C2899" s="102" t="s">
        <v>3591</v>
      </c>
      <c r="D2899" s="103">
        <v>39000</v>
      </c>
      <c r="E2899" s="103">
        <v>39000</v>
      </c>
      <c r="F2899" s="103">
        <v>0</v>
      </c>
      <c r="G2899" s="103">
        <v>0</v>
      </c>
      <c r="H2899" s="103">
        <v>0</v>
      </c>
    </row>
    <row r="2900" spans="1:8" ht="31.5">
      <c r="A2900" s="101" t="s">
        <v>127</v>
      </c>
      <c r="B2900" s="101" t="s">
        <v>3562</v>
      </c>
      <c r="C2900" s="102" t="s">
        <v>3592</v>
      </c>
      <c r="D2900" s="103">
        <v>39000</v>
      </c>
      <c r="E2900" s="103">
        <v>39000</v>
      </c>
      <c r="F2900" s="103">
        <v>0</v>
      </c>
      <c r="G2900" s="103">
        <v>0</v>
      </c>
      <c r="H2900" s="103">
        <v>0</v>
      </c>
    </row>
    <row r="2901" spans="1:8" ht="31.5">
      <c r="A2901" s="101" t="s">
        <v>900</v>
      </c>
      <c r="B2901" s="101" t="s">
        <v>3562</v>
      </c>
      <c r="C2901" s="102" t="s">
        <v>3593</v>
      </c>
      <c r="D2901" s="103">
        <v>39000</v>
      </c>
      <c r="E2901" s="103">
        <v>39000</v>
      </c>
      <c r="F2901" s="103">
        <v>0</v>
      </c>
      <c r="G2901" s="103">
        <v>0</v>
      </c>
      <c r="H2901" s="103">
        <v>0</v>
      </c>
    </row>
    <row r="2902" spans="1:8" ht="31.5">
      <c r="A2902" s="101" t="s">
        <v>902</v>
      </c>
      <c r="B2902" s="101" t="s">
        <v>3562</v>
      </c>
      <c r="C2902" s="102" t="s">
        <v>3594</v>
      </c>
      <c r="D2902" s="103">
        <v>39000</v>
      </c>
      <c r="E2902" s="103">
        <v>39000</v>
      </c>
      <c r="F2902" s="103">
        <v>0</v>
      </c>
      <c r="G2902" s="103">
        <v>0</v>
      </c>
      <c r="H2902" s="103">
        <v>0</v>
      </c>
    </row>
    <row r="2903" spans="1:8" ht="31.5">
      <c r="A2903" s="101" t="s">
        <v>904</v>
      </c>
      <c r="B2903" s="101" t="s">
        <v>3562</v>
      </c>
      <c r="C2903" s="102" t="s">
        <v>3595</v>
      </c>
      <c r="D2903" s="103">
        <v>39000</v>
      </c>
      <c r="E2903" s="103">
        <v>39000</v>
      </c>
      <c r="F2903" s="103">
        <v>0</v>
      </c>
      <c r="G2903" s="103">
        <v>0</v>
      </c>
      <c r="H2903" s="103">
        <v>0</v>
      </c>
    </row>
    <row r="2904" spans="1:8" ht="31.5">
      <c r="A2904" s="101" t="s">
        <v>906</v>
      </c>
      <c r="B2904" s="101" t="s">
        <v>3562</v>
      </c>
      <c r="C2904" s="102" t="s">
        <v>3596</v>
      </c>
      <c r="D2904" s="103">
        <v>39000</v>
      </c>
      <c r="E2904" s="103">
        <v>39000</v>
      </c>
      <c r="F2904" s="103">
        <v>0</v>
      </c>
      <c r="G2904" s="103">
        <v>0</v>
      </c>
      <c r="H2904" s="103">
        <v>0</v>
      </c>
    </row>
    <row r="2905" spans="1:8" ht="31.5">
      <c r="A2905" s="101" t="s">
        <v>908</v>
      </c>
      <c r="B2905" s="101" t="s">
        <v>3562</v>
      </c>
      <c r="C2905" s="102" t="s">
        <v>3597</v>
      </c>
      <c r="D2905" s="103">
        <v>39000</v>
      </c>
      <c r="E2905" s="103">
        <v>39000</v>
      </c>
      <c r="F2905" s="103">
        <v>0</v>
      </c>
      <c r="G2905" s="103">
        <v>0</v>
      </c>
      <c r="H2905" s="103">
        <v>0</v>
      </c>
    </row>
    <row r="2906" spans="1:8" ht="31.5">
      <c r="A2906" s="101" t="s">
        <v>910</v>
      </c>
      <c r="B2906" s="101" t="s">
        <v>3562</v>
      </c>
      <c r="C2906" s="102" t="s">
        <v>3598</v>
      </c>
      <c r="D2906" s="103">
        <v>39000</v>
      </c>
      <c r="E2906" s="103">
        <v>39000</v>
      </c>
      <c r="F2906" s="103">
        <v>0</v>
      </c>
      <c r="G2906" s="103">
        <v>0</v>
      </c>
      <c r="H2906" s="103">
        <v>0</v>
      </c>
    </row>
    <row r="2907" spans="1:8" ht="31.5">
      <c r="A2907" s="101" t="s">
        <v>912</v>
      </c>
      <c r="B2907" s="101" t="s">
        <v>3562</v>
      </c>
      <c r="C2907" s="102" t="s">
        <v>3599</v>
      </c>
      <c r="D2907" s="103">
        <v>39000</v>
      </c>
      <c r="E2907" s="103">
        <v>39000</v>
      </c>
      <c r="F2907" s="103">
        <v>17300</v>
      </c>
      <c r="G2907" s="103">
        <v>0</v>
      </c>
      <c r="H2907" s="103">
        <v>17300</v>
      </c>
    </row>
    <row r="2908" spans="1:8" ht="31.5">
      <c r="A2908" s="101" t="s">
        <v>914</v>
      </c>
      <c r="B2908" s="101" t="s">
        <v>3562</v>
      </c>
      <c r="C2908" s="102" t="s">
        <v>3600</v>
      </c>
      <c r="D2908" s="103">
        <v>39000</v>
      </c>
      <c r="E2908" s="103">
        <v>39000</v>
      </c>
      <c r="F2908" s="103">
        <v>29000</v>
      </c>
      <c r="G2908" s="103">
        <v>0</v>
      </c>
      <c r="H2908" s="103">
        <v>29000</v>
      </c>
    </row>
    <row r="2909" spans="1:8" ht="31.5">
      <c r="A2909" s="101" t="s">
        <v>916</v>
      </c>
      <c r="B2909" s="101" t="s">
        <v>3562</v>
      </c>
      <c r="C2909" s="102" t="s">
        <v>3601</v>
      </c>
      <c r="D2909" s="103">
        <v>39000</v>
      </c>
      <c r="E2909" s="103">
        <v>39000</v>
      </c>
      <c r="F2909" s="103">
        <v>0</v>
      </c>
      <c r="G2909" s="103">
        <v>0</v>
      </c>
      <c r="H2909" s="103">
        <v>0</v>
      </c>
    </row>
    <row r="2910" spans="1:8" ht="31.5">
      <c r="A2910" s="101" t="s">
        <v>918</v>
      </c>
      <c r="B2910" s="101" t="s">
        <v>3562</v>
      </c>
      <c r="C2910" s="102" t="s">
        <v>3602</v>
      </c>
      <c r="D2910" s="103">
        <v>39000</v>
      </c>
      <c r="E2910" s="103">
        <v>39000</v>
      </c>
      <c r="F2910" s="103">
        <v>0</v>
      </c>
      <c r="G2910" s="103">
        <v>0</v>
      </c>
      <c r="H2910" s="103">
        <v>0</v>
      </c>
    </row>
    <row r="2911" spans="1:8" ht="18.75" customHeight="1">
      <c r="A2911" s="101" t="s">
        <v>920</v>
      </c>
      <c r="B2911" s="101" t="s">
        <v>3562</v>
      </c>
      <c r="C2911" s="102" t="s">
        <v>3603</v>
      </c>
      <c r="D2911" s="103">
        <v>39000</v>
      </c>
      <c r="E2911" s="103">
        <v>39000</v>
      </c>
      <c r="F2911" s="103">
        <v>0</v>
      </c>
      <c r="G2911" s="103">
        <v>0</v>
      </c>
      <c r="H2911" s="103">
        <v>0</v>
      </c>
    </row>
    <row r="2912" spans="1:8" ht="18.75" customHeight="1">
      <c r="A2912" s="101" t="s">
        <v>922</v>
      </c>
      <c r="B2912" s="101" t="s">
        <v>3562</v>
      </c>
      <c r="C2912" s="102" t="s">
        <v>3604</v>
      </c>
      <c r="D2912" s="103">
        <v>39000</v>
      </c>
      <c r="E2912" s="103">
        <v>39000</v>
      </c>
      <c r="F2912" s="103">
        <v>0</v>
      </c>
      <c r="G2912" s="103">
        <v>0</v>
      </c>
      <c r="H2912" s="103">
        <v>0</v>
      </c>
    </row>
    <row r="2913" spans="1:8" ht="31.5">
      <c r="A2913" s="101" t="s">
        <v>923</v>
      </c>
      <c r="B2913" s="101" t="s">
        <v>3562</v>
      </c>
      <c r="C2913" s="102" t="s">
        <v>3605</v>
      </c>
      <c r="D2913" s="103">
        <v>39000</v>
      </c>
      <c r="E2913" s="103">
        <v>39000</v>
      </c>
      <c r="F2913" s="103">
        <v>0</v>
      </c>
      <c r="G2913" s="103">
        <v>0</v>
      </c>
      <c r="H2913" s="103">
        <v>0</v>
      </c>
    </row>
    <row r="2914" spans="1:8" ht="31.5">
      <c r="A2914" s="101" t="s">
        <v>924</v>
      </c>
      <c r="B2914" s="101" t="s">
        <v>3562</v>
      </c>
      <c r="C2914" s="102" t="s">
        <v>3606</v>
      </c>
      <c r="D2914" s="103">
        <v>39000</v>
      </c>
      <c r="E2914" s="103">
        <v>39000</v>
      </c>
      <c r="F2914" s="103">
        <v>28949</v>
      </c>
      <c r="G2914" s="103">
        <v>0</v>
      </c>
      <c r="H2914" s="103">
        <v>28949</v>
      </c>
    </row>
    <row r="2915" spans="1:8" ht="31.5">
      <c r="A2915" s="101" t="s">
        <v>927</v>
      </c>
      <c r="B2915" s="101" t="s">
        <v>3562</v>
      </c>
      <c r="C2915" s="102" t="s">
        <v>3607</v>
      </c>
      <c r="D2915" s="103">
        <v>39000</v>
      </c>
      <c r="E2915" s="103">
        <v>39000</v>
      </c>
      <c r="F2915" s="103">
        <v>0</v>
      </c>
      <c r="G2915" s="103">
        <v>0</v>
      </c>
      <c r="H2915" s="103">
        <v>0</v>
      </c>
    </row>
    <row r="2916" spans="1:8">
      <c r="A2916" s="101" t="s">
        <v>929</v>
      </c>
      <c r="B2916" s="101" t="s">
        <v>3562</v>
      </c>
      <c r="C2916" s="102" t="s">
        <v>3608</v>
      </c>
      <c r="D2916" s="103">
        <v>1108000</v>
      </c>
      <c r="E2916" s="103">
        <v>1108000</v>
      </c>
      <c r="F2916" s="103">
        <v>0</v>
      </c>
      <c r="G2916" s="103">
        <v>0</v>
      </c>
      <c r="H2916" s="103">
        <v>0</v>
      </c>
    </row>
    <row r="2917" spans="1:8" ht="47.25">
      <c r="A2917" s="101" t="s">
        <v>931</v>
      </c>
      <c r="B2917" s="101" t="s">
        <v>3562</v>
      </c>
      <c r="C2917" s="102" t="s">
        <v>3609</v>
      </c>
      <c r="D2917" s="103">
        <v>58000</v>
      </c>
      <c r="E2917" s="103">
        <v>58000</v>
      </c>
      <c r="F2917" s="103">
        <v>58000</v>
      </c>
      <c r="G2917" s="103">
        <v>0</v>
      </c>
      <c r="H2917" s="103">
        <v>58000</v>
      </c>
    </row>
    <row r="2918" spans="1:8" ht="47.25">
      <c r="A2918" s="101" t="s">
        <v>933</v>
      </c>
      <c r="B2918" s="101" t="s">
        <v>3562</v>
      </c>
      <c r="C2918" s="102" t="s">
        <v>3610</v>
      </c>
      <c r="D2918" s="103">
        <v>2761000</v>
      </c>
      <c r="E2918" s="103">
        <v>2761000</v>
      </c>
      <c r="F2918" s="103">
        <v>0</v>
      </c>
      <c r="G2918" s="103">
        <v>0</v>
      </c>
      <c r="H2918" s="103">
        <v>0</v>
      </c>
    </row>
    <row r="2919" spans="1:8" ht="31.5">
      <c r="A2919" s="101" t="s">
        <v>935</v>
      </c>
      <c r="B2919" s="101" t="s">
        <v>3562</v>
      </c>
      <c r="C2919" s="102" t="s">
        <v>3611</v>
      </c>
      <c r="D2919" s="103">
        <v>3070000</v>
      </c>
      <c r="E2919" s="103">
        <v>3070000</v>
      </c>
      <c r="F2919" s="103">
        <v>0</v>
      </c>
      <c r="G2919" s="103">
        <v>0</v>
      </c>
      <c r="H2919" s="103">
        <v>0</v>
      </c>
    </row>
    <row r="2920" spans="1:8">
      <c r="A2920" s="101" t="s">
        <v>936</v>
      </c>
      <c r="B2920" s="101" t="s">
        <v>3562</v>
      </c>
      <c r="C2920" s="102" t="s">
        <v>6070</v>
      </c>
      <c r="D2920" s="103">
        <v>84300</v>
      </c>
      <c r="E2920" s="103">
        <v>84300</v>
      </c>
      <c r="F2920" s="103">
        <v>0</v>
      </c>
      <c r="G2920" s="103">
        <v>0</v>
      </c>
      <c r="H2920" s="103">
        <v>0</v>
      </c>
    </row>
    <row r="2921" spans="1:8" ht="18.75" customHeight="1">
      <c r="A2921" s="101" t="s">
        <v>937</v>
      </c>
      <c r="B2921" s="101" t="s">
        <v>3562</v>
      </c>
      <c r="C2921" s="102" t="s">
        <v>3612</v>
      </c>
      <c r="D2921" s="103">
        <v>20100</v>
      </c>
      <c r="E2921" s="103">
        <v>20100</v>
      </c>
      <c r="F2921" s="103">
        <v>20100</v>
      </c>
      <c r="G2921" s="103">
        <v>0</v>
      </c>
      <c r="H2921" s="103">
        <v>20100</v>
      </c>
    </row>
    <row r="2922" spans="1:8" ht="18.75" customHeight="1">
      <c r="A2922" s="101" t="s">
        <v>940</v>
      </c>
      <c r="B2922" s="101" t="s">
        <v>3562</v>
      </c>
      <c r="C2922" s="102" t="s">
        <v>3613</v>
      </c>
      <c r="D2922" s="103">
        <v>13000</v>
      </c>
      <c r="E2922" s="103">
        <v>13000</v>
      </c>
      <c r="F2922" s="103">
        <v>0</v>
      </c>
      <c r="G2922" s="103">
        <v>0</v>
      </c>
      <c r="H2922" s="103">
        <v>0</v>
      </c>
    </row>
    <row r="2923" spans="1:8" ht="31.5">
      <c r="A2923" s="101" t="s">
        <v>942</v>
      </c>
      <c r="B2923" s="101" t="s">
        <v>3562</v>
      </c>
      <c r="C2923" s="102" t="s">
        <v>3614</v>
      </c>
      <c r="D2923" s="103">
        <v>20900</v>
      </c>
      <c r="E2923" s="103">
        <v>20900</v>
      </c>
      <c r="F2923" s="103">
        <v>0</v>
      </c>
      <c r="G2923" s="103">
        <v>0</v>
      </c>
      <c r="H2923" s="103">
        <v>0</v>
      </c>
    </row>
    <row r="2924" spans="1:8" ht="31.5">
      <c r="A2924" s="101" t="s">
        <v>943</v>
      </c>
      <c r="B2924" s="101" t="s">
        <v>3562</v>
      </c>
      <c r="C2924" s="102" t="s">
        <v>3615</v>
      </c>
      <c r="D2924" s="103">
        <v>46000</v>
      </c>
      <c r="E2924" s="103">
        <v>46000</v>
      </c>
      <c r="F2924" s="103">
        <v>0</v>
      </c>
      <c r="G2924" s="103">
        <v>0</v>
      </c>
      <c r="H2924" s="103">
        <v>0</v>
      </c>
    </row>
    <row r="2925" spans="1:8" ht="31.5">
      <c r="A2925" s="101" t="s">
        <v>944</v>
      </c>
      <c r="B2925" s="101" t="s">
        <v>3562</v>
      </c>
      <c r="C2925" s="102" t="s">
        <v>3616</v>
      </c>
      <c r="D2925" s="103">
        <v>500000</v>
      </c>
      <c r="E2925" s="103">
        <v>500000</v>
      </c>
      <c r="F2925" s="103">
        <v>0</v>
      </c>
      <c r="G2925" s="103">
        <v>0</v>
      </c>
      <c r="H2925" s="103">
        <v>0</v>
      </c>
    </row>
    <row r="2926" spans="1:8" ht="18.75" customHeight="1">
      <c r="A2926" s="101" t="s">
        <v>947</v>
      </c>
      <c r="B2926" s="101" t="s">
        <v>3562</v>
      </c>
      <c r="C2926" s="102" t="s">
        <v>3617</v>
      </c>
      <c r="D2926" s="103">
        <v>500000</v>
      </c>
      <c r="E2926" s="103">
        <v>500000</v>
      </c>
      <c r="F2926" s="103">
        <v>0</v>
      </c>
      <c r="G2926" s="103">
        <v>0</v>
      </c>
      <c r="H2926" s="103">
        <v>0</v>
      </c>
    </row>
    <row r="2927" spans="1:8" ht="47.25">
      <c r="A2927" s="101" t="s">
        <v>949</v>
      </c>
      <c r="B2927" s="101" t="s">
        <v>3562</v>
      </c>
      <c r="C2927" s="102" t="s">
        <v>6071</v>
      </c>
      <c r="D2927" s="103">
        <v>44735</v>
      </c>
      <c r="E2927" s="103">
        <v>44735</v>
      </c>
      <c r="F2927" s="103">
        <v>0</v>
      </c>
      <c r="G2927" s="103">
        <v>0</v>
      </c>
      <c r="H2927" s="103">
        <v>0</v>
      </c>
    </row>
    <row r="2928" spans="1:8" ht="31.5">
      <c r="A2928" s="101" t="s">
        <v>951</v>
      </c>
      <c r="B2928" s="101" t="s">
        <v>3562</v>
      </c>
      <c r="C2928" s="102" t="s">
        <v>6072</v>
      </c>
      <c r="D2928" s="103">
        <v>42000</v>
      </c>
      <c r="E2928" s="103">
        <v>42000</v>
      </c>
      <c r="F2928" s="103">
        <v>0</v>
      </c>
      <c r="G2928" s="103">
        <v>0</v>
      </c>
      <c r="H2928" s="103">
        <v>0</v>
      </c>
    </row>
    <row r="2929" spans="1:8" ht="47.25">
      <c r="A2929" s="101" t="s">
        <v>953</v>
      </c>
      <c r="B2929" s="101" t="s">
        <v>3562</v>
      </c>
      <c r="C2929" s="102" t="s">
        <v>3609</v>
      </c>
      <c r="D2929" s="103">
        <v>20000</v>
      </c>
      <c r="E2929" s="103">
        <v>20000</v>
      </c>
      <c r="F2929" s="103">
        <v>0</v>
      </c>
      <c r="G2929" s="103">
        <v>0</v>
      </c>
      <c r="H2929" s="103">
        <v>0</v>
      </c>
    </row>
    <row r="2930" spans="1:8" ht="31.5">
      <c r="A2930" s="101" t="s">
        <v>955</v>
      </c>
      <c r="B2930" s="101" t="s">
        <v>3562</v>
      </c>
      <c r="C2930" s="102" t="s">
        <v>6073</v>
      </c>
      <c r="D2930" s="103">
        <v>10000000</v>
      </c>
      <c r="E2930" s="103">
        <v>10000000</v>
      </c>
      <c r="F2930" s="103">
        <v>0</v>
      </c>
      <c r="G2930" s="103">
        <v>0</v>
      </c>
      <c r="H2930" s="103">
        <v>0</v>
      </c>
    </row>
    <row r="2931" spans="1:8" ht="31.5">
      <c r="A2931" s="101" t="s">
        <v>956</v>
      </c>
      <c r="B2931" s="101" t="s">
        <v>3562</v>
      </c>
      <c r="C2931" s="102" t="s">
        <v>6074</v>
      </c>
      <c r="D2931" s="103">
        <v>5000000</v>
      </c>
      <c r="E2931" s="103">
        <v>5000000</v>
      </c>
      <c r="F2931" s="103">
        <v>0</v>
      </c>
      <c r="G2931" s="103">
        <v>0</v>
      </c>
      <c r="H2931" s="103">
        <v>0</v>
      </c>
    </row>
    <row r="2932" spans="1:8" ht="31.5">
      <c r="A2932" s="101" t="s">
        <v>957</v>
      </c>
      <c r="B2932" s="101" t="s">
        <v>3562</v>
      </c>
      <c r="C2932" s="102" t="s">
        <v>6075</v>
      </c>
      <c r="D2932" s="103">
        <v>20000000</v>
      </c>
      <c r="E2932" s="103">
        <v>13648200</v>
      </c>
      <c r="F2932" s="103">
        <v>0</v>
      </c>
      <c r="G2932" s="103">
        <v>0</v>
      </c>
      <c r="H2932" s="103">
        <v>0</v>
      </c>
    </row>
    <row r="2933" spans="1:8">
      <c r="A2933" s="101" t="s">
        <v>960</v>
      </c>
      <c r="B2933" s="101" t="s">
        <v>3562</v>
      </c>
      <c r="C2933" s="102" t="s">
        <v>6076</v>
      </c>
      <c r="D2933" s="103">
        <v>100000</v>
      </c>
      <c r="E2933" s="103">
        <v>100000</v>
      </c>
      <c r="F2933" s="103">
        <v>0</v>
      </c>
      <c r="G2933" s="103">
        <v>0</v>
      </c>
      <c r="H2933" s="103">
        <v>0</v>
      </c>
    </row>
    <row r="2934" spans="1:8" ht="31.5">
      <c r="A2934" s="101" t="s">
        <v>962</v>
      </c>
      <c r="B2934" s="101" t="s">
        <v>3562</v>
      </c>
      <c r="C2934" s="102" t="s">
        <v>6077</v>
      </c>
      <c r="D2934" s="103">
        <v>199000</v>
      </c>
      <c r="E2934" s="103">
        <v>199000</v>
      </c>
      <c r="F2934" s="103">
        <v>0</v>
      </c>
      <c r="G2934" s="103">
        <v>0</v>
      </c>
      <c r="H2934" s="103">
        <v>0</v>
      </c>
    </row>
    <row r="2935" spans="1:8" ht="63">
      <c r="A2935" s="101" t="s">
        <v>964</v>
      </c>
      <c r="B2935" s="101" t="s">
        <v>3562</v>
      </c>
      <c r="C2935" s="102" t="s">
        <v>6078</v>
      </c>
      <c r="D2935" s="103">
        <v>199000</v>
      </c>
      <c r="E2935" s="103">
        <v>199000</v>
      </c>
      <c r="F2935" s="103">
        <v>0</v>
      </c>
      <c r="G2935" s="103">
        <v>0</v>
      </c>
      <c r="H2935" s="103">
        <v>0</v>
      </c>
    </row>
    <row r="2936" spans="1:8" ht="31.5">
      <c r="A2936" s="101" t="s">
        <v>966</v>
      </c>
      <c r="B2936" s="101" t="s">
        <v>3562</v>
      </c>
      <c r="C2936" s="102" t="s">
        <v>6079</v>
      </c>
      <c r="D2936" s="103">
        <v>199000</v>
      </c>
      <c r="E2936" s="103">
        <v>199000</v>
      </c>
      <c r="F2936" s="103">
        <v>0</v>
      </c>
      <c r="G2936" s="103">
        <v>0</v>
      </c>
      <c r="H2936" s="103">
        <v>0</v>
      </c>
    </row>
    <row r="2937" spans="1:8" ht="31.5">
      <c r="A2937" s="101" t="s">
        <v>968</v>
      </c>
      <c r="B2937" s="101" t="s">
        <v>3562</v>
      </c>
      <c r="C2937" s="102" t="s">
        <v>6080</v>
      </c>
      <c r="D2937" s="103">
        <v>300000</v>
      </c>
      <c r="E2937" s="103">
        <v>300000</v>
      </c>
      <c r="F2937" s="103">
        <v>0</v>
      </c>
      <c r="G2937" s="103">
        <v>0</v>
      </c>
      <c r="H2937" s="103">
        <v>0</v>
      </c>
    </row>
    <row r="2938" spans="1:8" ht="31.5">
      <c r="A2938" s="101" t="s">
        <v>970</v>
      </c>
      <c r="B2938" s="101" t="s">
        <v>3562</v>
      </c>
      <c r="C2938" s="102" t="s">
        <v>6081</v>
      </c>
      <c r="D2938" s="103">
        <v>63000</v>
      </c>
      <c r="E2938" s="103">
        <v>63000</v>
      </c>
      <c r="F2938" s="103">
        <v>0</v>
      </c>
      <c r="G2938" s="103">
        <v>0</v>
      </c>
      <c r="H2938" s="103">
        <v>0</v>
      </c>
    </row>
    <row r="2939" spans="1:8" ht="31.5">
      <c r="A2939" s="101" t="s">
        <v>972</v>
      </c>
      <c r="B2939" s="101" t="s">
        <v>3562</v>
      </c>
      <c r="C2939" s="102" t="s">
        <v>6082</v>
      </c>
      <c r="D2939" s="103">
        <v>440000</v>
      </c>
      <c r="E2939" s="103">
        <v>440000</v>
      </c>
      <c r="F2939" s="103">
        <v>0</v>
      </c>
      <c r="G2939" s="103">
        <v>0</v>
      </c>
      <c r="H2939" s="103">
        <v>0</v>
      </c>
    </row>
    <row r="2940" spans="1:8" ht="31.5">
      <c r="A2940" s="101" t="s">
        <v>973</v>
      </c>
      <c r="B2940" s="101" t="s">
        <v>3562</v>
      </c>
      <c r="C2940" s="102" t="s">
        <v>6083</v>
      </c>
      <c r="D2940" s="103">
        <v>150000</v>
      </c>
      <c r="E2940" s="103">
        <v>150000</v>
      </c>
      <c r="F2940" s="103">
        <v>0</v>
      </c>
      <c r="G2940" s="103">
        <v>0</v>
      </c>
      <c r="H2940" s="103">
        <v>0</v>
      </c>
    </row>
    <row r="2941" spans="1:8" ht="18.75" customHeight="1">
      <c r="A2941" s="101" t="s">
        <v>974</v>
      </c>
      <c r="B2941" s="101" t="s">
        <v>3562</v>
      </c>
      <c r="C2941" s="102" t="s">
        <v>6084</v>
      </c>
      <c r="D2941" s="103">
        <v>150000</v>
      </c>
      <c r="E2941" s="103">
        <v>150000</v>
      </c>
      <c r="F2941" s="103">
        <v>0</v>
      </c>
      <c r="G2941" s="103">
        <v>0</v>
      </c>
      <c r="H2941" s="103">
        <v>0</v>
      </c>
    </row>
    <row r="2942" spans="1:8" ht="31.5">
      <c r="A2942" s="101" t="s">
        <v>977</v>
      </c>
      <c r="B2942" s="101" t="s">
        <v>3562</v>
      </c>
      <c r="C2942" s="102" t="s">
        <v>6085</v>
      </c>
      <c r="D2942" s="103">
        <v>150000</v>
      </c>
      <c r="E2942" s="103">
        <v>150000</v>
      </c>
      <c r="F2942" s="103">
        <v>0</v>
      </c>
      <c r="G2942" s="103">
        <v>0</v>
      </c>
      <c r="H2942" s="103">
        <v>0</v>
      </c>
    </row>
    <row r="2943" spans="1:8" ht="31.5">
      <c r="A2943" s="101" t="s">
        <v>979</v>
      </c>
      <c r="B2943" s="101" t="s">
        <v>3562</v>
      </c>
      <c r="C2943" s="102" t="s">
        <v>6086</v>
      </c>
      <c r="D2943" s="103">
        <v>150000</v>
      </c>
      <c r="E2943" s="103">
        <v>150000</v>
      </c>
      <c r="F2943" s="103">
        <v>0</v>
      </c>
      <c r="G2943" s="103">
        <v>0</v>
      </c>
      <c r="H2943" s="103">
        <v>0</v>
      </c>
    </row>
    <row r="2944" spans="1:8" ht="31.5">
      <c r="A2944" s="101" t="s">
        <v>981</v>
      </c>
      <c r="B2944" s="101" t="s">
        <v>3562</v>
      </c>
      <c r="C2944" s="102" t="s">
        <v>3618</v>
      </c>
      <c r="D2944" s="103">
        <v>262000</v>
      </c>
      <c r="E2944" s="103">
        <v>262000</v>
      </c>
      <c r="F2944" s="103">
        <v>0</v>
      </c>
      <c r="G2944" s="103">
        <v>0</v>
      </c>
      <c r="H2944" s="103">
        <v>0</v>
      </c>
    </row>
    <row r="2945" spans="1:8" ht="31.5">
      <c r="A2945" s="101" t="s">
        <v>983</v>
      </c>
      <c r="B2945" s="101" t="s">
        <v>3562</v>
      </c>
      <c r="C2945" s="102" t="s">
        <v>3619</v>
      </c>
      <c r="D2945" s="103">
        <v>733000</v>
      </c>
      <c r="E2945" s="103">
        <v>733000</v>
      </c>
      <c r="F2945" s="103">
        <v>0</v>
      </c>
      <c r="G2945" s="103">
        <v>0</v>
      </c>
      <c r="H2945" s="103">
        <v>0</v>
      </c>
    </row>
    <row r="2946" spans="1:8" ht="31.5">
      <c r="A2946" s="101" t="s">
        <v>985</v>
      </c>
      <c r="B2946" s="101" t="s">
        <v>3562</v>
      </c>
      <c r="C2946" s="102" t="s">
        <v>6087</v>
      </c>
      <c r="D2946" s="103">
        <f>190000</f>
        <v>190000</v>
      </c>
      <c r="E2946" s="103">
        <f>190000</f>
        <v>190000</v>
      </c>
      <c r="F2946" s="103">
        <v>190000</v>
      </c>
      <c r="G2946" s="103">
        <v>0</v>
      </c>
      <c r="H2946" s="103">
        <v>187200</v>
      </c>
    </row>
    <row r="2947" spans="1:8" ht="18.75" customHeight="1">
      <c r="A2947" s="101" t="s">
        <v>987</v>
      </c>
      <c r="B2947" s="101" t="s">
        <v>3562</v>
      </c>
      <c r="C2947" s="102" t="s">
        <v>6088</v>
      </c>
      <c r="D2947" s="103">
        <v>195000</v>
      </c>
      <c r="E2947" s="103">
        <v>195000</v>
      </c>
      <c r="F2947" s="103">
        <v>0</v>
      </c>
      <c r="G2947" s="103">
        <v>0</v>
      </c>
      <c r="H2947" s="103">
        <v>0</v>
      </c>
    </row>
    <row r="2948" spans="1:8">
      <c r="A2948" s="101" t="s">
        <v>989</v>
      </c>
      <c r="B2948" s="101" t="s">
        <v>3562</v>
      </c>
      <c r="C2948" s="102" t="s">
        <v>6089</v>
      </c>
      <c r="D2948" s="103">
        <v>216025</v>
      </c>
      <c r="E2948" s="103">
        <v>216025</v>
      </c>
      <c r="F2948" s="103">
        <v>0</v>
      </c>
      <c r="G2948" s="103">
        <v>0</v>
      </c>
      <c r="H2948" s="103">
        <v>0</v>
      </c>
    </row>
    <row r="2949" spans="1:8" ht="31.5">
      <c r="A2949" s="101" t="s">
        <v>991</v>
      </c>
      <c r="B2949" s="101" t="s">
        <v>3562</v>
      </c>
      <c r="C2949" s="102" t="s">
        <v>6090</v>
      </c>
      <c r="D2949" s="103">
        <v>129629</v>
      </c>
      <c r="E2949" s="103">
        <v>129629</v>
      </c>
      <c r="F2949" s="103">
        <v>0</v>
      </c>
      <c r="G2949" s="103">
        <v>0</v>
      </c>
      <c r="H2949" s="103">
        <v>0</v>
      </c>
    </row>
    <row r="2950" spans="1:8">
      <c r="A2950" s="101" t="s">
        <v>992</v>
      </c>
      <c r="B2950" s="101" t="s">
        <v>3562</v>
      </c>
      <c r="C2950" s="102" t="s">
        <v>6091</v>
      </c>
      <c r="D2950" s="103">
        <v>70000</v>
      </c>
      <c r="E2950" s="103">
        <v>70000</v>
      </c>
      <c r="F2950" s="103">
        <v>70000</v>
      </c>
      <c r="G2950" s="103">
        <v>0</v>
      </c>
      <c r="H2950" s="103">
        <v>67172</v>
      </c>
    </row>
    <row r="2951" spans="1:8" ht="31.5">
      <c r="A2951" s="101" t="s">
        <v>993</v>
      </c>
      <c r="B2951" s="101" t="s">
        <v>3562</v>
      </c>
      <c r="C2951" s="102" t="s">
        <v>6092</v>
      </c>
      <c r="D2951" s="103">
        <v>243888</v>
      </c>
      <c r="E2951" s="103">
        <v>243888</v>
      </c>
      <c r="F2951" s="103">
        <v>0</v>
      </c>
      <c r="G2951" s="103">
        <v>0</v>
      </c>
      <c r="H2951" s="103">
        <v>0</v>
      </c>
    </row>
    <row r="2952" spans="1:8">
      <c r="A2952" s="101" t="s">
        <v>996</v>
      </c>
      <c r="B2952" s="101" t="s">
        <v>3562</v>
      </c>
      <c r="C2952" s="102" t="s">
        <v>3620</v>
      </c>
      <c r="D2952" s="103">
        <v>3265458</v>
      </c>
      <c r="E2952" s="103">
        <v>3265458</v>
      </c>
      <c r="F2952" s="103">
        <v>50501951</v>
      </c>
      <c r="G2952" s="103">
        <v>35759000</v>
      </c>
      <c r="H2952" s="103">
        <v>0</v>
      </c>
    </row>
    <row r="2953" spans="1:8">
      <c r="A2953" s="101"/>
      <c r="B2953" s="101" t="s">
        <v>6093</v>
      </c>
      <c r="C2953" s="102"/>
      <c r="D2953" s="103">
        <f>SUM(D2869:D2952)</f>
        <v>57267100</v>
      </c>
      <c r="E2953" s="103">
        <f>SUM(E2869:E2952)</f>
        <v>50915300</v>
      </c>
      <c r="F2953" s="103">
        <f>SUM(F2869:F2952)</f>
        <v>50915300</v>
      </c>
      <c r="G2953" s="103">
        <f>SUM(G2869:G2952)</f>
        <v>35759000</v>
      </c>
      <c r="H2953" s="103">
        <f>SUM(H2869:H2952)</f>
        <v>407721</v>
      </c>
    </row>
    <row r="2954" spans="1:8" ht="31.5">
      <c r="A2954" s="101" t="s">
        <v>997</v>
      </c>
      <c r="B2954" s="101" t="s">
        <v>3621</v>
      </c>
      <c r="C2954" s="102" t="s">
        <v>3622</v>
      </c>
      <c r="D2954" s="103">
        <v>158000</v>
      </c>
      <c r="E2954" s="103">
        <v>158000</v>
      </c>
      <c r="F2954" s="103">
        <v>116000</v>
      </c>
      <c r="G2954" s="103">
        <v>0</v>
      </c>
      <c r="H2954" s="103">
        <v>116000</v>
      </c>
    </row>
    <row r="2955" spans="1:8" ht="31.5">
      <c r="A2955" s="101" t="s">
        <v>998</v>
      </c>
      <c r="B2955" s="101" t="s">
        <v>3621</v>
      </c>
      <c r="C2955" s="102" t="s">
        <v>3623</v>
      </c>
      <c r="D2955" s="103">
        <v>396000</v>
      </c>
      <c r="E2955" s="103">
        <v>396000</v>
      </c>
      <c r="F2955" s="103">
        <v>291000</v>
      </c>
      <c r="G2955" s="103">
        <v>0</v>
      </c>
      <c r="H2955" s="103">
        <v>291000</v>
      </c>
    </row>
    <row r="2956" spans="1:8" ht="31.5">
      <c r="A2956" s="101" t="s">
        <v>1001</v>
      </c>
      <c r="B2956" s="101" t="s">
        <v>3621</v>
      </c>
      <c r="C2956" s="102" t="s">
        <v>6094</v>
      </c>
      <c r="D2956" s="103">
        <v>35000</v>
      </c>
      <c r="E2956" s="103">
        <v>35000</v>
      </c>
      <c r="F2956" s="103">
        <v>0</v>
      </c>
      <c r="G2956" s="103">
        <v>0</v>
      </c>
      <c r="H2956" s="103">
        <v>0</v>
      </c>
    </row>
    <row r="2957" spans="1:8" ht="31.5">
      <c r="A2957" s="101" t="s">
        <v>1003</v>
      </c>
      <c r="B2957" s="101" t="s">
        <v>3621</v>
      </c>
      <c r="C2957" s="102" t="s">
        <v>6095</v>
      </c>
      <c r="D2957" s="103">
        <v>22000</v>
      </c>
      <c r="E2957" s="103">
        <v>3000</v>
      </c>
      <c r="F2957" s="103">
        <v>0</v>
      </c>
      <c r="G2957" s="103">
        <v>0</v>
      </c>
      <c r="H2957" s="103">
        <v>0</v>
      </c>
    </row>
    <row r="2958" spans="1:8" ht="31.5">
      <c r="A2958" s="101" t="s">
        <v>1005</v>
      </c>
      <c r="B2958" s="101" t="s">
        <v>3621</v>
      </c>
      <c r="C2958" s="102" t="s">
        <v>6096</v>
      </c>
      <c r="D2958" s="103">
        <v>33000</v>
      </c>
      <c r="E2958" s="103">
        <v>33000</v>
      </c>
      <c r="F2958" s="103">
        <v>0</v>
      </c>
      <c r="G2958" s="103">
        <v>0</v>
      </c>
      <c r="H2958" s="103">
        <v>0</v>
      </c>
    </row>
    <row r="2959" spans="1:8" ht="31.5">
      <c r="A2959" s="101" t="s">
        <v>1007</v>
      </c>
      <c r="B2959" s="101" t="s">
        <v>3621</v>
      </c>
      <c r="C2959" s="102" t="s">
        <v>6097</v>
      </c>
      <c r="D2959" s="103">
        <v>27000</v>
      </c>
      <c r="E2959" s="103">
        <v>27000</v>
      </c>
      <c r="F2959" s="103">
        <v>0</v>
      </c>
      <c r="G2959" s="103">
        <v>0</v>
      </c>
      <c r="H2959" s="103">
        <v>0</v>
      </c>
    </row>
    <row r="2960" spans="1:8">
      <c r="A2960" s="101" t="s">
        <v>1009</v>
      </c>
      <c r="B2960" s="101" t="s">
        <v>3621</v>
      </c>
      <c r="C2960" s="102" t="s">
        <v>6098</v>
      </c>
      <c r="D2960" s="103">
        <v>25000</v>
      </c>
      <c r="E2960" s="103">
        <v>25000</v>
      </c>
      <c r="F2960" s="103">
        <v>0</v>
      </c>
      <c r="G2960" s="103">
        <v>0</v>
      </c>
      <c r="H2960" s="103">
        <v>0</v>
      </c>
    </row>
    <row r="2961" spans="1:8" ht="31.5">
      <c r="A2961" s="101" t="s">
        <v>1011</v>
      </c>
      <c r="B2961" s="101" t="s">
        <v>3621</v>
      </c>
      <c r="C2961" s="102" t="s">
        <v>6099</v>
      </c>
      <c r="D2961" s="103">
        <v>27000</v>
      </c>
      <c r="E2961" s="103">
        <v>27000</v>
      </c>
      <c r="F2961" s="103">
        <v>0</v>
      </c>
      <c r="G2961" s="103">
        <v>0</v>
      </c>
      <c r="H2961" s="103">
        <v>0</v>
      </c>
    </row>
    <row r="2962" spans="1:8" ht="31.5">
      <c r="A2962" s="101" t="s">
        <v>1013</v>
      </c>
      <c r="B2962" s="101" t="s">
        <v>3621</v>
      </c>
      <c r="C2962" s="102" t="s">
        <v>6100</v>
      </c>
      <c r="D2962" s="103">
        <v>25000</v>
      </c>
      <c r="E2962" s="103">
        <v>25000</v>
      </c>
      <c r="F2962" s="103">
        <v>0</v>
      </c>
      <c r="G2962" s="103">
        <v>0</v>
      </c>
      <c r="H2962" s="103">
        <v>0</v>
      </c>
    </row>
    <row r="2963" spans="1:8" ht="31.5">
      <c r="A2963" s="101" t="s">
        <v>1015</v>
      </c>
      <c r="B2963" s="101" t="s">
        <v>3621</v>
      </c>
      <c r="C2963" s="102" t="s">
        <v>6101</v>
      </c>
      <c r="D2963" s="103">
        <v>25000</v>
      </c>
      <c r="E2963" s="103">
        <v>25000</v>
      </c>
      <c r="F2963" s="103">
        <v>0</v>
      </c>
      <c r="G2963" s="103">
        <v>0</v>
      </c>
      <c r="H2963" s="103">
        <v>0</v>
      </c>
    </row>
    <row r="2964" spans="1:8" ht="31.5">
      <c r="A2964" s="101" t="s">
        <v>1017</v>
      </c>
      <c r="B2964" s="101" t="s">
        <v>3621</v>
      </c>
      <c r="C2964" s="102" t="s">
        <v>6102</v>
      </c>
      <c r="D2964" s="103">
        <v>16000</v>
      </c>
      <c r="E2964" s="103">
        <v>16000</v>
      </c>
      <c r="F2964" s="103">
        <v>0</v>
      </c>
      <c r="G2964" s="103">
        <v>0</v>
      </c>
      <c r="H2964" s="103">
        <v>0</v>
      </c>
    </row>
    <row r="2965" spans="1:8" ht="31.5">
      <c r="A2965" s="101" t="s">
        <v>1019</v>
      </c>
      <c r="B2965" s="101" t="s">
        <v>3621</v>
      </c>
      <c r="C2965" s="102" t="s">
        <v>6103</v>
      </c>
      <c r="D2965" s="103">
        <v>31000</v>
      </c>
      <c r="E2965" s="103">
        <v>31000</v>
      </c>
      <c r="F2965" s="103">
        <v>0</v>
      </c>
      <c r="G2965" s="103">
        <v>0</v>
      </c>
      <c r="H2965" s="103">
        <v>0</v>
      </c>
    </row>
    <row r="2966" spans="1:8" ht="31.5">
      <c r="A2966" s="101" t="s">
        <v>1021</v>
      </c>
      <c r="B2966" s="101" t="s">
        <v>3621</v>
      </c>
      <c r="C2966" s="102" t="s">
        <v>6104</v>
      </c>
      <c r="D2966" s="103">
        <v>10000</v>
      </c>
      <c r="E2966" s="103">
        <v>10000</v>
      </c>
      <c r="F2966" s="103">
        <v>0</v>
      </c>
      <c r="G2966" s="103">
        <v>0</v>
      </c>
      <c r="H2966" s="103">
        <v>0</v>
      </c>
    </row>
    <row r="2967" spans="1:8" ht="31.5">
      <c r="A2967" s="101" t="s">
        <v>1023</v>
      </c>
      <c r="B2967" s="101" t="s">
        <v>3621</v>
      </c>
      <c r="C2967" s="102" t="s">
        <v>6105</v>
      </c>
      <c r="D2967" s="103">
        <v>25000</v>
      </c>
      <c r="E2967" s="103">
        <v>0</v>
      </c>
      <c r="F2967" s="103">
        <v>0</v>
      </c>
      <c r="G2967" s="103">
        <v>0</v>
      </c>
      <c r="H2967" s="103">
        <v>0</v>
      </c>
    </row>
    <row r="2968" spans="1:8" ht="63">
      <c r="A2968" s="101" t="s">
        <v>1025</v>
      </c>
      <c r="B2968" s="101" t="s">
        <v>3621</v>
      </c>
      <c r="C2968" s="102" t="s">
        <v>6106</v>
      </c>
      <c r="D2968" s="103">
        <v>30000</v>
      </c>
      <c r="E2968" s="103">
        <v>0</v>
      </c>
      <c r="F2968" s="103">
        <v>0</v>
      </c>
      <c r="G2968" s="103">
        <v>0</v>
      </c>
      <c r="H2968" s="103">
        <v>0</v>
      </c>
    </row>
    <row r="2969" spans="1:8" ht="63">
      <c r="A2969" s="101" t="s">
        <v>1027</v>
      </c>
      <c r="B2969" s="101" t="s">
        <v>3621</v>
      </c>
      <c r="C2969" s="102" t="s">
        <v>6107</v>
      </c>
      <c r="D2969" s="103">
        <v>10000</v>
      </c>
      <c r="E2969" s="103">
        <v>10000</v>
      </c>
      <c r="F2969" s="103">
        <v>0</v>
      </c>
      <c r="G2969" s="103">
        <v>0</v>
      </c>
      <c r="H2969" s="103">
        <v>0</v>
      </c>
    </row>
    <row r="2970" spans="1:8">
      <c r="A2970" s="101" t="s">
        <v>1029</v>
      </c>
      <c r="B2970" s="101" t="s">
        <v>3621</v>
      </c>
      <c r="C2970" s="102" t="s">
        <v>3620</v>
      </c>
      <c r="D2970" s="103">
        <v>0</v>
      </c>
      <c r="E2970" s="103">
        <v>0</v>
      </c>
      <c r="F2970" s="103">
        <v>414000</v>
      </c>
      <c r="G2970" s="103">
        <v>414000</v>
      </c>
      <c r="H2970" s="103">
        <v>0</v>
      </c>
    </row>
    <row r="2971" spans="1:8" ht="31.5">
      <c r="A2971" s="101"/>
      <c r="B2971" s="101" t="s">
        <v>6108</v>
      </c>
      <c r="C2971" s="102"/>
      <c r="D2971" s="103">
        <f>SUM(D2954:D2970)</f>
        <v>895000</v>
      </c>
      <c r="E2971" s="103">
        <f>SUM(E2954:E2970)</f>
        <v>821000</v>
      </c>
      <c r="F2971" s="103">
        <f>SUM(F2954:F2970)</f>
        <v>821000</v>
      </c>
      <c r="G2971" s="103">
        <f>SUM(G2954:G2970)</f>
        <v>414000</v>
      </c>
      <c r="H2971" s="103">
        <f>SUM(H2954:H2970)</f>
        <v>407000</v>
      </c>
    </row>
    <row r="2972" spans="1:8" ht="31.5">
      <c r="A2972" s="101" t="s">
        <v>1031</v>
      </c>
      <c r="B2972" s="101" t="s">
        <v>3624</v>
      </c>
      <c r="C2972" s="102" t="s">
        <v>3625</v>
      </c>
      <c r="D2972" s="103">
        <v>79000</v>
      </c>
      <c r="E2972" s="103">
        <v>75000</v>
      </c>
      <c r="F2972" s="103">
        <v>58000</v>
      </c>
      <c r="G2972" s="103">
        <v>0</v>
      </c>
      <c r="H2972" s="103">
        <v>58000</v>
      </c>
    </row>
    <row r="2973" spans="1:8" ht="31.5">
      <c r="A2973" s="101" t="s">
        <v>1033</v>
      </c>
      <c r="B2973" s="101" t="s">
        <v>3624</v>
      </c>
      <c r="C2973" s="102" t="s">
        <v>3626</v>
      </c>
      <c r="D2973" s="103">
        <v>79000</v>
      </c>
      <c r="E2973" s="103">
        <v>58000</v>
      </c>
      <c r="F2973" s="103">
        <v>58000</v>
      </c>
      <c r="G2973" s="103">
        <v>0</v>
      </c>
      <c r="H2973" s="103">
        <v>58000</v>
      </c>
    </row>
    <row r="2974" spans="1:8" ht="31.5">
      <c r="A2974" s="101" t="s">
        <v>1034</v>
      </c>
      <c r="B2974" s="101" t="s">
        <v>3624</v>
      </c>
      <c r="C2974" s="102" t="s">
        <v>3627</v>
      </c>
      <c r="D2974" s="103">
        <v>79000</v>
      </c>
      <c r="E2974" s="103">
        <v>58000</v>
      </c>
      <c r="F2974" s="103">
        <v>58000</v>
      </c>
      <c r="G2974" s="103">
        <v>0</v>
      </c>
      <c r="H2974" s="103">
        <v>58000</v>
      </c>
    </row>
    <row r="2975" spans="1:8" ht="47.25">
      <c r="A2975" s="101" t="s">
        <v>1036</v>
      </c>
      <c r="B2975" s="101" t="s">
        <v>3624</v>
      </c>
      <c r="C2975" s="102" t="s">
        <v>3628</v>
      </c>
      <c r="D2975" s="103">
        <v>40000</v>
      </c>
      <c r="E2975" s="103">
        <v>40000</v>
      </c>
      <c r="F2975" s="103">
        <v>29000</v>
      </c>
      <c r="G2975" s="103">
        <v>0</v>
      </c>
      <c r="H2975" s="103">
        <v>29000</v>
      </c>
    </row>
    <row r="2976" spans="1:8" ht="31.5">
      <c r="A2976" s="101" t="s">
        <v>1038</v>
      </c>
      <c r="B2976" s="101" t="s">
        <v>3624</v>
      </c>
      <c r="C2976" s="102" t="s">
        <v>3629</v>
      </c>
      <c r="D2976" s="103">
        <v>40000</v>
      </c>
      <c r="E2976" s="103">
        <v>40000</v>
      </c>
      <c r="F2976" s="103">
        <v>29000</v>
      </c>
      <c r="G2976" s="103">
        <v>0</v>
      </c>
      <c r="H2976" s="103">
        <v>29000</v>
      </c>
    </row>
    <row r="2977" spans="1:8" ht="31.5">
      <c r="A2977" s="101" t="s">
        <v>1040</v>
      </c>
      <c r="B2977" s="101" t="s">
        <v>3624</v>
      </c>
      <c r="C2977" s="102" t="s">
        <v>3630</v>
      </c>
      <c r="D2977" s="103">
        <v>40000</v>
      </c>
      <c r="E2977" s="103">
        <v>40000</v>
      </c>
      <c r="F2977" s="103">
        <v>29000</v>
      </c>
      <c r="G2977" s="103">
        <v>0</v>
      </c>
      <c r="H2977" s="103">
        <v>29000</v>
      </c>
    </row>
    <row r="2978" spans="1:8" ht="31.5">
      <c r="A2978" s="101" t="s">
        <v>1042</v>
      </c>
      <c r="B2978" s="101" t="s">
        <v>3624</v>
      </c>
      <c r="C2978" s="102" t="s">
        <v>3631</v>
      </c>
      <c r="D2978" s="103">
        <v>584000</v>
      </c>
      <c r="E2978" s="103">
        <v>584000</v>
      </c>
      <c r="F2978" s="103">
        <v>564558.26</v>
      </c>
      <c r="G2978" s="103">
        <v>0</v>
      </c>
      <c r="H2978" s="103">
        <v>564558.26</v>
      </c>
    </row>
    <row r="2979" spans="1:8" ht="18.75" customHeight="1">
      <c r="A2979" s="101" t="s">
        <v>1044</v>
      </c>
      <c r="B2979" s="101" t="s">
        <v>3624</v>
      </c>
      <c r="C2979" s="102" t="s">
        <v>3620</v>
      </c>
      <c r="D2979" s="103">
        <v>207000</v>
      </c>
      <c r="E2979" s="103">
        <v>207000</v>
      </c>
      <c r="F2979" s="103">
        <v>276441.74</v>
      </c>
      <c r="G2979" s="103">
        <v>257000</v>
      </c>
      <c r="H2979" s="103">
        <v>0</v>
      </c>
    </row>
    <row r="2980" spans="1:8" ht="18.75" customHeight="1">
      <c r="A2980" s="101"/>
      <c r="B2980" s="101" t="s">
        <v>6109</v>
      </c>
      <c r="C2980" s="102"/>
      <c r="D2980" s="103">
        <f>SUM(D2972:D2979)</f>
        <v>1148000</v>
      </c>
      <c r="E2980" s="103">
        <f>SUM(E2972:E2979)</f>
        <v>1102000</v>
      </c>
      <c r="F2980" s="103">
        <f>SUM(F2972:F2979)</f>
        <v>1102000</v>
      </c>
      <c r="G2980" s="103">
        <f>SUM(G2972:G2979)</f>
        <v>257000</v>
      </c>
      <c r="H2980" s="103">
        <f>SUM(H2972:H2979)</f>
        <v>825558.26</v>
      </c>
    </row>
    <row r="2981" spans="1:8">
      <c r="A2981" s="101" t="s">
        <v>1046</v>
      </c>
      <c r="B2981" s="101" t="s">
        <v>3632</v>
      </c>
      <c r="C2981" s="102" t="s">
        <v>3633</v>
      </c>
      <c r="D2981" s="103">
        <v>6700</v>
      </c>
      <c r="E2981" s="103">
        <v>6700</v>
      </c>
      <c r="F2981" s="103">
        <v>6700</v>
      </c>
      <c r="G2981" s="103">
        <v>0</v>
      </c>
      <c r="H2981" s="103">
        <v>6700</v>
      </c>
    </row>
    <row r="2982" spans="1:8" ht="31.5">
      <c r="A2982" s="101" t="s">
        <v>1048</v>
      </c>
      <c r="B2982" s="101" t="s">
        <v>3632</v>
      </c>
      <c r="C2982" s="102" t="s">
        <v>3634</v>
      </c>
      <c r="D2982" s="103">
        <v>6700</v>
      </c>
      <c r="E2982" s="103">
        <v>6700</v>
      </c>
      <c r="F2982" s="103">
        <v>6700</v>
      </c>
      <c r="G2982" s="103">
        <v>0</v>
      </c>
      <c r="H2982" s="103">
        <v>6700</v>
      </c>
    </row>
    <row r="2983" spans="1:8" ht="31.5">
      <c r="A2983" s="101" t="s">
        <v>1050</v>
      </c>
      <c r="B2983" s="101" t="s">
        <v>3632</v>
      </c>
      <c r="C2983" s="102" t="s">
        <v>3635</v>
      </c>
      <c r="D2983" s="103">
        <v>6700</v>
      </c>
      <c r="E2983" s="103">
        <v>6700</v>
      </c>
      <c r="F2983" s="103">
        <v>6700</v>
      </c>
      <c r="G2983" s="103">
        <v>0</v>
      </c>
      <c r="H2983" s="103">
        <v>6700</v>
      </c>
    </row>
    <row r="2984" spans="1:8" ht="31.5">
      <c r="A2984" s="101" t="s">
        <v>1051</v>
      </c>
      <c r="B2984" s="101" t="s">
        <v>3632</v>
      </c>
      <c r="C2984" s="102" t="s">
        <v>6110</v>
      </c>
      <c r="D2984" s="103">
        <v>32000</v>
      </c>
      <c r="E2984" s="103">
        <v>32000</v>
      </c>
      <c r="F2984" s="103">
        <v>0</v>
      </c>
      <c r="G2984" s="103">
        <v>0</v>
      </c>
      <c r="H2984" s="103">
        <v>0</v>
      </c>
    </row>
    <row r="2985" spans="1:8" ht="31.5">
      <c r="A2985" s="101" t="s">
        <v>1052</v>
      </c>
      <c r="B2985" s="101" t="s">
        <v>3632</v>
      </c>
      <c r="C2985" s="102" t="s">
        <v>3636</v>
      </c>
      <c r="D2985" s="103">
        <v>350000</v>
      </c>
      <c r="E2985" s="103">
        <v>350000</v>
      </c>
      <c r="F2985" s="103">
        <v>0</v>
      </c>
      <c r="G2985" s="103">
        <v>0</v>
      </c>
      <c r="H2985" s="103">
        <v>0</v>
      </c>
    </row>
    <row r="2986" spans="1:8" ht="47.25">
      <c r="A2986" s="101" t="s">
        <v>1054</v>
      </c>
      <c r="B2986" s="101" t="s">
        <v>3632</v>
      </c>
      <c r="C2986" s="102" t="s">
        <v>3637</v>
      </c>
      <c r="D2986" s="103">
        <v>235000</v>
      </c>
      <c r="E2986" s="103">
        <v>235000</v>
      </c>
      <c r="F2986" s="103">
        <v>235000</v>
      </c>
      <c r="G2986" s="103">
        <v>0</v>
      </c>
      <c r="H2986" s="103">
        <v>235000</v>
      </c>
    </row>
    <row r="2987" spans="1:8" ht="47.25">
      <c r="A2987" s="101" t="s">
        <v>1055</v>
      </c>
      <c r="B2987" s="101" t="s">
        <v>3632</v>
      </c>
      <c r="C2987" s="102" t="s">
        <v>3638</v>
      </c>
      <c r="D2987" s="103">
        <v>80000</v>
      </c>
      <c r="E2987" s="103">
        <v>80000</v>
      </c>
      <c r="F2987" s="103">
        <v>80000</v>
      </c>
      <c r="G2987" s="103">
        <v>0</v>
      </c>
      <c r="H2987" s="103">
        <v>80000</v>
      </c>
    </row>
    <row r="2988" spans="1:8">
      <c r="A2988" s="101" t="s">
        <v>1056</v>
      </c>
      <c r="B2988" s="101" t="s">
        <v>3632</v>
      </c>
      <c r="C2988" s="102" t="s">
        <v>3620</v>
      </c>
      <c r="D2988" s="103">
        <v>0</v>
      </c>
      <c r="E2988" s="103">
        <v>0</v>
      </c>
      <c r="F2988" s="103">
        <v>382000</v>
      </c>
      <c r="G2988" s="103">
        <v>0</v>
      </c>
      <c r="H2988" s="103">
        <v>0</v>
      </c>
    </row>
    <row r="2989" spans="1:8" ht="31.5">
      <c r="A2989" s="101"/>
      <c r="B2989" s="101" t="s">
        <v>6111</v>
      </c>
      <c r="C2989" s="102"/>
      <c r="D2989" s="103">
        <f>SUM(D2981:D2988)</f>
        <v>717100</v>
      </c>
      <c r="E2989" s="103">
        <f>SUM(E2981:E2988)</f>
        <v>717100</v>
      </c>
      <c r="F2989" s="103">
        <f>SUM(F2981:F2988)</f>
        <v>717100</v>
      </c>
      <c r="G2989" s="103">
        <f>SUM(G2981:G2988)</f>
        <v>0</v>
      </c>
      <c r="H2989" s="103">
        <f>SUM(H2981:H2988)</f>
        <v>335100</v>
      </c>
    </row>
    <row r="2990" spans="1:8" ht="47.25">
      <c r="A2990" s="101" t="s">
        <v>1059</v>
      </c>
      <c r="B2990" s="101" t="s">
        <v>3639</v>
      </c>
      <c r="C2990" s="102" t="s">
        <v>3640</v>
      </c>
      <c r="D2990" s="103">
        <v>5818000</v>
      </c>
      <c r="E2990" s="103">
        <v>5818000</v>
      </c>
      <c r="F2990" s="103">
        <v>0</v>
      </c>
      <c r="G2990" s="103">
        <v>0</v>
      </c>
      <c r="H2990" s="103">
        <v>0</v>
      </c>
    </row>
    <row r="2991" spans="1:8" ht="47.25">
      <c r="A2991" s="101" t="s">
        <v>1061</v>
      </c>
      <c r="B2991" s="101" t="s">
        <v>3639</v>
      </c>
      <c r="C2991" s="102" t="s">
        <v>3641</v>
      </c>
      <c r="D2991" s="103">
        <v>5178000</v>
      </c>
      <c r="E2991" s="103">
        <v>5178000</v>
      </c>
      <c r="F2991" s="103">
        <v>0</v>
      </c>
      <c r="G2991" s="103">
        <v>0</v>
      </c>
      <c r="H2991" s="103">
        <v>0</v>
      </c>
    </row>
    <row r="2992" spans="1:8" ht="18.75" customHeight="1">
      <c r="A2992" s="101" t="s">
        <v>1063</v>
      </c>
      <c r="B2992" s="101" t="s">
        <v>3639</v>
      </c>
      <c r="C2992" s="102" t="s">
        <v>3641</v>
      </c>
      <c r="D2992" s="103">
        <v>3958000</v>
      </c>
      <c r="E2992" s="103">
        <v>3361000</v>
      </c>
      <c r="F2992" s="103">
        <v>0</v>
      </c>
      <c r="G2992" s="103">
        <v>0</v>
      </c>
      <c r="H2992" s="103">
        <v>0</v>
      </c>
    </row>
    <row r="2993" spans="1:8" ht="18.75" customHeight="1">
      <c r="A2993" s="101" t="s">
        <v>1065</v>
      </c>
      <c r="B2993" s="101" t="s">
        <v>3639</v>
      </c>
      <c r="C2993" s="102" t="s">
        <v>3620</v>
      </c>
      <c r="D2993" s="103">
        <v>0</v>
      </c>
      <c r="E2993" s="103">
        <v>0</v>
      </c>
      <c r="F2993" s="103">
        <v>14357000</v>
      </c>
      <c r="G2993" s="103">
        <v>3361000</v>
      </c>
      <c r="H2993" s="103">
        <v>0</v>
      </c>
    </row>
    <row r="2994" spans="1:8" ht="31.5">
      <c r="A2994" s="101"/>
      <c r="B2994" s="101" t="s">
        <v>6112</v>
      </c>
      <c r="C2994" s="102"/>
      <c r="D2994" s="103">
        <f>SUM(D2990:D2993)</f>
        <v>14954000</v>
      </c>
      <c r="E2994" s="103">
        <f>SUM(E2990:E2993)</f>
        <v>14357000</v>
      </c>
      <c r="F2994" s="103">
        <f>SUM(F2990:F2993)</f>
        <v>14357000</v>
      </c>
      <c r="G2994" s="103">
        <f>SUM(G2990:G2993)</f>
        <v>3361000</v>
      </c>
      <c r="H2994" s="103">
        <f>SUM(H2990:H2993)</f>
        <v>0</v>
      </c>
    </row>
    <row r="2995" spans="1:8" ht="31.5">
      <c r="A2995" s="101" t="s">
        <v>1067</v>
      </c>
      <c r="B2995" s="101" t="s">
        <v>3642</v>
      </c>
      <c r="C2995" s="102" t="s">
        <v>3643</v>
      </c>
      <c r="D2995" s="103">
        <v>12400</v>
      </c>
      <c r="E2995" s="103">
        <v>12400</v>
      </c>
      <c r="F2995" s="103">
        <v>12400</v>
      </c>
      <c r="G2995" s="103">
        <v>0</v>
      </c>
      <c r="H2995" s="103">
        <v>12400</v>
      </c>
    </row>
    <row r="2996" spans="1:8" ht="31.5">
      <c r="A2996" s="101" t="s">
        <v>1069</v>
      </c>
      <c r="B2996" s="101" t="s">
        <v>3642</v>
      </c>
      <c r="C2996" s="102" t="s">
        <v>3644</v>
      </c>
      <c r="D2996" s="103">
        <v>1000000</v>
      </c>
      <c r="E2996" s="103">
        <v>1000000</v>
      </c>
      <c r="F2996" s="103">
        <v>0</v>
      </c>
      <c r="G2996" s="103">
        <v>0</v>
      </c>
      <c r="H2996" s="103">
        <v>0</v>
      </c>
    </row>
    <row r="2997" spans="1:8">
      <c r="A2997" s="101" t="s">
        <v>1071</v>
      </c>
      <c r="B2997" s="101" t="s">
        <v>3642</v>
      </c>
      <c r="C2997" s="102" t="s">
        <v>3620</v>
      </c>
      <c r="D2997" s="103">
        <v>0</v>
      </c>
      <c r="E2997" s="103">
        <v>0</v>
      </c>
      <c r="F2997" s="103">
        <f>1012400-12400</f>
        <v>1000000</v>
      </c>
      <c r="G2997" s="103">
        <v>0</v>
      </c>
      <c r="H2997" s="103"/>
    </row>
    <row r="2998" spans="1:8" ht="18.75" customHeight="1">
      <c r="A2998" s="101"/>
      <c r="B2998" s="101" t="s">
        <v>6113</v>
      </c>
      <c r="C2998" s="102"/>
      <c r="D2998" s="103">
        <f>SUM(D2995:D2997)</f>
        <v>1012400</v>
      </c>
      <c r="E2998" s="103">
        <f>SUM(E2995:E2997)</f>
        <v>1012400</v>
      </c>
      <c r="F2998" s="103">
        <f>SUM(F2995:F2997)</f>
        <v>1012400</v>
      </c>
      <c r="G2998" s="103">
        <f>SUM(G2995:G2997)</f>
        <v>0</v>
      </c>
      <c r="H2998" s="103">
        <f>SUM(H2995:H2997)</f>
        <v>12400</v>
      </c>
    </row>
    <row r="2999" spans="1:8" ht="31.5">
      <c r="A2999" s="101" t="s">
        <v>1073</v>
      </c>
      <c r="B2999" s="101" t="s">
        <v>3645</v>
      </c>
      <c r="C2999" s="102" t="s">
        <v>3646</v>
      </c>
      <c r="D2999" s="103">
        <v>1400</v>
      </c>
      <c r="E2999" s="103">
        <v>1400</v>
      </c>
      <c r="F2999" s="103">
        <v>0</v>
      </c>
      <c r="G2999" s="103">
        <v>0</v>
      </c>
      <c r="H2999" s="103">
        <v>0</v>
      </c>
    </row>
    <row r="3000" spans="1:8" ht="31.5">
      <c r="A3000" s="101" t="s">
        <v>1075</v>
      </c>
      <c r="B3000" s="101" t="s">
        <v>3645</v>
      </c>
      <c r="C3000" s="102" t="s">
        <v>3647</v>
      </c>
      <c r="D3000" s="103">
        <v>1400</v>
      </c>
      <c r="E3000" s="103">
        <v>1400</v>
      </c>
      <c r="F3000" s="103">
        <v>0</v>
      </c>
      <c r="G3000" s="103">
        <v>0</v>
      </c>
      <c r="H3000" s="103">
        <v>0</v>
      </c>
    </row>
    <row r="3001" spans="1:8" ht="31.5">
      <c r="A3001" s="101" t="s">
        <v>1077</v>
      </c>
      <c r="B3001" s="101" t="s">
        <v>3645</v>
      </c>
      <c r="C3001" s="102" t="s">
        <v>3648</v>
      </c>
      <c r="D3001" s="103">
        <v>1400</v>
      </c>
      <c r="E3001" s="103">
        <v>1400</v>
      </c>
      <c r="F3001" s="103">
        <v>0</v>
      </c>
      <c r="G3001" s="103">
        <v>0</v>
      </c>
      <c r="H3001" s="103">
        <v>0</v>
      </c>
    </row>
    <row r="3002" spans="1:8" ht="31.5">
      <c r="A3002" s="101" t="s">
        <v>1079</v>
      </c>
      <c r="B3002" s="101" t="s">
        <v>3645</v>
      </c>
      <c r="C3002" s="102" t="s">
        <v>3649</v>
      </c>
      <c r="D3002" s="103">
        <v>1400</v>
      </c>
      <c r="E3002" s="103">
        <v>1400</v>
      </c>
      <c r="F3002" s="103">
        <v>1400</v>
      </c>
      <c r="G3002" s="103">
        <v>0</v>
      </c>
      <c r="H3002" s="103">
        <v>1400</v>
      </c>
    </row>
    <row r="3003" spans="1:8" ht="31.5">
      <c r="A3003" s="101" t="s">
        <v>1080</v>
      </c>
      <c r="B3003" s="101" t="s">
        <v>3645</v>
      </c>
      <c r="C3003" s="102" t="s">
        <v>3650</v>
      </c>
      <c r="D3003" s="103">
        <v>1400</v>
      </c>
      <c r="E3003" s="103">
        <v>1400</v>
      </c>
      <c r="F3003" s="103">
        <v>0</v>
      </c>
      <c r="G3003" s="103">
        <v>0</v>
      </c>
      <c r="H3003" s="103">
        <v>0</v>
      </c>
    </row>
    <row r="3004" spans="1:8" ht="18.75" customHeight="1">
      <c r="A3004" s="101" t="s">
        <v>1081</v>
      </c>
      <c r="B3004" s="101" t="s">
        <v>3645</v>
      </c>
      <c r="C3004" s="102" t="s">
        <v>3651</v>
      </c>
      <c r="D3004" s="103">
        <v>1400</v>
      </c>
      <c r="E3004" s="103">
        <v>1400</v>
      </c>
      <c r="F3004" s="103">
        <v>0</v>
      </c>
      <c r="G3004" s="103">
        <v>0</v>
      </c>
      <c r="H3004" s="103">
        <v>0</v>
      </c>
    </row>
    <row r="3005" spans="1:8" ht="31.5">
      <c r="A3005" s="101" t="s">
        <v>1084</v>
      </c>
      <c r="B3005" s="101" t="s">
        <v>3645</v>
      </c>
      <c r="C3005" s="102" t="s">
        <v>3652</v>
      </c>
      <c r="D3005" s="103">
        <v>1400</v>
      </c>
      <c r="E3005" s="103">
        <v>1400</v>
      </c>
      <c r="F3005" s="103">
        <v>0</v>
      </c>
      <c r="G3005" s="103">
        <v>0</v>
      </c>
      <c r="H3005" s="103">
        <v>0</v>
      </c>
    </row>
    <row r="3006" spans="1:8" ht="31.5">
      <c r="A3006" s="101" t="s">
        <v>1086</v>
      </c>
      <c r="B3006" s="101" t="s">
        <v>3645</v>
      </c>
      <c r="C3006" s="102" t="s">
        <v>3653</v>
      </c>
      <c r="D3006" s="103">
        <v>1400</v>
      </c>
      <c r="E3006" s="103">
        <v>1400</v>
      </c>
      <c r="F3006" s="103">
        <v>1400</v>
      </c>
      <c r="G3006" s="103">
        <v>0</v>
      </c>
      <c r="H3006" s="103">
        <v>1400</v>
      </c>
    </row>
    <row r="3007" spans="1:8" ht="31.5">
      <c r="A3007" s="101" t="s">
        <v>1087</v>
      </c>
      <c r="B3007" s="101" t="s">
        <v>3645</v>
      </c>
      <c r="C3007" s="102" t="s">
        <v>3654</v>
      </c>
      <c r="D3007" s="103">
        <v>1400</v>
      </c>
      <c r="E3007" s="103">
        <v>1400</v>
      </c>
      <c r="F3007" s="103">
        <v>1400</v>
      </c>
      <c r="G3007" s="103">
        <v>0</v>
      </c>
      <c r="H3007" s="103">
        <v>1400</v>
      </c>
    </row>
    <row r="3008" spans="1:8" ht="18.75" customHeight="1">
      <c r="A3008" s="101" t="s">
        <v>1088</v>
      </c>
      <c r="B3008" s="101" t="s">
        <v>3645</v>
      </c>
      <c r="C3008" s="102" t="s">
        <v>3655</v>
      </c>
      <c r="D3008" s="103">
        <v>1400</v>
      </c>
      <c r="E3008" s="103">
        <v>1400</v>
      </c>
      <c r="F3008" s="103">
        <v>1400</v>
      </c>
      <c r="G3008" s="103">
        <v>0</v>
      </c>
      <c r="H3008" s="103">
        <v>1400</v>
      </c>
    </row>
    <row r="3009" spans="1:8" ht="31.5" customHeight="1">
      <c r="A3009" s="101" t="s">
        <v>1091</v>
      </c>
      <c r="B3009" s="101" t="s">
        <v>3645</v>
      </c>
      <c r="C3009" s="102" t="s">
        <v>3656</v>
      </c>
      <c r="D3009" s="103">
        <v>100000</v>
      </c>
      <c r="E3009" s="103">
        <v>100000</v>
      </c>
      <c r="F3009" s="103">
        <v>100000</v>
      </c>
      <c r="G3009" s="103">
        <v>0</v>
      </c>
      <c r="H3009" s="103">
        <v>100000</v>
      </c>
    </row>
    <row r="3010" spans="1:8" ht="31.5">
      <c r="A3010" s="101" t="s">
        <v>1093</v>
      </c>
      <c r="B3010" s="101" t="s">
        <v>3645</v>
      </c>
      <c r="C3010" s="102" t="s">
        <v>3657</v>
      </c>
      <c r="D3010" s="103">
        <v>50000</v>
      </c>
      <c r="E3010" s="103">
        <v>50000</v>
      </c>
      <c r="F3010" s="103">
        <v>50000</v>
      </c>
      <c r="G3010" s="103">
        <v>0</v>
      </c>
      <c r="H3010" s="103">
        <v>50000</v>
      </c>
    </row>
    <row r="3011" spans="1:8" ht="18.75" customHeight="1">
      <c r="A3011" s="101" t="s">
        <v>1095</v>
      </c>
      <c r="B3011" s="101" t="s">
        <v>3645</v>
      </c>
      <c r="C3011" s="102" t="s">
        <v>3620</v>
      </c>
      <c r="D3011" s="103">
        <v>0</v>
      </c>
      <c r="E3011" s="103">
        <v>0</v>
      </c>
      <c r="F3011" s="103">
        <v>8400</v>
      </c>
      <c r="G3011" s="103">
        <v>0</v>
      </c>
      <c r="H3011" s="103">
        <v>0</v>
      </c>
    </row>
    <row r="3012" spans="1:8" ht="31.5">
      <c r="A3012" s="101"/>
      <c r="B3012" s="101" t="s">
        <v>6114</v>
      </c>
      <c r="C3012" s="102"/>
      <c r="D3012" s="103">
        <f>SUM(D2999:D3011)</f>
        <v>164000</v>
      </c>
      <c r="E3012" s="103">
        <f>SUM(E2999:E3011)</f>
        <v>164000</v>
      </c>
      <c r="F3012" s="103">
        <f>SUM(F2999:F3011)</f>
        <v>164000</v>
      </c>
      <c r="G3012" s="103">
        <f>SUM(G2999:G3011)</f>
        <v>0</v>
      </c>
      <c r="H3012" s="103">
        <f>SUM(H2999:H3011)</f>
        <v>155600</v>
      </c>
    </row>
    <row r="3013" spans="1:8" ht="31.5">
      <c r="A3013" s="101" t="s">
        <v>1097</v>
      </c>
      <c r="B3013" s="101" t="s">
        <v>3658</v>
      </c>
      <c r="C3013" s="102" t="s">
        <v>3659</v>
      </c>
      <c r="D3013" s="103">
        <v>1488000</v>
      </c>
      <c r="E3013" s="103">
        <v>1425600</v>
      </c>
      <c r="F3013" s="103">
        <v>0</v>
      </c>
      <c r="G3013" s="103">
        <v>0</v>
      </c>
      <c r="H3013" s="103">
        <v>0</v>
      </c>
    </row>
    <row r="3014" spans="1:8" ht="31.5">
      <c r="A3014" s="101" t="s">
        <v>1099</v>
      </c>
      <c r="B3014" s="101" t="s">
        <v>3658</v>
      </c>
      <c r="C3014" s="102" t="s">
        <v>3660</v>
      </c>
      <c r="D3014" s="103">
        <v>2192000</v>
      </c>
      <c r="E3014" s="103">
        <v>2107400</v>
      </c>
      <c r="F3014" s="103">
        <v>0</v>
      </c>
      <c r="G3014" s="103">
        <v>0</v>
      </c>
      <c r="H3014" s="103">
        <v>0</v>
      </c>
    </row>
    <row r="3015" spans="1:8">
      <c r="A3015" s="101" t="s">
        <v>1101</v>
      </c>
      <c r="B3015" s="101" t="s">
        <v>3658</v>
      </c>
      <c r="C3015" s="102" t="s">
        <v>3620</v>
      </c>
      <c r="D3015" s="103">
        <v>0</v>
      </c>
      <c r="E3015" s="103">
        <v>0</v>
      </c>
      <c r="F3015" s="103">
        <v>3533000</v>
      </c>
      <c r="G3015" s="103">
        <v>829000</v>
      </c>
      <c r="H3015" s="103">
        <v>0</v>
      </c>
    </row>
    <row r="3016" spans="1:8" ht="31.5">
      <c r="A3016" s="101"/>
      <c r="B3016" s="101" t="s">
        <v>6115</v>
      </c>
      <c r="C3016" s="102"/>
      <c r="D3016" s="103">
        <f>SUM(D3013:D3015)</f>
        <v>3680000</v>
      </c>
      <c r="E3016" s="103">
        <f>SUM(E3013:E3015)</f>
        <v>3533000</v>
      </c>
      <c r="F3016" s="103">
        <f>SUM(F3013:F3015)</f>
        <v>3533000</v>
      </c>
      <c r="G3016" s="103">
        <f>SUM(G3013:G3015)</f>
        <v>829000</v>
      </c>
      <c r="H3016" s="103">
        <f>SUM(H3013:H3015)</f>
        <v>0</v>
      </c>
    </row>
    <row r="3017" spans="1:8" ht="18.75" customHeight="1">
      <c r="A3017" s="101" t="s">
        <v>1103</v>
      </c>
      <c r="B3017" s="101" t="s">
        <v>3661</v>
      </c>
      <c r="C3017" s="102" t="s">
        <v>3662</v>
      </c>
      <c r="D3017" s="103">
        <v>3956000</v>
      </c>
      <c r="E3017" s="103">
        <v>3925000</v>
      </c>
      <c r="F3017" s="103">
        <v>2909000</v>
      </c>
      <c r="G3017" s="103">
        <v>0</v>
      </c>
      <c r="H3017" s="103">
        <v>2909000</v>
      </c>
    </row>
    <row r="3018" spans="1:8" ht="31.5">
      <c r="A3018" s="101" t="s">
        <v>1105</v>
      </c>
      <c r="B3018" s="101" t="s">
        <v>3661</v>
      </c>
      <c r="C3018" s="102" t="s">
        <v>3663</v>
      </c>
      <c r="D3018" s="103">
        <v>1400</v>
      </c>
      <c r="E3018" s="103">
        <v>1400</v>
      </c>
      <c r="F3018" s="103">
        <v>1400</v>
      </c>
      <c r="G3018" s="103">
        <v>0</v>
      </c>
      <c r="H3018" s="103">
        <v>1400</v>
      </c>
    </row>
    <row r="3019" spans="1:8" ht="31.5" customHeight="1">
      <c r="A3019" s="101" t="s">
        <v>1107</v>
      </c>
      <c r="B3019" s="101" t="s">
        <v>3661</v>
      </c>
      <c r="C3019" s="102" t="s">
        <v>3664</v>
      </c>
      <c r="D3019" s="103">
        <v>1400</v>
      </c>
      <c r="E3019" s="103">
        <v>1400</v>
      </c>
      <c r="F3019" s="103">
        <v>1400</v>
      </c>
      <c r="G3019" s="103">
        <v>0</v>
      </c>
      <c r="H3019" s="103">
        <v>1400</v>
      </c>
    </row>
    <row r="3020" spans="1:8" ht="31.5">
      <c r="A3020" s="101" t="s">
        <v>1109</v>
      </c>
      <c r="B3020" s="101" t="s">
        <v>3661</v>
      </c>
      <c r="C3020" s="102" t="s">
        <v>3665</v>
      </c>
      <c r="D3020" s="103">
        <v>1400</v>
      </c>
      <c r="E3020" s="103">
        <v>1400</v>
      </c>
      <c r="F3020" s="103">
        <v>1400</v>
      </c>
      <c r="G3020" s="103">
        <v>0</v>
      </c>
      <c r="H3020" s="103">
        <v>1400</v>
      </c>
    </row>
    <row r="3021" spans="1:8" ht="18.75" customHeight="1">
      <c r="A3021" s="101" t="s">
        <v>1111</v>
      </c>
      <c r="B3021" s="101" t="s">
        <v>3661</v>
      </c>
      <c r="C3021" s="102" t="s">
        <v>3666</v>
      </c>
      <c r="D3021" s="103">
        <v>1400</v>
      </c>
      <c r="E3021" s="103">
        <v>1400</v>
      </c>
      <c r="F3021" s="103">
        <v>1400</v>
      </c>
      <c r="G3021" s="103">
        <v>0</v>
      </c>
      <c r="H3021" s="103">
        <v>1400</v>
      </c>
    </row>
    <row r="3022" spans="1:8" ht="31.5">
      <c r="A3022" s="101" t="s">
        <v>1113</v>
      </c>
      <c r="B3022" s="101" t="s">
        <v>3661</v>
      </c>
      <c r="C3022" s="102" t="s">
        <v>3667</v>
      </c>
      <c r="D3022" s="103">
        <v>1400</v>
      </c>
      <c r="E3022" s="103">
        <v>1400</v>
      </c>
      <c r="F3022" s="103">
        <v>1400</v>
      </c>
      <c r="G3022" s="103">
        <v>0</v>
      </c>
      <c r="H3022" s="103">
        <v>1400</v>
      </c>
    </row>
    <row r="3023" spans="1:8" ht="31.5">
      <c r="A3023" s="101" t="s">
        <v>1115</v>
      </c>
      <c r="B3023" s="101" t="s">
        <v>3661</v>
      </c>
      <c r="C3023" s="102" t="s">
        <v>3668</v>
      </c>
      <c r="D3023" s="103">
        <v>1400</v>
      </c>
      <c r="E3023" s="103">
        <v>1400</v>
      </c>
      <c r="F3023" s="103">
        <v>1400</v>
      </c>
      <c r="G3023" s="103">
        <v>0</v>
      </c>
      <c r="H3023" s="103">
        <v>1400</v>
      </c>
    </row>
    <row r="3024" spans="1:8" ht="31.5">
      <c r="A3024" s="101" t="s">
        <v>1117</v>
      </c>
      <c r="B3024" s="101" t="s">
        <v>3661</v>
      </c>
      <c r="C3024" s="102" t="s">
        <v>3669</v>
      </c>
      <c r="D3024" s="103">
        <v>1400</v>
      </c>
      <c r="E3024" s="103">
        <v>1400</v>
      </c>
      <c r="F3024" s="103">
        <v>1400</v>
      </c>
      <c r="G3024" s="103">
        <v>0</v>
      </c>
      <c r="H3024" s="103">
        <v>1400</v>
      </c>
    </row>
    <row r="3025" spans="1:8" ht="31.5">
      <c r="A3025" s="101" t="s">
        <v>1119</v>
      </c>
      <c r="B3025" s="101" t="s">
        <v>3661</v>
      </c>
      <c r="C3025" s="102" t="s">
        <v>3670</v>
      </c>
      <c r="D3025" s="103">
        <v>1400</v>
      </c>
      <c r="E3025" s="103">
        <v>1400</v>
      </c>
      <c r="F3025" s="103">
        <v>1400</v>
      </c>
      <c r="G3025" s="103">
        <v>0</v>
      </c>
      <c r="H3025" s="103">
        <v>1400</v>
      </c>
    </row>
    <row r="3026" spans="1:8" ht="18.75" customHeight="1">
      <c r="A3026" s="101" t="s">
        <v>1121</v>
      </c>
      <c r="B3026" s="101" t="s">
        <v>3661</v>
      </c>
      <c r="C3026" s="102" t="s">
        <v>3671</v>
      </c>
      <c r="D3026" s="103">
        <v>1400</v>
      </c>
      <c r="E3026" s="103">
        <v>1400</v>
      </c>
      <c r="F3026" s="103">
        <v>1400</v>
      </c>
      <c r="G3026" s="103">
        <v>0</v>
      </c>
      <c r="H3026" s="103">
        <v>1400</v>
      </c>
    </row>
    <row r="3027" spans="1:8" ht="31.5">
      <c r="A3027" s="101" t="s">
        <v>1123</v>
      </c>
      <c r="B3027" s="101" t="s">
        <v>3661</v>
      </c>
      <c r="C3027" s="102" t="s">
        <v>3672</v>
      </c>
      <c r="D3027" s="103">
        <v>1400</v>
      </c>
      <c r="E3027" s="103">
        <v>1400</v>
      </c>
      <c r="F3027" s="103">
        <v>1400</v>
      </c>
      <c r="G3027" s="103">
        <v>0</v>
      </c>
      <c r="H3027" s="103">
        <v>1400</v>
      </c>
    </row>
    <row r="3028" spans="1:8" ht="31.5">
      <c r="A3028" s="101" t="s">
        <v>1125</v>
      </c>
      <c r="B3028" s="101" t="s">
        <v>3661</v>
      </c>
      <c r="C3028" s="102" t="s">
        <v>3673</v>
      </c>
      <c r="D3028" s="103">
        <v>1400</v>
      </c>
      <c r="E3028" s="103">
        <v>1400</v>
      </c>
      <c r="F3028" s="103">
        <v>0</v>
      </c>
      <c r="G3028" s="103">
        <v>0</v>
      </c>
      <c r="H3028" s="103">
        <v>0</v>
      </c>
    </row>
    <row r="3029" spans="1:8" ht="31.5">
      <c r="A3029" s="101" t="s">
        <v>1127</v>
      </c>
      <c r="B3029" s="101" t="s">
        <v>3661</v>
      </c>
      <c r="C3029" s="102" t="s">
        <v>3674</v>
      </c>
      <c r="D3029" s="103">
        <v>1400</v>
      </c>
      <c r="E3029" s="103">
        <v>1400</v>
      </c>
      <c r="F3029" s="103">
        <v>1400</v>
      </c>
      <c r="G3029" s="103">
        <v>0</v>
      </c>
      <c r="H3029" s="103">
        <v>1400</v>
      </c>
    </row>
    <row r="3030" spans="1:8" ht="18.75" customHeight="1">
      <c r="A3030" s="101" t="s">
        <v>1129</v>
      </c>
      <c r="B3030" s="101" t="s">
        <v>3661</v>
      </c>
      <c r="C3030" s="102" t="s">
        <v>3675</v>
      </c>
      <c r="D3030" s="103">
        <v>1400</v>
      </c>
      <c r="E3030" s="103">
        <v>1400</v>
      </c>
      <c r="F3030" s="103">
        <v>0</v>
      </c>
      <c r="G3030" s="103">
        <v>0</v>
      </c>
      <c r="H3030" s="103">
        <v>0</v>
      </c>
    </row>
    <row r="3031" spans="1:8" ht="31.5">
      <c r="A3031" s="101" t="s">
        <v>1131</v>
      </c>
      <c r="B3031" s="101" t="s">
        <v>3661</v>
      </c>
      <c r="C3031" s="102" t="s">
        <v>3676</v>
      </c>
      <c r="D3031" s="103">
        <v>1400</v>
      </c>
      <c r="E3031" s="103">
        <v>1400</v>
      </c>
      <c r="F3031" s="103">
        <v>1400</v>
      </c>
      <c r="G3031" s="103">
        <v>0</v>
      </c>
      <c r="H3031" s="103">
        <v>1400</v>
      </c>
    </row>
    <row r="3032" spans="1:8" ht="31.5">
      <c r="A3032" s="101" t="s">
        <v>1133</v>
      </c>
      <c r="B3032" s="101" t="s">
        <v>3661</v>
      </c>
      <c r="C3032" s="102" t="s">
        <v>6116</v>
      </c>
      <c r="D3032" s="103">
        <v>1400</v>
      </c>
      <c r="E3032" s="103">
        <v>1400</v>
      </c>
      <c r="F3032" s="103">
        <v>0</v>
      </c>
      <c r="G3032" s="103">
        <v>0</v>
      </c>
      <c r="H3032" s="103">
        <v>0</v>
      </c>
    </row>
    <row r="3033" spans="1:8" ht="31.5">
      <c r="A3033" s="101" t="s">
        <v>1135</v>
      </c>
      <c r="B3033" s="101" t="s">
        <v>3661</v>
      </c>
      <c r="C3033" s="102" t="s">
        <v>3677</v>
      </c>
      <c r="D3033" s="103">
        <v>15000</v>
      </c>
      <c r="E3033" s="103">
        <v>15000</v>
      </c>
      <c r="F3033" s="103">
        <v>15000</v>
      </c>
      <c r="G3033" s="103">
        <v>0</v>
      </c>
      <c r="H3033" s="103">
        <v>15000</v>
      </c>
    </row>
    <row r="3034" spans="1:8" ht="18.75" customHeight="1">
      <c r="A3034" s="101" t="s">
        <v>1137</v>
      </c>
      <c r="B3034" s="101" t="s">
        <v>3661</v>
      </c>
      <c r="C3034" s="102" t="s">
        <v>3678</v>
      </c>
      <c r="D3034" s="103">
        <v>8000</v>
      </c>
      <c r="E3034" s="103">
        <v>8000</v>
      </c>
      <c r="F3034" s="103">
        <v>8000</v>
      </c>
      <c r="G3034" s="103">
        <v>0</v>
      </c>
      <c r="H3034" s="103">
        <v>8000</v>
      </c>
    </row>
    <row r="3035" spans="1:8" ht="31.5">
      <c r="A3035" s="101" t="s">
        <v>1139</v>
      </c>
      <c r="B3035" s="101" t="s">
        <v>3661</v>
      </c>
      <c r="C3035" s="102" t="s">
        <v>3679</v>
      </c>
      <c r="D3035" s="103">
        <v>10000</v>
      </c>
      <c r="E3035" s="103">
        <v>10000</v>
      </c>
      <c r="F3035" s="103">
        <v>10000</v>
      </c>
      <c r="G3035" s="103">
        <v>0</v>
      </c>
      <c r="H3035" s="103">
        <v>10000</v>
      </c>
    </row>
    <row r="3036" spans="1:8" ht="31.5">
      <c r="A3036" s="101" t="s">
        <v>1141</v>
      </c>
      <c r="B3036" s="101" t="s">
        <v>3661</v>
      </c>
      <c r="C3036" s="102" t="s">
        <v>3680</v>
      </c>
      <c r="D3036" s="103">
        <v>140000</v>
      </c>
      <c r="E3036" s="103">
        <v>140000</v>
      </c>
      <c r="F3036" s="103">
        <v>49432</v>
      </c>
      <c r="G3036" s="103">
        <v>0</v>
      </c>
      <c r="H3036" s="103">
        <v>0</v>
      </c>
    </row>
    <row r="3037" spans="1:8" ht="31.5">
      <c r="A3037" s="101" t="s">
        <v>1143</v>
      </c>
      <c r="B3037" s="101" t="s">
        <v>3661</v>
      </c>
      <c r="C3037" s="102" t="s">
        <v>3681</v>
      </c>
      <c r="D3037" s="103">
        <v>17000</v>
      </c>
      <c r="E3037" s="103">
        <v>17000</v>
      </c>
      <c r="F3037" s="103">
        <v>17000</v>
      </c>
      <c r="G3037" s="103">
        <v>0</v>
      </c>
      <c r="H3037" s="103">
        <v>17000</v>
      </c>
    </row>
    <row r="3038" spans="1:8" ht="18.75" customHeight="1">
      <c r="A3038" s="101" t="s">
        <v>1145</v>
      </c>
      <c r="B3038" s="101" t="s">
        <v>3661</v>
      </c>
      <c r="C3038" s="102" t="s">
        <v>3682</v>
      </c>
      <c r="D3038" s="103">
        <v>25000</v>
      </c>
      <c r="E3038" s="103">
        <v>25000</v>
      </c>
      <c r="F3038" s="103">
        <v>25000</v>
      </c>
      <c r="G3038" s="103">
        <v>0</v>
      </c>
      <c r="H3038" s="103">
        <v>25000</v>
      </c>
    </row>
    <row r="3039" spans="1:8" ht="31.5" customHeight="1">
      <c r="A3039" s="101" t="s">
        <v>1147</v>
      </c>
      <c r="B3039" s="101" t="s">
        <v>3661</v>
      </c>
      <c r="C3039" s="102" t="s">
        <v>6117</v>
      </c>
      <c r="D3039" s="103">
        <v>50000</v>
      </c>
      <c r="E3039" s="103">
        <v>50000</v>
      </c>
      <c r="F3039" s="103">
        <v>50000</v>
      </c>
      <c r="G3039" s="103">
        <v>0</v>
      </c>
      <c r="H3039" s="103">
        <v>50000</v>
      </c>
    </row>
    <row r="3040" spans="1:8" ht="31.5">
      <c r="A3040" s="101" t="s">
        <v>1148</v>
      </c>
      <c r="B3040" s="101" t="s">
        <v>3661</v>
      </c>
      <c r="C3040" s="102" t="s">
        <v>3683</v>
      </c>
      <c r="D3040" s="103">
        <v>15000</v>
      </c>
      <c r="E3040" s="103">
        <v>15000</v>
      </c>
      <c r="F3040" s="103">
        <v>15000</v>
      </c>
      <c r="G3040" s="103">
        <v>0</v>
      </c>
      <c r="H3040" s="103">
        <v>15000</v>
      </c>
    </row>
    <row r="3041" spans="1:8" ht="31.5">
      <c r="A3041" s="101" t="s">
        <v>1149</v>
      </c>
      <c r="B3041" s="101" t="s">
        <v>3661</v>
      </c>
      <c r="C3041" s="102" t="s">
        <v>3684</v>
      </c>
      <c r="D3041" s="103">
        <v>116000</v>
      </c>
      <c r="E3041" s="103">
        <v>116000</v>
      </c>
      <c r="F3041" s="103">
        <v>116000</v>
      </c>
      <c r="G3041" s="103">
        <v>0</v>
      </c>
      <c r="H3041" s="103">
        <v>116000</v>
      </c>
    </row>
    <row r="3042" spans="1:8" ht="31.5">
      <c r="A3042" s="101" t="s">
        <v>1152</v>
      </c>
      <c r="B3042" s="101" t="s">
        <v>3661</v>
      </c>
      <c r="C3042" s="102" t="s">
        <v>3685</v>
      </c>
      <c r="D3042" s="103">
        <v>12000</v>
      </c>
      <c r="E3042" s="103">
        <v>12000</v>
      </c>
      <c r="F3042" s="103">
        <v>12000</v>
      </c>
      <c r="G3042" s="103">
        <v>0</v>
      </c>
      <c r="H3042" s="103">
        <v>12000</v>
      </c>
    </row>
    <row r="3043" spans="1:8" ht="31.5">
      <c r="A3043" s="101" t="s">
        <v>1153</v>
      </c>
      <c r="B3043" s="101" t="s">
        <v>3661</v>
      </c>
      <c r="C3043" s="102" t="s">
        <v>3686</v>
      </c>
      <c r="D3043" s="103">
        <v>50000</v>
      </c>
      <c r="E3043" s="103">
        <v>50000</v>
      </c>
      <c r="F3043" s="103">
        <v>48938.34</v>
      </c>
      <c r="G3043" s="103">
        <v>0</v>
      </c>
      <c r="H3043" s="103">
        <v>48938.34</v>
      </c>
    </row>
    <row r="3044" spans="1:8" ht="31.5">
      <c r="A3044" s="101" t="s">
        <v>1154</v>
      </c>
      <c r="B3044" s="101" t="s">
        <v>3661</v>
      </c>
      <c r="C3044" s="102" t="s">
        <v>3687</v>
      </c>
      <c r="D3044" s="103">
        <v>10000</v>
      </c>
      <c r="E3044" s="103">
        <v>10000</v>
      </c>
      <c r="F3044" s="103">
        <v>10000</v>
      </c>
      <c r="G3044" s="103">
        <v>0</v>
      </c>
      <c r="H3044" s="103">
        <v>10000</v>
      </c>
    </row>
    <row r="3045" spans="1:8" ht="31.5">
      <c r="A3045" s="101" t="s">
        <v>1156</v>
      </c>
      <c r="B3045" s="101" t="s">
        <v>3661</v>
      </c>
      <c r="C3045" s="102" t="s">
        <v>3688</v>
      </c>
      <c r="D3045" s="103">
        <v>12000</v>
      </c>
      <c r="E3045" s="103">
        <v>12000</v>
      </c>
      <c r="F3045" s="103">
        <v>12000</v>
      </c>
      <c r="G3045" s="103">
        <v>0</v>
      </c>
      <c r="H3045" s="103">
        <v>12000</v>
      </c>
    </row>
    <row r="3046" spans="1:8" ht="18.75" customHeight="1">
      <c r="A3046" s="101" t="s">
        <v>1157</v>
      </c>
      <c r="B3046" s="101" t="s">
        <v>3661</v>
      </c>
      <c r="C3046" s="102" t="s">
        <v>6118</v>
      </c>
      <c r="D3046" s="103">
        <v>100000</v>
      </c>
      <c r="E3046" s="103">
        <v>0</v>
      </c>
      <c r="F3046" s="103">
        <v>0</v>
      </c>
      <c r="G3046" s="103">
        <v>0</v>
      </c>
      <c r="H3046" s="103">
        <v>0</v>
      </c>
    </row>
    <row r="3047" spans="1:8" ht="31.5">
      <c r="A3047" s="101" t="s">
        <v>1158</v>
      </c>
      <c r="B3047" s="101" t="s">
        <v>3661</v>
      </c>
      <c r="C3047" s="102" t="s">
        <v>6119</v>
      </c>
      <c r="D3047" s="103">
        <v>50000</v>
      </c>
      <c r="E3047" s="103">
        <v>0</v>
      </c>
      <c r="F3047" s="103">
        <v>0</v>
      </c>
      <c r="G3047" s="103">
        <v>0</v>
      </c>
      <c r="H3047" s="103">
        <v>0</v>
      </c>
    </row>
    <row r="3048" spans="1:8" ht="31.5">
      <c r="A3048" s="101" t="s">
        <v>1159</v>
      </c>
      <c r="B3048" s="101" t="s">
        <v>3661</v>
      </c>
      <c r="C3048" s="102" t="s">
        <v>3620</v>
      </c>
      <c r="D3048" s="103">
        <v>0</v>
      </c>
      <c r="E3048" s="103">
        <v>0</v>
      </c>
      <c r="F3048" s="103">
        <v>1111829.6599999999</v>
      </c>
      <c r="G3048" s="103">
        <v>1016000</v>
      </c>
      <c r="H3048" s="103">
        <v>0</v>
      </c>
    </row>
    <row r="3049" spans="1:8" ht="47.25">
      <c r="A3049" s="101"/>
      <c r="B3049" s="101" t="s">
        <v>6120</v>
      </c>
      <c r="C3049" s="102"/>
      <c r="D3049" s="103">
        <f>SUM(D3017:D3048)</f>
        <v>4607000</v>
      </c>
      <c r="E3049" s="103">
        <f>SUM(E3017:E3048)</f>
        <v>4426000</v>
      </c>
      <c r="F3049" s="103">
        <f>SUM(F3017:F3048)</f>
        <v>4426000</v>
      </c>
      <c r="G3049" s="103">
        <f>SUM(G3017:G3048)</f>
        <v>1016000</v>
      </c>
      <c r="H3049" s="103">
        <f>SUM(H3017:H3048)</f>
        <v>3264738.34</v>
      </c>
    </row>
    <row r="3050" spans="1:8">
      <c r="A3050" s="101" t="s">
        <v>1162</v>
      </c>
      <c r="B3050" s="101" t="s">
        <v>3689</v>
      </c>
      <c r="C3050" s="102" t="s">
        <v>3690</v>
      </c>
      <c r="D3050" s="103">
        <v>3600</v>
      </c>
      <c r="E3050" s="103">
        <v>3600</v>
      </c>
      <c r="F3050" s="103">
        <v>3599</v>
      </c>
      <c r="G3050" s="103">
        <v>0</v>
      </c>
      <c r="H3050" s="103">
        <v>3599</v>
      </c>
    </row>
    <row r="3051" spans="1:8" ht="18.75" customHeight="1">
      <c r="A3051" s="101" t="s">
        <v>1164</v>
      </c>
      <c r="B3051" s="101" t="s">
        <v>3689</v>
      </c>
      <c r="C3051" s="102" t="s">
        <v>3691</v>
      </c>
      <c r="D3051" s="103">
        <v>3600</v>
      </c>
      <c r="E3051" s="103">
        <v>3600</v>
      </c>
      <c r="F3051" s="103">
        <v>3599</v>
      </c>
      <c r="G3051" s="103">
        <v>0</v>
      </c>
      <c r="H3051" s="103">
        <v>3599</v>
      </c>
    </row>
    <row r="3052" spans="1:8">
      <c r="A3052" s="101" t="s">
        <v>1165</v>
      </c>
      <c r="B3052" s="101" t="s">
        <v>3689</v>
      </c>
      <c r="C3052" s="102" t="s">
        <v>3692</v>
      </c>
      <c r="D3052" s="103">
        <v>3600</v>
      </c>
      <c r="E3052" s="103">
        <v>3600</v>
      </c>
      <c r="F3052" s="103">
        <v>3599</v>
      </c>
      <c r="G3052" s="103">
        <v>0</v>
      </c>
      <c r="H3052" s="103">
        <v>3599</v>
      </c>
    </row>
    <row r="3053" spans="1:8">
      <c r="A3053" s="101" t="s">
        <v>1166</v>
      </c>
      <c r="B3053" s="101" t="s">
        <v>3689</v>
      </c>
      <c r="C3053" s="102" t="s">
        <v>3693</v>
      </c>
      <c r="D3053" s="103">
        <v>3600</v>
      </c>
      <c r="E3053" s="103">
        <v>3600</v>
      </c>
      <c r="F3053" s="103">
        <v>3599</v>
      </c>
      <c r="G3053" s="103">
        <v>0</v>
      </c>
      <c r="H3053" s="103">
        <v>3599</v>
      </c>
    </row>
    <row r="3054" spans="1:8">
      <c r="A3054" s="101" t="s">
        <v>1170</v>
      </c>
      <c r="B3054" s="101" t="s">
        <v>3689</v>
      </c>
      <c r="C3054" s="102" t="s">
        <v>3694</v>
      </c>
      <c r="D3054" s="103">
        <v>1307</v>
      </c>
      <c r="E3054" s="103">
        <v>1307</v>
      </c>
      <c r="F3054" s="103">
        <v>0</v>
      </c>
      <c r="G3054" s="103">
        <v>0</v>
      </c>
      <c r="H3054" s="103">
        <v>0</v>
      </c>
    </row>
    <row r="3055" spans="1:8">
      <c r="A3055" s="101" t="s">
        <v>1171</v>
      </c>
      <c r="B3055" s="101" t="s">
        <v>3689</v>
      </c>
      <c r="C3055" s="102" t="s">
        <v>3695</v>
      </c>
      <c r="D3055" s="103">
        <v>2100</v>
      </c>
      <c r="E3055" s="103">
        <v>2100</v>
      </c>
      <c r="F3055" s="103">
        <v>2100</v>
      </c>
      <c r="G3055" s="103">
        <v>0</v>
      </c>
      <c r="H3055" s="103">
        <v>2100</v>
      </c>
    </row>
    <row r="3056" spans="1:8">
      <c r="A3056" s="101" t="s">
        <v>1172</v>
      </c>
      <c r="B3056" s="101" t="s">
        <v>3689</v>
      </c>
      <c r="C3056" s="102" t="s">
        <v>3696</v>
      </c>
      <c r="D3056" s="103">
        <v>2100</v>
      </c>
      <c r="E3056" s="103">
        <v>2100</v>
      </c>
      <c r="F3056" s="103">
        <v>2100</v>
      </c>
      <c r="G3056" s="103">
        <v>0</v>
      </c>
      <c r="H3056" s="103">
        <v>2100</v>
      </c>
    </row>
    <row r="3057" spans="1:8">
      <c r="A3057" s="101" t="s">
        <v>1175</v>
      </c>
      <c r="B3057" s="101" t="s">
        <v>3689</v>
      </c>
      <c r="C3057" s="102" t="s">
        <v>3697</v>
      </c>
      <c r="D3057" s="103">
        <v>2200</v>
      </c>
      <c r="E3057" s="103">
        <v>2200</v>
      </c>
      <c r="F3057" s="103">
        <v>2200</v>
      </c>
      <c r="G3057" s="103">
        <v>0</v>
      </c>
      <c r="H3057" s="103">
        <v>2200</v>
      </c>
    </row>
    <row r="3058" spans="1:8" ht="18.75" customHeight="1">
      <c r="A3058" s="101" t="s">
        <v>1176</v>
      </c>
      <c r="B3058" s="101" t="s">
        <v>3689</v>
      </c>
      <c r="C3058" s="102" t="s">
        <v>6121</v>
      </c>
      <c r="D3058" s="103">
        <v>98000</v>
      </c>
      <c r="E3058" s="103">
        <v>98000</v>
      </c>
      <c r="F3058" s="103">
        <v>0</v>
      </c>
      <c r="G3058" s="103">
        <v>0</v>
      </c>
      <c r="H3058" s="103">
        <v>0</v>
      </c>
    </row>
    <row r="3059" spans="1:8" ht="31.5">
      <c r="A3059" s="101" t="s">
        <v>1177</v>
      </c>
      <c r="B3059" s="101" t="s">
        <v>3689</v>
      </c>
      <c r="C3059" s="102" t="s">
        <v>3698</v>
      </c>
      <c r="D3059" s="103">
        <v>12000</v>
      </c>
      <c r="E3059" s="103">
        <v>12000</v>
      </c>
      <c r="F3059" s="103">
        <v>12000</v>
      </c>
      <c r="G3059" s="103">
        <v>0</v>
      </c>
      <c r="H3059" s="103">
        <v>12000</v>
      </c>
    </row>
    <row r="3060" spans="1:8" ht="31.5">
      <c r="A3060" s="101" t="s">
        <v>1180</v>
      </c>
      <c r="B3060" s="101" t="s">
        <v>3689</v>
      </c>
      <c r="C3060" s="102" t="s">
        <v>3699</v>
      </c>
      <c r="D3060" s="103">
        <v>6000</v>
      </c>
      <c r="E3060" s="103">
        <v>6000</v>
      </c>
      <c r="F3060" s="103">
        <v>6000</v>
      </c>
      <c r="G3060" s="103">
        <v>0</v>
      </c>
      <c r="H3060" s="103">
        <v>6000</v>
      </c>
    </row>
    <row r="3061" spans="1:8">
      <c r="A3061" s="101" t="s">
        <v>1181</v>
      </c>
      <c r="B3061" s="101" t="s">
        <v>3689</v>
      </c>
      <c r="C3061" s="102" t="s">
        <v>3700</v>
      </c>
      <c r="D3061" s="103">
        <v>6000</v>
      </c>
      <c r="E3061" s="103">
        <v>6000</v>
      </c>
      <c r="F3061" s="103">
        <v>6000</v>
      </c>
      <c r="G3061" s="103">
        <v>0</v>
      </c>
      <c r="H3061" s="103">
        <v>6000</v>
      </c>
    </row>
    <row r="3062" spans="1:8" ht="47.25">
      <c r="A3062" s="101" t="s">
        <v>1182</v>
      </c>
      <c r="B3062" s="101" t="s">
        <v>3689</v>
      </c>
      <c r="C3062" s="102" t="s">
        <v>6122</v>
      </c>
      <c r="D3062" s="103">
        <v>6000</v>
      </c>
      <c r="E3062" s="103">
        <v>6000</v>
      </c>
      <c r="F3062" s="103">
        <v>0</v>
      </c>
      <c r="G3062" s="103">
        <v>0</v>
      </c>
      <c r="H3062" s="103">
        <v>0</v>
      </c>
    </row>
    <row r="3063" spans="1:8">
      <c r="A3063" s="101" t="s">
        <v>1185</v>
      </c>
      <c r="B3063" s="101" t="s">
        <v>3689</v>
      </c>
      <c r="C3063" s="102" t="s">
        <v>3620</v>
      </c>
      <c r="D3063" s="103">
        <v>0</v>
      </c>
      <c r="E3063" s="103">
        <v>0</v>
      </c>
      <c r="F3063" s="103">
        <v>105311</v>
      </c>
      <c r="G3063" s="103">
        <v>6000</v>
      </c>
      <c r="H3063" s="103">
        <v>0</v>
      </c>
    </row>
    <row r="3064" spans="1:8" ht="31.5">
      <c r="A3064" s="101"/>
      <c r="B3064" s="101" t="s">
        <v>6123</v>
      </c>
      <c r="C3064" s="102"/>
      <c r="D3064" s="103">
        <f>SUM(D3050:D3063)</f>
        <v>150107</v>
      </c>
      <c r="E3064" s="103">
        <f>SUM(E3050:E3063)</f>
        <v>150107</v>
      </c>
      <c r="F3064" s="103">
        <f>SUM(F3050:F3063)</f>
        <v>150107</v>
      </c>
      <c r="G3064" s="103">
        <f>SUM(G3050:G3063)</f>
        <v>6000</v>
      </c>
      <c r="H3064" s="103">
        <f>SUM(H3050:H3063)</f>
        <v>44796</v>
      </c>
    </row>
    <row r="3065" spans="1:8" ht="31.5">
      <c r="A3065" s="101" t="s">
        <v>1186</v>
      </c>
      <c r="B3065" s="101" t="s">
        <v>3701</v>
      </c>
      <c r="C3065" s="102" t="s">
        <v>3702</v>
      </c>
      <c r="D3065" s="103">
        <v>1488000</v>
      </c>
      <c r="E3065" s="103">
        <v>1488000</v>
      </c>
      <c r="F3065" s="103">
        <v>0</v>
      </c>
      <c r="G3065" s="103">
        <v>0</v>
      </c>
      <c r="H3065" s="103">
        <v>0</v>
      </c>
    </row>
    <row r="3066" spans="1:8" ht="47.25">
      <c r="A3066" s="101" t="s">
        <v>1187</v>
      </c>
      <c r="B3066" s="101" t="s">
        <v>3701</v>
      </c>
      <c r="C3066" s="102" t="s">
        <v>3703</v>
      </c>
      <c r="D3066" s="103">
        <v>2191000</v>
      </c>
      <c r="E3066" s="103">
        <v>2044000</v>
      </c>
      <c r="F3066" s="103">
        <v>0</v>
      </c>
      <c r="G3066" s="103">
        <v>0</v>
      </c>
      <c r="H3066" s="103">
        <v>0</v>
      </c>
    </row>
    <row r="3067" spans="1:8">
      <c r="A3067" s="101" t="s">
        <v>1190</v>
      </c>
      <c r="B3067" s="101" t="s">
        <v>3701</v>
      </c>
      <c r="C3067" s="102" t="s">
        <v>3620</v>
      </c>
      <c r="D3067" s="103">
        <v>0</v>
      </c>
      <c r="E3067" s="103">
        <v>0</v>
      </c>
      <c r="F3067" s="103">
        <v>3532000</v>
      </c>
      <c r="G3067" s="103">
        <v>826000</v>
      </c>
      <c r="H3067" s="103">
        <v>0</v>
      </c>
    </row>
    <row r="3068" spans="1:8" ht="18.75" customHeight="1">
      <c r="A3068" s="101"/>
      <c r="B3068" s="101" t="s">
        <v>6124</v>
      </c>
      <c r="C3068" s="102"/>
      <c r="D3068" s="103">
        <f>SUM(D3065:D3067)</f>
        <v>3679000</v>
      </c>
      <c r="E3068" s="103">
        <f>SUM(E3065:E3067)</f>
        <v>3532000</v>
      </c>
      <c r="F3068" s="103">
        <f>SUM(F3065:F3067)</f>
        <v>3532000</v>
      </c>
      <c r="G3068" s="103">
        <f>SUM(G3065:G3067)</f>
        <v>826000</v>
      </c>
      <c r="H3068" s="103">
        <f>SUM(H3065:H3067)</f>
        <v>0</v>
      </c>
    </row>
    <row r="3069" spans="1:8" ht="31.5" customHeight="1">
      <c r="A3069" s="101" t="s">
        <v>1191</v>
      </c>
      <c r="B3069" s="101" t="s">
        <v>6125</v>
      </c>
      <c r="C3069" s="102" t="s">
        <v>6126</v>
      </c>
      <c r="D3069" s="103">
        <v>30000</v>
      </c>
      <c r="E3069" s="103">
        <v>30000</v>
      </c>
      <c r="F3069" s="103">
        <v>0</v>
      </c>
      <c r="G3069" s="103">
        <v>0</v>
      </c>
      <c r="H3069" s="103">
        <v>0</v>
      </c>
    </row>
    <row r="3070" spans="1:8">
      <c r="A3070" s="101" t="s">
        <v>1562</v>
      </c>
      <c r="B3070" s="101" t="s">
        <v>6125</v>
      </c>
      <c r="C3070" s="102" t="s">
        <v>6127</v>
      </c>
      <c r="D3070" s="103">
        <v>80000</v>
      </c>
      <c r="E3070" s="103">
        <v>60000</v>
      </c>
      <c r="F3070" s="103">
        <v>0</v>
      </c>
      <c r="G3070" s="103">
        <v>0</v>
      </c>
      <c r="H3070" s="103">
        <v>0</v>
      </c>
    </row>
    <row r="3071" spans="1:8" ht="31.5">
      <c r="A3071" s="101" t="s">
        <v>1564</v>
      </c>
      <c r="B3071" s="101" t="s">
        <v>6125</v>
      </c>
      <c r="C3071" s="102" t="s">
        <v>6128</v>
      </c>
      <c r="D3071" s="103">
        <v>24000</v>
      </c>
      <c r="E3071" s="103">
        <v>24000</v>
      </c>
      <c r="F3071" s="103">
        <v>0</v>
      </c>
      <c r="G3071" s="103">
        <v>0</v>
      </c>
      <c r="H3071" s="103">
        <v>0</v>
      </c>
    </row>
    <row r="3072" spans="1:8">
      <c r="A3072" s="101" t="s">
        <v>1566</v>
      </c>
      <c r="B3072" s="101" t="s">
        <v>6125</v>
      </c>
      <c r="C3072" s="102" t="s">
        <v>3620</v>
      </c>
      <c r="D3072" s="103">
        <v>0</v>
      </c>
      <c r="E3072" s="103">
        <v>0</v>
      </c>
      <c r="F3072" s="103">
        <v>114000</v>
      </c>
      <c r="G3072" s="103">
        <v>114000</v>
      </c>
      <c r="H3072" s="103">
        <v>0</v>
      </c>
    </row>
    <row r="3073" spans="1:9" ht="18.75" customHeight="1">
      <c r="A3073" s="101"/>
      <c r="B3073" s="101" t="s">
        <v>6129</v>
      </c>
      <c r="C3073" s="102"/>
      <c r="D3073" s="103">
        <f>SUM(D3069:D3072)</f>
        <v>134000</v>
      </c>
      <c r="E3073" s="103">
        <f>SUM(E3069:E3072)</f>
        <v>114000</v>
      </c>
      <c r="F3073" s="103">
        <f>SUM(F3069:F3072)</f>
        <v>114000</v>
      </c>
      <c r="G3073" s="103">
        <f>SUM(G3069:G3072)</f>
        <v>114000</v>
      </c>
      <c r="H3073" s="103">
        <f>SUM(H3069:H3072)</f>
        <v>0</v>
      </c>
    </row>
    <row r="3074" spans="1:9" ht="31.5">
      <c r="A3074" s="101" t="s">
        <v>1568</v>
      </c>
      <c r="B3074" s="101" t="s">
        <v>6130</v>
      </c>
      <c r="C3074" s="102" t="s">
        <v>3704</v>
      </c>
      <c r="D3074" s="103">
        <v>12400</v>
      </c>
      <c r="E3074" s="103">
        <v>12400</v>
      </c>
      <c r="F3074" s="103">
        <v>12400</v>
      </c>
      <c r="G3074" s="103">
        <v>0</v>
      </c>
      <c r="H3074" s="103">
        <v>12395</v>
      </c>
    </row>
    <row r="3075" spans="1:9" ht="31.5">
      <c r="A3075" s="101" t="s">
        <v>1570</v>
      </c>
      <c r="B3075" s="101" t="s">
        <v>6130</v>
      </c>
      <c r="C3075" s="102" t="s">
        <v>6131</v>
      </c>
      <c r="D3075" s="103">
        <v>373700</v>
      </c>
      <c r="E3075" s="103">
        <v>317000</v>
      </c>
      <c r="F3075" s="103">
        <v>0</v>
      </c>
      <c r="G3075" s="103">
        <v>0</v>
      </c>
      <c r="H3075" s="103">
        <v>0</v>
      </c>
    </row>
    <row r="3076" spans="1:9">
      <c r="A3076" s="101" t="s">
        <v>1572</v>
      </c>
      <c r="B3076" s="101" t="s">
        <v>6130</v>
      </c>
      <c r="C3076" s="102" t="s">
        <v>3620</v>
      </c>
      <c r="D3076" s="103">
        <v>0</v>
      </c>
      <c r="E3076" s="103">
        <v>0</v>
      </c>
      <c r="F3076" s="103">
        <v>317000</v>
      </c>
      <c r="G3076" s="103">
        <v>311000</v>
      </c>
      <c r="H3076" s="103">
        <v>0</v>
      </c>
    </row>
    <row r="3077" spans="1:9" ht="31.5">
      <c r="A3077" s="101"/>
      <c r="B3077" s="101" t="s">
        <v>6132</v>
      </c>
      <c r="C3077" s="102"/>
      <c r="D3077" s="103">
        <f>SUM(D3074:D3076)</f>
        <v>386100</v>
      </c>
      <c r="E3077" s="103">
        <f>SUM(E3074:E3076)</f>
        <v>329400</v>
      </c>
      <c r="F3077" s="103">
        <f>SUM(F3074:F3076)</f>
        <v>329400</v>
      </c>
      <c r="G3077" s="103">
        <f>SUM(G3074:G3076)</f>
        <v>311000</v>
      </c>
      <c r="H3077" s="103">
        <f>SUM(H3074:H3076)</f>
        <v>12395</v>
      </c>
    </row>
    <row r="3078" spans="1:9" ht="31.5">
      <c r="A3078" s="101" t="s">
        <v>1574</v>
      </c>
      <c r="B3078" s="101" t="s">
        <v>3705</v>
      </c>
      <c r="C3078" s="102" t="s">
        <v>3706</v>
      </c>
      <c r="D3078" s="103">
        <v>1488000</v>
      </c>
      <c r="E3078" s="103">
        <v>1488000</v>
      </c>
      <c r="F3078" s="103">
        <v>1094000</v>
      </c>
      <c r="G3078" s="103">
        <v>0</v>
      </c>
      <c r="H3078" s="103">
        <v>0</v>
      </c>
    </row>
    <row r="3079" spans="1:9" ht="18.75" customHeight="1">
      <c r="A3079" s="101" t="s">
        <v>1575</v>
      </c>
      <c r="B3079" s="101" t="s">
        <v>3705</v>
      </c>
      <c r="C3079" s="102" t="s">
        <v>3707</v>
      </c>
      <c r="D3079" s="103">
        <v>2192000</v>
      </c>
      <c r="E3079" s="103">
        <v>2045000</v>
      </c>
      <c r="F3079" s="103">
        <v>1612000</v>
      </c>
      <c r="G3079" s="103">
        <v>0</v>
      </c>
      <c r="H3079" s="103">
        <v>0</v>
      </c>
    </row>
    <row r="3080" spans="1:9">
      <c r="A3080" s="101" t="s">
        <v>1577</v>
      </c>
      <c r="B3080" s="101" t="s">
        <v>3705</v>
      </c>
      <c r="C3080" s="102" t="s">
        <v>3620</v>
      </c>
      <c r="D3080" s="103">
        <v>0</v>
      </c>
      <c r="E3080" s="103">
        <v>0</v>
      </c>
      <c r="F3080" s="103">
        <v>827000</v>
      </c>
      <c r="G3080" s="103">
        <v>827000</v>
      </c>
      <c r="H3080" s="103">
        <v>0</v>
      </c>
    </row>
    <row r="3081" spans="1:9" ht="18.75" customHeight="1">
      <c r="A3081" s="101"/>
      <c r="B3081" s="101" t="s">
        <v>6133</v>
      </c>
      <c r="C3081" s="102"/>
      <c r="D3081" s="103">
        <f>SUM(D3078:D3080)</f>
        <v>3680000</v>
      </c>
      <c r="E3081" s="103">
        <f>SUM(E3078:E3080)</f>
        <v>3533000</v>
      </c>
      <c r="F3081" s="103">
        <f>SUM(F3078:F3080)</f>
        <v>3533000</v>
      </c>
      <c r="G3081" s="103">
        <f>SUM(G3078:G3080)</f>
        <v>827000</v>
      </c>
      <c r="H3081" s="103">
        <f>SUM(H3078:H3080)</f>
        <v>0</v>
      </c>
    </row>
    <row r="3082" spans="1:9" ht="18.75" customHeight="1">
      <c r="A3082" s="101" t="s">
        <v>1579</v>
      </c>
      <c r="B3082" s="101" t="s">
        <v>3708</v>
      </c>
      <c r="C3082" s="102" t="s">
        <v>6134</v>
      </c>
      <c r="D3082" s="103">
        <f>1094000+394000</f>
        <v>1488000</v>
      </c>
      <c r="E3082" s="103">
        <v>1488000</v>
      </c>
      <c r="F3082" s="103">
        <v>0</v>
      </c>
      <c r="G3082" s="103">
        <v>0</v>
      </c>
      <c r="H3082" s="103">
        <v>0</v>
      </c>
      <c r="I3082" s="1">
        <v>1</v>
      </c>
    </row>
    <row r="3083" spans="1:9" ht="20.25" customHeight="1">
      <c r="A3083" s="101" t="s">
        <v>1581</v>
      </c>
      <c r="B3083" s="101" t="s">
        <v>3709</v>
      </c>
      <c r="C3083" s="102" t="s">
        <v>6135</v>
      </c>
      <c r="D3083" s="103">
        <f>1612000+580000</f>
        <v>2192000</v>
      </c>
      <c r="E3083" s="103">
        <v>2134000</v>
      </c>
      <c r="F3083" s="103">
        <v>0</v>
      </c>
      <c r="G3083" s="103">
        <v>0</v>
      </c>
      <c r="H3083" s="103">
        <v>0</v>
      </c>
    </row>
    <row r="3084" spans="1:9">
      <c r="A3084" s="101" t="s">
        <v>1583</v>
      </c>
      <c r="B3084" s="101" t="s">
        <v>3709</v>
      </c>
      <c r="C3084" s="102" t="s">
        <v>6136</v>
      </c>
      <c r="D3084" s="103">
        <v>62100</v>
      </c>
      <c r="E3084" s="103">
        <v>62100</v>
      </c>
      <c r="F3084" s="103">
        <v>62100</v>
      </c>
      <c r="G3084" s="103">
        <v>0</v>
      </c>
      <c r="H3084" s="103">
        <v>62100</v>
      </c>
    </row>
    <row r="3085" spans="1:9">
      <c r="A3085" s="101" t="s">
        <v>1585</v>
      </c>
      <c r="B3085" s="101" t="s">
        <v>3709</v>
      </c>
      <c r="C3085" s="102" t="s">
        <v>6137</v>
      </c>
      <c r="D3085" s="103">
        <v>8500</v>
      </c>
      <c r="E3085" s="103">
        <v>8500</v>
      </c>
      <c r="F3085" s="103">
        <v>8500</v>
      </c>
      <c r="G3085" s="103">
        <v>0</v>
      </c>
      <c r="H3085" s="103">
        <v>8500</v>
      </c>
    </row>
    <row r="3086" spans="1:9">
      <c r="A3086" s="101" t="s">
        <v>1587</v>
      </c>
      <c r="B3086" s="101" t="s">
        <v>3709</v>
      </c>
      <c r="C3086" s="102" t="s">
        <v>3710</v>
      </c>
      <c r="D3086" s="103">
        <v>10000</v>
      </c>
      <c r="E3086" s="103">
        <v>10000</v>
      </c>
      <c r="F3086" s="103">
        <v>0</v>
      </c>
      <c r="G3086" s="103">
        <v>0</v>
      </c>
      <c r="H3086" s="103">
        <v>0</v>
      </c>
    </row>
    <row r="3087" spans="1:9">
      <c r="A3087" s="101" t="s">
        <v>1589</v>
      </c>
      <c r="B3087" s="101" t="s">
        <v>3709</v>
      </c>
      <c r="C3087" s="102" t="s">
        <v>6138</v>
      </c>
      <c r="D3087" s="103">
        <v>12000</v>
      </c>
      <c r="E3087" s="103">
        <v>12000</v>
      </c>
      <c r="F3087" s="103">
        <v>12000</v>
      </c>
      <c r="G3087" s="103">
        <v>0</v>
      </c>
      <c r="H3087" s="103">
        <v>12000</v>
      </c>
    </row>
    <row r="3088" spans="1:9">
      <c r="A3088" s="101" t="s">
        <v>1591</v>
      </c>
      <c r="B3088" s="101" t="s">
        <v>3709</v>
      </c>
      <c r="C3088" s="102" t="s">
        <v>3711</v>
      </c>
      <c r="D3088" s="103">
        <v>36000</v>
      </c>
      <c r="E3088" s="103">
        <v>36000</v>
      </c>
      <c r="F3088" s="103">
        <v>36000</v>
      </c>
      <c r="G3088" s="103">
        <v>0</v>
      </c>
      <c r="H3088" s="103">
        <v>0</v>
      </c>
    </row>
    <row r="3089" spans="1:8">
      <c r="A3089" s="101" t="s">
        <v>1594</v>
      </c>
      <c r="B3089" s="101" t="s">
        <v>3709</v>
      </c>
      <c r="C3089" s="102" t="s">
        <v>3712</v>
      </c>
      <c r="D3089" s="103">
        <v>40000</v>
      </c>
      <c r="E3089" s="103">
        <v>40000</v>
      </c>
      <c r="F3089" s="103">
        <v>0</v>
      </c>
      <c r="G3089" s="103">
        <v>0</v>
      </c>
      <c r="H3089" s="103">
        <v>0</v>
      </c>
    </row>
    <row r="3090" spans="1:8">
      <c r="A3090" s="101" t="s">
        <v>1597</v>
      </c>
      <c r="B3090" s="101" t="s">
        <v>3709</v>
      </c>
      <c r="C3090" s="102" t="s">
        <v>3713</v>
      </c>
      <c r="D3090" s="103">
        <v>119430</v>
      </c>
      <c r="E3090" s="103">
        <v>119430</v>
      </c>
      <c r="F3090" s="103">
        <v>119307.17</v>
      </c>
      <c r="G3090" s="103">
        <v>0</v>
      </c>
      <c r="H3090" s="103">
        <v>119307.17</v>
      </c>
    </row>
    <row r="3091" spans="1:8" ht="63">
      <c r="A3091" s="101" t="s">
        <v>1599</v>
      </c>
      <c r="B3091" s="101" t="s">
        <v>3714</v>
      </c>
      <c r="C3091" s="102" t="s">
        <v>3620</v>
      </c>
      <c r="D3091" s="103">
        <v>107970</v>
      </c>
      <c r="E3091" s="103">
        <v>2970</v>
      </c>
      <c r="F3091" s="103">
        <v>3675092.83</v>
      </c>
      <c r="G3091" s="103">
        <v>916000</v>
      </c>
      <c r="H3091" s="103">
        <v>0</v>
      </c>
    </row>
    <row r="3092" spans="1:8" ht="31.5">
      <c r="A3092" s="101"/>
      <c r="B3092" s="101" t="s">
        <v>6139</v>
      </c>
      <c r="C3092" s="102"/>
      <c r="D3092" s="103">
        <f>SUM(D3082:D3091)</f>
        <v>4076000</v>
      </c>
      <c r="E3092" s="103">
        <f>SUM(E3082:E3091)</f>
        <v>3913000</v>
      </c>
      <c r="F3092" s="103">
        <f>SUM(F3082:F3091)</f>
        <v>3913000</v>
      </c>
      <c r="G3092" s="103">
        <f>SUM(G3082:G3091)</f>
        <v>916000</v>
      </c>
      <c r="H3092" s="103">
        <f>SUM(H3082:H3091)</f>
        <v>201907.16999999998</v>
      </c>
    </row>
    <row r="3093" spans="1:8" ht="31.5">
      <c r="A3093" s="101" t="s">
        <v>1602</v>
      </c>
      <c r="B3093" s="101" t="s">
        <v>3715</v>
      </c>
      <c r="C3093" s="102" t="s">
        <v>3716</v>
      </c>
      <c r="D3093" s="103">
        <v>15000</v>
      </c>
      <c r="E3093" s="103">
        <v>15000</v>
      </c>
      <c r="F3093" s="103">
        <v>0</v>
      </c>
      <c r="G3093" s="103">
        <v>0</v>
      </c>
      <c r="H3093" s="103">
        <v>0</v>
      </c>
    </row>
    <row r="3094" spans="1:8" ht="31.5">
      <c r="A3094" s="101" t="s">
        <v>1604</v>
      </c>
      <c r="B3094" s="101" t="s">
        <v>3715</v>
      </c>
      <c r="C3094" s="102" t="s">
        <v>3717</v>
      </c>
      <c r="D3094" s="103">
        <v>41000</v>
      </c>
      <c r="E3094" s="103">
        <v>41000</v>
      </c>
      <c r="F3094" s="103">
        <v>0</v>
      </c>
      <c r="G3094" s="103">
        <v>0</v>
      </c>
      <c r="H3094" s="103">
        <v>0</v>
      </c>
    </row>
    <row r="3095" spans="1:8" ht="31.5">
      <c r="A3095" s="101" t="s">
        <v>1607</v>
      </c>
      <c r="B3095" s="101" t="s">
        <v>3715</v>
      </c>
      <c r="C3095" s="102" t="s">
        <v>3718</v>
      </c>
      <c r="D3095" s="103">
        <v>21000</v>
      </c>
      <c r="E3095" s="103">
        <v>21000</v>
      </c>
      <c r="F3095" s="103">
        <v>0</v>
      </c>
      <c r="G3095" s="103">
        <v>0</v>
      </c>
      <c r="H3095" s="103">
        <v>0</v>
      </c>
    </row>
    <row r="3096" spans="1:8" ht="31.5">
      <c r="A3096" s="101" t="s">
        <v>1609</v>
      </c>
      <c r="B3096" s="101" t="s">
        <v>3715</v>
      </c>
      <c r="C3096" s="102" t="s">
        <v>3719</v>
      </c>
      <c r="D3096" s="103">
        <v>2000</v>
      </c>
      <c r="E3096" s="103">
        <v>2000</v>
      </c>
      <c r="F3096" s="103">
        <v>0</v>
      </c>
      <c r="G3096" s="103">
        <v>0</v>
      </c>
      <c r="H3096" s="103">
        <v>0</v>
      </c>
    </row>
    <row r="3097" spans="1:8">
      <c r="A3097" s="101" t="s">
        <v>1612</v>
      </c>
      <c r="B3097" s="101" t="s">
        <v>3715</v>
      </c>
      <c r="C3097" s="102" t="s">
        <v>3620</v>
      </c>
      <c r="D3097" s="103">
        <v>396000</v>
      </c>
      <c r="E3097" s="103">
        <v>377000</v>
      </c>
      <c r="F3097" s="103">
        <v>456000</v>
      </c>
      <c r="G3097" s="103">
        <v>102000</v>
      </c>
      <c r="H3097" s="103">
        <v>0</v>
      </c>
    </row>
    <row r="3098" spans="1:8" ht="31.5">
      <c r="A3098" s="101"/>
      <c r="B3098" s="101" t="s">
        <v>6140</v>
      </c>
      <c r="C3098" s="102"/>
      <c r="D3098" s="103">
        <f>SUM(D3093:D3097)</f>
        <v>475000</v>
      </c>
      <c r="E3098" s="103">
        <f>SUM(E3093:E3097)</f>
        <v>456000</v>
      </c>
      <c r="F3098" s="103">
        <f>SUM(F3093:F3097)</f>
        <v>456000</v>
      </c>
      <c r="G3098" s="103">
        <f>SUM(G3093:G3097)</f>
        <v>102000</v>
      </c>
      <c r="H3098" s="103">
        <f>SUM(H3093:H3097)</f>
        <v>0</v>
      </c>
    </row>
    <row r="3099" spans="1:8" ht="31.5">
      <c r="A3099" s="101" t="s">
        <v>1615</v>
      </c>
      <c r="B3099" s="101" t="s">
        <v>3720</v>
      </c>
      <c r="C3099" s="102" t="s">
        <v>3721</v>
      </c>
      <c r="D3099" s="103">
        <v>1400</v>
      </c>
      <c r="E3099" s="103">
        <v>1400</v>
      </c>
      <c r="F3099" s="103">
        <v>1400</v>
      </c>
      <c r="G3099" s="103">
        <v>0</v>
      </c>
      <c r="H3099" s="103">
        <v>1400</v>
      </c>
    </row>
    <row r="3100" spans="1:8" ht="31.5">
      <c r="A3100" s="101" t="s">
        <v>1618</v>
      </c>
      <c r="B3100" s="101" t="s">
        <v>3720</v>
      </c>
      <c r="C3100" s="102" t="s">
        <v>3722</v>
      </c>
      <c r="D3100" s="103">
        <v>1400</v>
      </c>
      <c r="E3100" s="103">
        <v>1400</v>
      </c>
      <c r="F3100" s="103">
        <v>0</v>
      </c>
      <c r="G3100" s="103">
        <v>0</v>
      </c>
      <c r="H3100" s="103">
        <v>0</v>
      </c>
    </row>
    <row r="3101" spans="1:8" ht="31.5">
      <c r="A3101" s="101" t="s">
        <v>1620</v>
      </c>
      <c r="B3101" s="101" t="s">
        <v>3720</v>
      </c>
      <c r="C3101" s="102" t="s">
        <v>3723</v>
      </c>
      <c r="D3101" s="103">
        <v>1400</v>
      </c>
      <c r="E3101" s="103">
        <v>1400</v>
      </c>
      <c r="F3101" s="103">
        <v>1400</v>
      </c>
      <c r="G3101" s="103">
        <v>0</v>
      </c>
      <c r="H3101" s="103">
        <v>1400</v>
      </c>
    </row>
    <row r="3102" spans="1:8" ht="31.5">
      <c r="A3102" s="101" t="s">
        <v>1622</v>
      </c>
      <c r="B3102" s="101" t="s">
        <v>3720</v>
      </c>
      <c r="C3102" s="102" t="s">
        <v>3724</v>
      </c>
      <c r="D3102" s="103">
        <v>1400</v>
      </c>
      <c r="E3102" s="103">
        <v>1400</v>
      </c>
      <c r="F3102" s="103">
        <v>1400</v>
      </c>
      <c r="G3102" s="103">
        <v>0</v>
      </c>
      <c r="H3102" s="103">
        <v>1400</v>
      </c>
    </row>
    <row r="3103" spans="1:8" ht="31.5">
      <c r="A3103" s="101" t="s">
        <v>1624</v>
      </c>
      <c r="B3103" s="101" t="s">
        <v>3720</v>
      </c>
      <c r="C3103" s="102" t="s">
        <v>6141</v>
      </c>
      <c r="D3103" s="103">
        <v>30000</v>
      </c>
      <c r="E3103" s="103">
        <v>30000</v>
      </c>
      <c r="F3103" s="103">
        <v>0</v>
      </c>
      <c r="G3103" s="103">
        <v>0</v>
      </c>
      <c r="H3103" s="103">
        <v>0</v>
      </c>
    </row>
    <row r="3104" spans="1:8" ht="31.5">
      <c r="A3104" s="101" t="s">
        <v>1626</v>
      </c>
      <c r="B3104" s="101" t="s">
        <v>3720</v>
      </c>
      <c r="C3104" s="102" t="s">
        <v>6142</v>
      </c>
      <c r="D3104" s="103">
        <v>20000</v>
      </c>
      <c r="E3104" s="103">
        <v>20000</v>
      </c>
      <c r="F3104" s="103">
        <v>0</v>
      </c>
      <c r="G3104" s="103">
        <v>0</v>
      </c>
      <c r="H3104" s="103">
        <v>0</v>
      </c>
    </row>
    <row r="3105" spans="1:8" ht="31.5">
      <c r="A3105" s="101" t="s">
        <v>1628</v>
      </c>
      <c r="B3105" s="101" t="s">
        <v>3720</v>
      </c>
      <c r="C3105" s="102" t="s">
        <v>6143</v>
      </c>
      <c r="D3105" s="103">
        <v>40000</v>
      </c>
      <c r="E3105" s="103">
        <v>40000</v>
      </c>
      <c r="F3105" s="103">
        <v>0</v>
      </c>
      <c r="G3105" s="103">
        <v>0</v>
      </c>
      <c r="H3105" s="103">
        <v>0</v>
      </c>
    </row>
    <row r="3106" spans="1:8">
      <c r="A3106" s="101" t="s">
        <v>1630</v>
      </c>
      <c r="B3106" s="101" t="s">
        <v>3720</v>
      </c>
      <c r="C3106" s="102" t="s">
        <v>3620</v>
      </c>
      <c r="D3106" s="103">
        <v>0</v>
      </c>
      <c r="E3106" s="103">
        <v>0</v>
      </c>
      <c r="F3106" s="103">
        <v>91400</v>
      </c>
      <c r="G3106" s="103">
        <v>0</v>
      </c>
      <c r="H3106" s="103">
        <v>0</v>
      </c>
    </row>
    <row r="3107" spans="1:8" ht="31.5">
      <c r="A3107" s="101"/>
      <c r="B3107" s="101" t="s">
        <v>6144</v>
      </c>
      <c r="C3107" s="102"/>
      <c r="D3107" s="103">
        <f>SUM(D3099:D3106)</f>
        <v>95600</v>
      </c>
      <c r="E3107" s="103">
        <f>SUM(E3099:E3106)</f>
        <v>95600</v>
      </c>
      <c r="F3107" s="103">
        <f>SUM(F3099:F3106)</f>
        <v>95600</v>
      </c>
      <c r="G3107" s="103">
        <f>SUM(G3099:G3106)</f>
        <v>0</v>
      </c>
      <c r="H3107" s="103">
        <f>SUM(H3099:H3106)</f>
        <v>4200</v>
      </c>
    </row>
    <row r="3108" spans="1:8" ht="31.5">
      <c r="A3108" s="101" t="s">
        <v>1632</v>
      </c>
      <c r="B3108" s="101" t="s">
        <v>3725</v>
      </c>
      <c r="C3108" s="102" t="s">
        <v>3726</v>
      </c>
      <c r="D3108" s="103">
        <v>1400</v>
      </c>
      <c r="E3108" s="103">
        <v>1400</v>
      </c>
      <c r="F3108" s="103">
        <v>1400</v>
      </c>
      <c r="G3108" s="103">
        <v>0</v>
      </c>
      <c r="H3108" s="103">
        <v>1400</v>
      </c>
    </row>
    <row r="3109" spans="1:8" ht="31.5">
      <c r="A3109" s="101" t="s">
        <v>1634</v>
      </c>
      <c r="B3109" s="101" t="s">
        <v>3725</v>
      </c>
      <c r="C3109" s="102" t="s">
        <v>3727</v>
      </c>
      <c r="D3109" s="103">
        <v>1350</v>
      </c>
      <c r="E3109" s="103">
        <v>1350</v>
      </c>
      <c r="F3109" s="103">
        <v>1350</v>
      </c>
      <c r="G3109" s="103">
        <v>0</v>
      </c>
      <c r="H3109" s="103">
        <v>1350</v>
      </c>
    </row>
    <row r="3110" spans="1:8" ht="31.5">
      <c r="A3110" s="101" t="s">
        <v>1636</v>
      </c>
      <c r="B3110" s="101" t="s">
        <v>3725</v>
      </c>
      <c r="C3110" s="102" t="s">
        <v>3728</v>
      </c>
      <c r="D3110" s="103">
        <v>1800</v>
      </c>
      <c r="E3110" s="103">
        <v>1800</v>
      </c>
      <c r="F3110" s="103">
        <v>1800</v>
      </c>
      <c r="G3110" s="103">
        <v>0</v>
      </c>
      <c r="H3110" s="103">
        <v>1800</v>
      </c>
    </row>
    <row r="3111" spans="1:8" ht="31.5">
      <c r="A3111" s="101" t="s">
        <v>1638</v>
      </c>
      <c r="B3111" s="101" t="s">
        <v>3725</v>
      </c>
      <c r="C3111" s="102" t="s">
        <v>3729</v>
      </c>
      <c r="D3111" s="103">
        <v>1800</v>
      </c>
      <c r="E3111" s="103">
        <v>1800</v>
      </c>
      <c r="F3111" s="103">
        <v>1800</v>
      </c>
      <c r="G3111" s="103">
        <v>0</v>
      </c>
      <c r="H3111" s="103">
        <v>1800</v>
      </c>
    </row>
    <row r="3112" spans="1:8" ht="31.5">
      <c r="A3112" s="101" t="s">
        <v>1641</v>
      </c>
      <c r="B3112" s="101" t="s">
        <v>3725</v>
      </c>
      <c r="C3112" s="102" t="s">
        <v>3730</v>
      </c>
      <c r="D3112" s="103">
        <v>2000</v>
      </c>
      <c r="E3112" s="103">
        <v>2000</v>
      </c>
      <c r="F3112" s="103">
        <v>2000</v>
      </c>
      <c r="G3112" s="103">
        <v>0</v>
      </c>
      <c r="H3112" s="103">
        <v>2000</v>
      </c>
    </row>
    <row r="3113" spans="1:8" ht="31.5">
      <c r="A3113" s="101" t="s">
        <v>1643</v>
      </c>
      <c r="B3113" s="101" t="s">
        <v>3725</v>
      </c>
      <c r="C3113" s="102" t="s">
        <v>3731</v>
      </c>
      <c r="D3113" s="103">
        <v>5150</v>
      </c>
      <c r="E3113" s="103">
        <v>5150</v>
      </c>
      <c r="F3113" s="103">
        <v>5150</v>
      </c>
      <c r="G3113" s="103">
        <v>0</v>
      </c>
      <c r="H3113" s="103">
        <v>5150</v>
      </c>
    </row>
    <row r="3114" spans="1:8" ht="31.5">
      <c r="A3114" s="101" t="s">
        <v>1646</v>
      </c>
      <c r="B3114" s="101" t="s">
        <v>3725</v>
      </c>
      <c r="C3114" s="102" t="s">
        <v>3732</v>
      </c>
      <c r="D3114" s="103">
        <v>2200</v>
      </c>
      <c r="E3114" s="103">
        <v>2200</v>
      </c>
      <c r="F3114" s="103">
        <v>2200</v>
      </c>
      <c r="G3114" s="103">
        <v>0</v>
      </c>
      <c r="H3114" s="103">
        <v>2200</v>
      </c>
    </row>
    <row r="3115" spans="1:8" ht="47.25">
      <c r="A3115" s="101"/>
      <c r="B3115" s="101" t="s">
        <v>6145</v>
      </c>
      <c r="C3115" s="102"/>
      <c r="D3115" s="103">
        <f>SUM(D3108:D3114)</f>
        <v>15700</v>
      </c>
      <c r="E3115" s="103">
        <f>SUM(E3108:E3114)</f>
        <v>15700</v>
      </c>
      <c r="F3115" s="103">
        <f>SUM(F3108:F3114)</f>
        <v>15700</v>
      </c>
      <c r="G3115" s="103">
        <f>SUM(G3108:G3114)</f>
        <v>0</v>
      </c>
      <c r="H3115" s="103">
        <f>SUM(H3108:H3114)</f>
        <v>15700</v>
      </c>
    </row>
    <row r="3116" spans="1:8" ht="31.5">
      <c r="A3116" s="101" t="s">
        <v>1649</v>
      </c>
      <c r="B3116" s="101" t="s">
        <v>3733</v>
      </c>
      <c r="C3116" s="102" t="s">
        <v>3734</v>
      </c>
      <c r="D3116" s="103">
        <v>79000</v>
      </c>
      <c r="E3116" s="103">
        <v>79000</v>
      </c>
      <c r="F3116" s="103">
        <v>58000</v>
      </c>
      <c r="G3116" s="103">
        <v>0</v>
      </c>
      <c r="H3116" s="103">
        <v>58000</v>
      </c>
    </row>
    <row r="3117" spans="1:8" ht="31.5">
      <c r="A3117" s="101" t="s">
        <v>1652</v>
      </c>
      <c r="B3117" s="101" t="s">
        <v>3733</v>
      </c>
      <c r="C3117" s="102" t="s">
        <v>3735</v>
      </c>
      <c r="D3117" s="103">
        <v>79000</v>
      </c>
      <c r="E3117" s="103">
        <v>79000</v>
      </c>
      <c r="F3117" s="103">
        <v>58000</v>
      </c>
      <c r="G3117" s="103">
        <v>0</v>
      </c>
      <c r="H3117" s="103">
        <v>58000</v>
      </c>
    </row>
    <row r="3118" spans="1:8" ht="312.75" customHeight="1">
      <c r="A3118" s="101" t="s">
        <v>1654</v>
      </c>
      <c r="B3118" s="101" t="s">
        <v>3733</v>
      </c>
      <c r="C3118" s="102" t="s">
        <v>3736</v>
      </c>
      <c r="D3118" s="103">
        <v>79000</v>
      </c>
      <c r="E3118" s="103">
        <v>79000</v>
      </c>
      <c r="F3118" s="103">
        <v>58000</v>
      </c>
      <c r="G3118" s="103">
        <v>0</v>
      </c>
      <c r="H3118" s="103">
        <v>58000</v>
      </c>
    </row>
    <row r="3119" spans="1:8" ht="355.5" customHeight="1">
      <c r="A3119" s="101" t="s">
        <v>1656</v>
      </c>
      <c r="B3119" s="101" t="s">
        <v>3733</v>
      </c>
      <c r="C3119" s="102" t="s">
        <v>3737</v>
      </c>
      <c r="D3119" s="103">
        <v>79000</v>
      </c>
      <c r="E3119" s="103">
        <v>69000</v>
      </c>
      <c r="F3119" s="103">
        <v>58000</v>
      </c>
      <c r="G3119" s="103">
        <v>0</v>
      </c>
      <c r="H3119" s="103">
        <v>58000</v>
      </c>
    </row>
    <row r="3120" spans="1:8" ht="309.75" customHeight="1">
      <c r="A3120" s="101" t="s">
        <v>1658</v>
      </c>
      <c r="B3120" s="101" t="s">
        <v>3733</v>
      </c>
      <c r="C3120" s="102" t="s">
        <v>3738</v>
      </c>
      <c r="D3120" s="103">
        <v>79000</v>
      </c>
      <c r="E3120" s="103">
        <v>69000</v>
      </c>
      <c r="F3120" s="103">
        <v>58000</v>
      </c>
      <c r="G3120" s="103">
        <v>0</v>
      </c>
      <c r="H3120" s="103">
        <v>58000</v>
      </c>
    </row>
    <row r="3121" spans="1:9" ht="31.5">
      <c r="A3121" s="101" t="s">
        <v>1660</v>
      </c>
      <c r="B3121" s="101" t="s">
        <v>3733</v>
      </c>
      <c r="C3121" s="102" t="s">
        <v>3739</v>
      </c>
      <c r="D3121" s="103">
        <v>79000</v>
      </c>
      <c r="E3121" s="103">
        <v>69000</v>
      </c>
      <c r="F3121" s="103">
        <v>58000</v>
      </c>
      <c r="G3121" s="103">
        <v>0</v>
      </c>
      <c r="H3121" s="103">
        <v>58000</v>
      </c>
    </row>
    <row r="3122" spans="1:9" ht="282.75" customHeight="1">
      <c r="A3122" s="101" t="s">
        <v>1662</v>
      </c>
      <c r="B3122" s="101" t="s">
        <v>3733</v>
      </c>
      <c r="C3122" s="102" t="s">
        <v>3740</v>
      </c>
      <c r="D3122" s="103">
        <v>39000</v>
      </c>
      <c r="E3122" s="103">
        <v>39000</v>
      </c>
      <c r="F3122" s="103">
        <v>29000</v>
      </c>
      <c r="G3122" s="103">
        <v>0</v>
      </c>
      <c r="H3122" s="103">
        <v>29000</v>
      </c>
    </row>
    <row r="3123" spans="1:9" ht="352.5" customHeight="1">
      <c r="A3123" s="101" t="s">
        <v>1664</v>
      </c>
      <c r="B3123" s="101" t="s">
        <v>3733</v>
      </c>
      <c r="C3123" s="102" t="s">
        <v>3741</v>
      </c>
      <c r="D3123" s="103">
        <v>39000</v>
      </c>
      <c r="E3123" s="103">
        <v>39000</v>
      </c>
      <c r="F3123" s="103">
        <v>0</v>
      </c>
      <c r="G3123" s="103">
        <v>0</v>
      </c>
      <c r="H3123" s="103">
        <v>0</v>
      </c>
    </row>
    <row r="3124" spans="1:9" ht="384.75" customHeight="1">
      <c r="A3124" s="101" t="s">
        <v>1667</v>
      </c>
      <c r="B3124" s="101" t="s">
        <v>3733</v>
      </c>
      <c r="C3124" s="102" t="s">
        <v>3742</v>
      </c>
      <c r="D3124" s="103">
        <v>40000</v>
      </c>
      <c r="E3124" s="103">
        <v>40000</v>
      </c>
      <c r="F3124" s="103">
        <v>0</v>
      </c>
      <c r="G3124" s="103">
        <v>0</v>
      </c>
      <c r="H3124" s="103">
        <v>0</v>
      </c>
    </row>
    <row r="3125" spans="1:9" ht="321.75" customHeight="1">
      <c r="A3125" s="101" t="s">
        <v>1670</v>
      </c>
      <c r="B3125" s="101" t="s">
        <v>3733</v>
      </c>
      <c r="C3125" s="102" t="s">
        <v>3743</v>
      </c>
      <c r="D3125" s="103">
        <v>40000</v>
      </c>
      <c r="E3125" s="103">
        <v>40000</v>
      </c>
      <c r="F3125" s="103">
        <v>0</v>
      </c>
      <c r="G3125" s="103">
        <v>0</v>
      </c>
      <c r="H3125" s="103">
        <v>0</v>
      </c>
    </row>
    <row r="3126" spans="1:9" ht="31.5">
      <c r="A3126" s="101" t="s">
        <v>1672</v>
      </c>
      <c r="B3126" s="101" t="s">
        <v>3733</v>
      </c>
      <c r="C3126" s="102" t="s">
        <v>3744</v>
      </c>
      <c r="D3126" s="103">
        <v>40000</v>
      </c>
      <c r="E3126" s="103">
        <v>40000</v>
      </c>
      <c r="F3126" s="103">
        <v>0</v>
      </c>
      <c r="G3126" s="103">
        <v>0</v>
      </c>
      <c r="H3126" s="103">
        <v>0</v>
      </c>
    </row>
    <row r="3127" spans="1:9">
      <c r="A3127" s="101" t="s">
        <v>1674</v>
      </c>
      <c r="B3127" s="101" t="s">
        <v>3733</v>
      </c>
      <c r="C3127" s="102" t="s">
        <v>3745</v>
      </c>
      <c r="D3127" s="103">
        <v>40000</v>
      </c>
      <c r="E3127" s="103">
        <v>40000</v>
      </c>
      <c r="F3127" s="103">
        <v>27997.98</v>
      </c>
      <c r="G3127" s="103">
        <v>0</v>
      </c>
      <c r="H3127" s="103">
        <v>27997.98</v>
      </c>
    </row>
    <row r="3128" spans="1:9" ht="31.5">
      <c r="A3128" s="101" t="s">
        <v>1677</v>
      </c>
      <c r="B3128" s="101" t="s">
        <v>3733</v>
      </c>
      <c r="C3128" s="102" t="s">
        <v>3746</v>
      </c>
      <c r="D3128" s="103">
        <v>40000</v>
      </c>
      <c r="E3128" s="103">
        <v>40000</v>
      </c>
      <c r="F3128" s="103">
        <v>22840</v>
      </c>
      <c r="G3128" s="103">
        <v>0</v>
      </c>
      <c r="H3128" s="103">
        <v>22840</v>
      </c>
    </row>
    <row r="3129" spans="1:9" ht="58.5" customHeight="1">
      <c r="A3129" s="101" t="s">
        <v>3798</v>
      </c>
      <c r="B3129" s="101" t="s">
        <v>3733</v>
      </c>
      <c r="C3129" s="102" t="s">
        <v>3620</v>
      </c>
      <c r="D3129" s="103">
        <v>0</v>
      </c>
      <c r="E3129" s="103">
        <v>0</v>
      </c>
      <c r="F3129" s="103">
        <v>294162.02</v>
      </c>
      <c r="G3129" s="103">
        <v>171000</v>
      </c>
      <c r="H3129" s="103">
        <v>0</v>
      </c>
    </row>
    <row r="3130" spans="1:9" ht="252" customHeight="1">
      <c r="A3130" s="101"/>
      <c r="B3130" s="101" t="s">
        <v>6146</v>
      </c>
      <c r="C3130" s="102"/>
      <c r="D3130" s="103">
        <f>SUM(D3116:D3129)</f>
        <v>752000</v>
      </c>
      <c r="E3130" s="103">
        <f>SUM(E3116:E3129)</f>
        <v>722000</v>
      </c>
      <c r="F3130" s="103">
        <f>SUM(F3116:F3129)</f>
        <v>722000</v>
      </c>
      <c r="G3130" s="103">
        <f>SUM(G3116:G3129)</f>
        <v>171000</v>
      </c>
      <c r="H3130" s="103">
        <f>SUM(H3116:H3129)</f>
        <v>427837.98</v>
      </c>
    </row>
    <row r="3131" spans="1:9" ht="213" customHeight="1">
      <c r="A3131" s="101" t="s">
        <v>3800</v>
      </c>
      <c r="B3131" s="101" t="s">
        <v>3747</v>
      </c>
      <c r="C3131" s="102" t="s">
        <v>3748</v>
      </c>
      <c r="D3131" s="103">
        <v>1400</v>
      </c>
      <c r="E3131" s="103">
        <v>1400</v>
      </c>
      <c r="F3131" s="103">
        <v>1400</v>
      </c>
      <c r="G3131" s="103">
        <v>0</v>
      </c>
      <c r="H3131" s="103">
        <v>1400</v>
      </c>
    </row>
    <row r="3132" spans="1:9" ht="18.75" customHeight="1">
      <c r="A3132" s="101" t="s">
        <v>3802</v>
      </c>
      <c r="B3132" s="101" t="s">
        <v>3747</v>
      </c>
      <c r="C3132" s="102" t="s">
        <v>3749</v>
      </c>
      <c r="D3132" s="103">
        <v>1400</v>
      </c>
      <c r="E3132" s="103">
        <v>1400</v>
      </c>
      <c r="F3132" s="103">
        <v>1400</v>
      </c>
      <c r="G3132" s="103">
        <v>0</v>
      </c>
      <c r="H3132" s="103">
        <v>1400</v>
      </c>
      <c r="I3132" s="1">
        <v>1</v>
      </c>
    </row>
    <row r="3133" spans="1:9" ht="20.25" customHeight="1">
      <c r="A3133" s="101" t="s">
        <v>3803</v>
      </c>
      <c r="B3133" s="101" t="s">
        <v>3747</v>
      </c>
      <c r="C3133" s="102" t="s">
        <v>3750</v>
      </c>
      <c r="D3133" s="103">
        <v>1400</v>
      </c>
      <c r="E3133" s="103">
        <v>1400</v>
      </c>
      <c r="F3133" s="103">
        <v>1400</v>
      </c>
      <c r="G3133" s="103">
        <v>0</v>
      </c>
      <c r="H3133" s="103">
        <v>1400</v>
      </c>
    </row>
    <row r="3134" spans="1:9" ht="18.75" customHeight="1">
      <c r="A3134" s="101" t="s">
        <v>3806</v>
      </c>
      <c r="B3134" s="101" t="s">
        <v>3747</v>
      </c>
      <c r="C3134" s="102" t="s">
        <v>3751</v>
      </c>
      <c r="D3134" s="103">
        <v>1400</v>
      </c>
      <c r="E3134" s="103">
        <v>1400</v>
      </c>
      <c r="F3134" s="103">
        <v>1400</v>
      </c>
      <c r="G3134" s="103">
        <v>0</v>
      </c>
      <c r="H3134" s="103">
        <v>1400</v>
      </c>
    </row>
    <row r="3135" spans="1:9" ht="31.5">
      <c r="A3135" s="101" t="s">
        <v>3808</v>
      </c>
      <c r="B3135" s="101" t="s">
        <v>3747</v>
      </c>
      <c r="C3135" s="102" t="s">
        <v>3752</v>
      </c>
      <c r="D3135" s="103">
        <v>1400</v>
      </c>
      <c r="E3135" s="103">
        <v>1400</v>
      </c>
      <c r="F3135" s="103">
        <v>1400</v>
      </c>
      <c r="G3135" s="103">
        <v>0</v>
      </c>
      <c r="H3135" s="103">
        <v>1400</v>
      </c>
    </row>
    <row r="3136" spans="1:9" ht="31.5">
      <c r="A3136" s="101" t="s">
        <v>3810</v>
      </c>
      <c r="B3136" s="101" t="s">
        <v>3747</v>
      </c>
      <c r="C3136" s="102" t="s">
        <v>3753</v>
      </c>
      <c r="D3136" s="103">
        <v>1400</v>
      </c>
      <c r="E3136" s="103">
        <v>1400</v>
      </c>
      <c r="F3136" s="103">
        <v>1400</v>
      </c>
      <c r="G3136" s="103">
        <v>0</v>
      </c>
      <c r="H3136" s="103">
        <v>1400</v>
      </c>
    </row>
    <row r="3137" spans="1:8" ht="31.5">
      <c r="A3137" s="101" t="s">
        <v>3812</v>
      </c>
      <c r="B3137" s="101" t="s">
        <v>3747</v>
      </c>
      <c r="C3137" s="102" t="s">
        <v>3754</v>
      </c>
      <c r="D3137" s="103">
        <v>1400</v>
      </c>
      <c r="E3137" s="103">
        <v>1400</v>
      </c>
      <c r="F3137" s="103">
        <v>0</v>
      </c>
      <c r="G3137" s="103">
        <v>0</v>
      </c>
      <c r="H3137" s="103">
        <v>0</v>
      </c>
    </row>
    <row r="3138" spans="1:8" ht="18.75" customHeight="1">
      <c r="A3138" s="101" t="s">
        <v>3813</v>
      </c>
      <c r="B3138" s="101" t="s">
        <v>3747</v>
      </c>
      <c r="C3138" s="102" t="s">
        <v>3755</v>
      </c>
      <c r="D3138" s="103">
        <v>1400</v>
      </c>
      <c r="E3138" s="103">
        <v>1400</v>
      </c>
      <c r="F3138" s="103">
        <v>1400</v>
      </c>
      <c r="G3138" s="103">
        <v>0</v>
      </c>
      <c r="H3138" s="103">
        <v>1400</v>
      </c>
    </row>
    <row r="3139" spans="1:8" ht="31.5" customHeight="1">
      <c r="A3139" s="101" t="s">
        <v>3816</v>
      </c>
      <c r="B3139" s="101" t="s">
        <v>3747</v>
      </c>
      <c r="C3139" s="102" t="s">
        <v>3756</v>
      </c>
      <c r="D3139" s="103">
        <v>1400</v>
      </c>
      <c r="E3139" s="103">
        <v>1400</v>
      </c>
      <c r="F3139" s="103">
        <v>1400</v>
      </c>
      <c r="G3139" s="103">
        <v>0</v>
      </c>
      <c r="H3139" s="103">
        <v>1400</v>
      </c>
    </row>
    <row r="3140" spans="1:8" ht="18.75" customHeight="1">
      <c r="A3140" s="101" t="s">
        <v>3817</v>
      </c>
      <c r="B3140" s="101" t="s">
        <v>3747</v>
      </c>
      <c r="C3140" s="102" t="s">
        <v>3757</v>
      </c>
      <c r="D3140" s="103">
        <v>1400</v>
      </c>
      <c r="E3140" s="103">
        <v>1400</v>
      </c>
      <c r="F3140" s="103">
        <v>1400</v>
      </c>
      <c r="G3140" s="103">
        <v>0</v>
      </c>
      <c r="H3140" s="103">
        <v>1400</v>
      </c>
    </row>
    <row r="3141" spans="1:8" ht="31.5">
      <c r="A3141" s="101" t="s">
        <v>3818</v>
      </c>
      <c r="B3141" s="101" t="s">
        <v>3747</v>
      </c>
      <c r="C3141" s="102" t="s">
        <v>3758</v>
      </c>
      <c r="D3141" s="103">
        <v>1400</v>
      </c>
      <c r="E3141" s="103">
        <v>1400</v>
      </c>
      <c r="F3141" s="103">
        <v>0</v>
      </c>
      <c r="G3141" s="103">
        <v>0</v>
      </c>
      <c r="H3141" s="103">
        <v>0</v>
      </c>
    </row>
    <row r="3142" spans="1:8" ht="31.5">
      <c r="A3142" s="101" t="s">
        <v>3819</v>
      </c>
      <c r="B3142" s="101" t="s">
        <v>3747</v>
      </c>
      <c r="C3142" s="102" t="s">
        <v>3759</v>
      </c>
      <c r="D3142" s="103">
        <v>1400</v>
      </c>
      <c r="E3142" s="103">
        <v>1400</v>
      </c>
      <c r="F3142" s="103">
        <v>0</v>
      </c>
      <c r="G3142" s="103">
        <v>0</v>
      </c>
      <c r="H3142" s="103">
        <v>0</v>
      </c>
    </row>
    <row r="3143" spans="1:8" ht="18.75" customHeight="1">
      <c r="A3143" s="101" t="s">
        <v>3822</v>
      </c>
      <c r="B3143" s="101" t="s">
        <v>3747</v>
      </c>
      <c r="C3143" s="102" t="s">
        <v>3760</v>
      </c>
      <c r="D3143" s="103">
        <v>1400</v>
      </c>
      <c r="E3143" s="103">
        <v>1400</v>
      </c>
      <c r="F3143" s="103">
        <v>1400</v>
      </c>
      <c r="G3143" s="103">
        <v>0</v>
      </c>
      <c r="H3143" s="103">
        <v>1400</v>
      </c>
    </row>
    <row r="3144" spans="1:8" ht="31.5" customHeight="1">
      <c r="A3144" s="101" t="s">
        <v>3824</v>
      </c>
      <c r="B3144" s="101" t="s">
        <v>3747</v>
      </c>
      <c r="C3144" s="102" t="s">
        <v>3761</v>
      </c>
      <c r="D3144" s="103">
        <v>1400</v>
      </c>
      <c r="E3144" s="103">
        <v>1400</v>
      </c>
      <c r="F3144" s="103">
        <v>1400</v>
      </c>
      <c r="G3144" s="103">
        <v>0</v>
      </c>
      <c r="H3144" s="103">
        <v>1400</v>
      </c>
    </row>
    <row r="3145" spans="1:8" ht="31.5">
      <c r="A3145" s="101" t="s">
        <v>3826</v>
      </c>
      <c r="B3145" s="101" t="s">
        <v>3747</v>
      </c>
      <c r="C3145" s="102" t="s">
        <v>3762</v>
      </c>
      <c r="D3145" s="103">
        <v>85000</v>
      </c>
      <c r="E3145" s="103">
        <v>85000</v>
      </c>
      <c r="F3145" s="103">
        <v>85000</v>
      </c>
      <c r="G3145" s="103">
        <v>0</v>
      </c>
      <c r="H3145" s="103">
        <v>85000</v>
      </c>
    </row>
    <row r="3146" spans="1:8" ht="18.75" customHeight="1">
      <c r="A3146" s="101" t="s">
        <v>3828</v>
      </c>
      <c r="B3146" s="101" t="s">
        <v>3747</v>
      </c>
      <c r="C3146" s="102" t="s">
        <v>3763</v>
      </c>
      <c r="D3146" s="103">
        <v>15000</v>
      </c>
      <c r="E3146" s="103">
        <v>15000</v>
      </c>
      <c r="F3146" s="103">
        <v>15000</v>
      </c>
      <c r="G3146" s="103">
        <v>0</v>
      </c>
      <c r="H3146" s="103">
        <v>15000</v>
      </c>
    </row>
    <row r="3147" spans="1:8" ht="31.5">
      <c r="A3147" s="101" t="s">
        <v>3830</v>
      </c>
      <c r="B3147" s="101" t="s">
        <v>3747</v>
      </c>
      <c r="C3147" s="102" t="s">
        <v>3764</v>
      </c>
      <c r="D3147" s="103">
        <v>20500</v>
      </c>
      <c r="E3147" s="103">
        <v>20500</v>
      </c>
      <c r="F3147" s="103">
        <v>20500</v>
      </c>
      <c r="G3147" s="103">
        <v>0</v>
      </c>
      <c r="H3147" s="103">
        <v>20500</v>
      </c>
    </row>
    <row r="3148" spans="1:8" ht="18.75" customHeight="1">
      <c r="A3148" s="101" t="s">
        <v>3832</v>
      </c>
      <c r="B3148" s="101" t="s">
        <v>3747</v>
      </c>
      <c r="C3148" s="102" t="s">
        <v>3765</v>
      </c>
      <c r="D3148" s="103">
        <v>20000</v>
      </c>
      <c r="E3148" s="103">
        <v>20000</v>
      </c>
      <c r="F3148" s="103">
        <v>20000</v>
      </c>
      <c r="G3148" s="103">
        <v>0</v>
      </c>
      <c r="H3148" s="103">
        <v>20000</v>
      </c>
    </row>
    <row r="3149" spans="1:8" ht="37.5" customHeight="1">
      <c r="A3149" s="101" t="s">
        <v>3834</v>
      </c>
      <c r="B3149" s="101" t="s">
        <v>3747</v>
      </c>
      <c r="C3149" s="102" t="s">
        <v>3766</v>
      </c>
      <c r="D3149" s="103">
        <v>20000</v>
      </c>
      <c r="E3149" s="103">
        <v>20000</v>
      </c>
      <c r="F3149" s="103">
        <v>20000</v>
      </c>
      <c r="G3149" s="103">
        <v>0</v>
      </c>
      <c r="H3149" s="103">
        <v>20000</v>
      </c>
    </row>
    <row r="3150" spans="1:8" ht="31.5">
      <c r="A3150" s="101" t="s">
        <v>3836</v>
      </c>
      <c r="B3150" s="101" t="s">
        <v>3747</v>
      </c>
      <c r="C3150" s="102" t="s">
        <v>3767</v>
      </c>
      <c r="D3150" s="103">
        <v>17000</v>
      </c>
      <c r="E3150" s="103">
        <v>17000</v>
      </c>
      <c r="F3150" s="103">
        <v>17000</v>
      </c>
      <c r="G3150" s="103">
        <v>0</v>
      </c>
      <c r="H3150" s="103">
        <v>17000</v>
      </c>
    </row>
    <row r="3151" spans="1:8" ht="18.75" customHeight="1">
      <c r="A3151" s="101" t="s">
        <v>3838</v>
      </c>
      <c r="B3151" s="101" t="s">
        <v>3747</v>
      </c>
      <c r="C3151" s="102" t="s">
        <v>3768</v>
      </c>
      <c r="D3151" s="103">
        <v>54000</v>
      </c>
      <c r="E3151" s="103">
        <v>54000</v>
      </c>
      <c r="F3151" s="103">
        <v>53600</v>
      </c>
      <c r="G3151" s="103">
        <v>0</v>
      </c>
      <c r="H3151" s="103">
        <v>53600</v>
      </c>
    </row>
    <row r="3152" spans="1:8" ht="31.5">
      <c r="A3152" s="101" t="s">
        <v>3840</v>
      </c>
      <c r="B3152" s="101" t="s">
        <v>3747</v>
      </c>
      <c r="C3152" s="102" t="s">
        <v>3769</v>
      </c>
      <c r="D3152" s="103">
        <v>50000</v>
      </c>
      <c r="E3152" s="103">
        <v>50000</v>
      </c>
      <c r="F3152" s="103">
        <v>50000</v>
      </c>
      <c r="G3152" s="103">
        <v>0</v>
      </c>
      <c r="H3152" s="103">
        <v>50000</v>
      </c>
    </row>
    <row r="3153" spans="1:8" ht="31.5">
      <c r="A3153" s="101" t="s">
        <v>3842</v>
      </c>
      <c r="B3153" s="101" t="s">
        <v>3747</v>
      </c>
      <c r="C3153" s="102" t="s">
        <v>3770</v>
      </c>
      <c r="D3153" s="103">
        <v>30000</v>
      </c>
      <c r="E3153" s="103">
        <v>30000</v>
      </c>
      <c r="F3153" s="103">
        <v>30000</v>
      </c>
      <c r="G3153" s="103">
        <v>0</v>
      </c>
      <c r="H3153" s="103">
        <v>30000</v>
      </c>
    </row>
    <row r="3154" spans="1:8" ht="31.5">
      <c r="A3154" s="101" t="s">
        <v>3844</v>
      </c>
      <c r="B3154" s="101" t="s">
        <v>3747</v>
      </c>
      <c r="C3154" s="102" t="s">
        <v>3771</v>
      </c>
      <c r="D3154" s="103">
        <v>15000</v>
      </c>
      <c r="E3154" s="103">
        <v>15000</v>
      </c>
      <c r="F3154" s="103">
        <v>15000</v>
      </c>
      <c r="G3154" s="103">
        <v>0</v>
      </c>
      <c r="H3154" s="103">
        <v>15000</v>
      </c>
    </row>
    <row r="3155" spans="1:8" ht="18.75" customHeight="1">
      <c r="A3155" s="101" t="s">
        <v>3846</v>
      </c>
      <c r="B3155" s="101" t="s">
        <v>3747</v>
      </c>
      <c r="C3155" s="102" t="s">
        <v>3772</v>
      </c>
      <c r="D3155" s="103">
        <v>60000</v>
      </c>
      <c r="E3155" s="103">
        <v>60000</v>
      </c>
      <c r="F3155" s="103">
        <v>59999.839999999997</v>
      </c>
      <c r="G3155" s="103">
        <v>0</v>
      </c>
      <c r="H3155" s="103">
        <v>59999.839999999997</v>
      </c>
    </row>
    <row r="3156" spans="1:8" ht="37.5" customHeight="1">
      <c r="A3156" s="101" t="s">
        <v>3848</v>
      </c>
      <c r="B3156" s="101" t="s">
        <v>3747</v>
      </c>
      <c r="C3156" s="102" t="s">
        <v>3620</v>
      </c>
      <c r="D3156" s="103">
        <v>0</v>
      </c>
      <c r="E3156" s="103">
        <v>0</v>
      </c>
      <c r="F3156" s="103">
        <v>4600.16</v>
      </c>
      <c r="G3156" s="103">
        <v>0</v>
      </c>
      <c r="H3156" s="103">
        <v>0</v>
      </c>
    </row>
    <row r="3157" spans="1:8" ht="31.5">
      <c r="A3157" s="101"/>
      <c r="B3157" s="101" t="s">
        <v>6147</v>
      </c>
      <c r="C3157" s="102"/>
      <c r="D3157" s="103">
        <f>SUM(D3131:D3156)</f>
        <v>406100</v>
      </c>
      <c r="E3157" s="103">
        <f>SUM(E3131:E3156)</f>
        <v>406100</v>
      </c>
      <c r="F3157" s="103">
        <f>SUM(F3131:F3156)</f>
        <v>406099.99999999994</v>
      </c>
      <c r="G3157" s="103">
        <f>SUM(G3131:G3156)</f>
        <v>0</v>
      </c>
      <c r="H3157" s="103">
        <f>SUM(H3131:H3156)</f>
        <v>401499.83999999997</v>
      </c>
    </row>
    <row r="3158" spans="1:8" ht="31.5">
      <c r="A3158" s="101" t="s">
        <v>3850</v>
      </c>
      <c r="B3158" s="101" t="s">
        <v>3773</v>
      </c>
      <c r="C3158" s="102" t="s">
        <v>3774</v>
      </c>
      <c r="D3158" s="103">
        <v>1400</v>
      </c>
      <c r="E3158" s="103">
        <v>1400</v>
      </c>
      <c r="F3158" s="103">
        <v>1400</v>
      </c>
      <c r="G3158" s="103">
        <v>0</v>
      </c>
      <c r="H3158" s="103">
        <v>1400</v>
      </c>
    </row>
    <row r="3159" spans="1:8" ht="18.75" customHeight="1">
      <c r="A3159" s="101" t="s">
        <v>3852</v>
      </c>
      <c r="B3159" s="101" t="s">
        <v>3773</v>
      </c>
      <c r="C3159" s="102" t="s">
        <v>3775</v>
      </c>
      <c r="D3159" s="103">
        <v>1400</v>
      </c>
      <c r="E3159" s="103">
        <v>1400</v>
      </c>
      <c r="F3159" s="103">
        <v>1400</v>
      </c>
      <c r="G3159" s="103">
        <v>0</v>
      </c>
      <c r="H3159" s="103">
        <v>1400</v>
      </c>
    </row>
    <row r="3160" spans="1:8" ht="31.5">
      <c r="A3160" s="101" t="s">
        <v>3854</v>
      </c>
      <c r="B3160" s="101" t="s">
        <v>3773</v>
      </c>
      <c r="C3160" s="102" t="s">
        <v>3776</v>
      </c>
      <c r="D3160" s="103">
        <v>1400</v>
      </c>
      <c r="E3160" s="103">
        <v>1400</v>
      </c>
      <c r="F3160" s="103">
        <v>1400</v>
      </c>
      <c r="G3160" s="103">
        <v>0</v>
      </c>
      <c r="H3160" s="103">
        <v>1400</v>
      </c>
    </row>
    <row r="3161" spans="1:8" ht="31.5">
      <c r="A3161" s="101" t="s">
        <v>3856</v>
      </c>
      <c r="B3161" s="101" t="s">
        <v>3773</v>
      </c>
      <c r="C3161" s="102" t="s">
        <v>3777</v>
      </c>
      <c r="D3161" s="103">
        <v>1400</v>
      </c>
      <c r="E3161" s="103">
        <v>1400</v>
      </c>
      <c r="F3161" s="103">
        <v>1400</v>
      </c>
      <c r="G3161" s="103">
        <v>0</v>
      </c>
      <c r="H3161" s="103">
        <v>1400</v>
      </c>
    </row>
    <row r="3162" spans="1:8" ht="31.5">
      <c r="A3162" s="101" t="s">
        <v>3858</v>
      </c>
      <c r="B3162" s="101" t="s">
        <v>3773</v>
      </c>
      <c r="C3162" s="102" t="s">
        <v>3778</v>
      </c>
      <c r="D3162" s="103">
        <v>1400</v>
      </c>
      <c r="E3162" s="103">
        <v>1400</v>
      </c>
      <c r="F3162" s="103">
        <v>1400</v>
      </c>
      <c r="G3162" s="103">
        <v>0</v>
      </c>
      <c r="H3162" s="103">
        <v>1400</v>
      </c>
    </row>
    <row r="3163" spans="1:8" ht="31.5">
      <c r="A3163" s="101" t="s">
        <v>3860</v>
      </c>
      <c r="B3163" s="101" t="s">
        <v>3773</v>
      </c>
      <c r="C3163" s="102" t="s">
        <v>3779</v>
      </c>
      <c r="D3163" s="103">
        <v>1400</v>
      </c>
      <c r="E3163" s="103">
        <v>1400</v>
      </c>
      <c r="F3163" s="103">
        <v>1400</v>
      </c>
      <c r="G3163" s="103">
        <v>0</v>
      </c>
      <c r="H3163" s="103">
        <v>1400</v>
      </c>
    </row>
    <row r="3164" spans="1:8" ht="18.75" customHeight="1">
      <c r="A3164" s="101" t="s">
        <v>3862</v>
      </c>
      <c r="B3164" s="101" t="s">
        <v>3773</v>
      </c>
      <c r="C3164" s="102" t="s">
        <v>3780</v>
      </c>
      <c r="D3164" s="103">
        <v>1400</v>
      </c>
      <c r="E3164" s="103">
        <v>1400</v>
      </c>
      <c r="F3164" s="103">
        <v>1400</v>
      </c>
      <c r="G3164" s="103">
        <v>0</v>
      </c>
      <c r="H3164" s="103">
        <v>1400</v>
      </c>
    </row>
    <row r="3165" spans="1:8" ht="31.5">
      <c r="A3165" s="101" t="s">
        <v>3864</v>
      </c>
      <c r="B3165" s="101" t="s">
        <v>3773</v>
      </c>
      <c r="C3165" s="102" t="s">
        <v>3781</v>
      </c>
      <c r="D3165" s="103">
        <v>1400</v>
      </c>
      <c r="E3165" s="103">
        <v>1400</v>
      </c>
      <c r="F3165" s="103">
        <v>1400</v>
      </c>
      <c r="G3165" s="103">
        <v>0</v>
      </c>
      <c r="H3165" s="103">
        <v>1400</v>
      </c>
    </row>
    <row r="3166" spans="1:8" ht="31.5">
      <c r="A3166" s="101" t="s">
        <v>3866</v>
      </c>
      <c r="B3166" s="101" t="s">
        <v>3773</v>
      </c>
      <c r="C3166" s="102" t="s">
        <v>3782</v>
      </c>
      <c r="D3166" s="103">
        <v>1400</v>
      </c>
      <c r="E3166" s="103">
        <v>1400</v>
      </c>
      <c r="F3166" s="103">
        <v>0</v>
      </c>
      <c r="G3166" s="103">
        <v>0</v>
      </c>
      <c r="H3166" s="103">
        <v>0</v>
      </c>
    </row>
    <row r="3167" spans="1:8" ht="18.75" customHeight="1">
      <c r="A3167" s="101" t="s">
        <v>3868</v>
      </c>
      <c r="B3167" s="101" t="s">
        <v>3773</v>
      </c>
      <c r="C3167" s="102" t="s">
        <v>3783</v>
      </c>
      <c r="D3167" s="103">
        <v>1400</v>
      </c>
      <c r="E3167" s="103">
        <v>1400</v>
      </c>
      <c r="F3167" s="103">
        <v>0</v>
      </c>
      <c r="G3167" s="103">
        <v>0</v>
      </c>
      <c r="H3167" s="103">
        <v>0</v>
      </c>
    </row>
    <row r="3168" spans="1:8" ht="31.5">
      <c r="A3168" s="101" t="s">
        <v>3870</v>
      </c>
      <c r="B3168" s="101" t="s">
        <v>3773</v>
      </c>
      <c r="C3168" s="102" t="s">
        <v>3784</v>
      </c>
      <c r="D3168" s="103">
        <v>1400</v>
      </c>
      <c r="E3168" s="103">
        <v>1400</v>
      </c>
      <c r="F3168" s="103">
        <v>0</v>
      </c>
      <c r="G3168" s="103">
        <v>0</v>
      </c>
      <c r="H3168" s="103">
        <v>0</v>
      </c>
    </row>
    <row r="3169" spans="1:8" ht="18.75" customHeight="1">
      <c r="A3169" s="101" t="s">
        <v>3872</v>
      </c>
      <c r="B3169" s="101" t="s">
        <v>3773</v>
      </c>
      <c r="C3169" s="102" t="s">
        <v>3785</v>
      </c>
      <c r="D3169" s="103">
        <v>1400</v>
      </c>
      <c r="E3169" s="103">
        <v>1400</v>
      </c>
      <c r="F3169" s="103">
        <v>1400</v>
      </c>
      <c r="G3169" s="103">
        <v>0</v>
      </c>
      <c r="H3169" s="103">
        <v>1400</v>
      </c>
    </row>
    <row r="3170" spans="1:8" ht="31.5">
      <c r="A3170" s="101" t="s">
        <v>3874</v>
      </c>
      <c r="B3170" s="101" t="s">
        <v>3773</v>
      </c>
      <c r="C3170" s="102" t="s">
        <v>3786</v>
      </c>
      <c r="D3170" s="103">
        <v>1400</v>
      </c>
      <c r="E3170" s="103">
        <v>1400</v>
      </c>
      <c r="F3170" s="103">
        <v>1400</v>
      </c>
      <c r="G3170" s="103">
        <v>0</v>
      </c>
      <c r="H3170" s="103">
        <v>1400</v>
      </c>
    </row>
    <row r="3171" spans="1:8" ht="18.75" customHeight="1">
      <c r="A3171" s="101" t="s">
        <v>3876</v>
      </c>
      <c r="B3171" s="101" t="s">
        <v>3773</v>
      </c>
      <c r="C3171" s="102" t="s">
        <v>3787</v>
      </c>
      <c r="D3171" s="103">
        <v>1400</v>
      </c>
      <c r="E3171" s="103">
        <v>1400</v>
      </c>
      <c r="F3171" s="103">
        <v>1400</v>
      </c>
      <c r="G3171" s="103">
        <v>0</v>
      </c>
      <c r="H3171" s="103">
        <v>1400</v>
      </c>
    </row>
    <row r="3172" spans="1:8" ht="31.5">
      <c r="A3172" s="101" t="s">
        <v>3878</v>
      </c>
      <c r="B3172" s="101" t="s">
        <v>3773</v>
      </c>
      <c r="C3172" s="102" t="s">
        <v>3788</v>
      </c>
      <c r="D3172" s="103">
        <v>1400</v>
      </c>
      <c r="E3172" s="103">
        <v>1400</v>
      </c>
      <c r="F3172" s="103">
        <v>1400</v>
      </c>
      <c r="G3172" s="103">
        <v>0</v>
      </c>
      <c r="H3172" s="103">
        <v>1400</v>
      </c>
    </row>
    <row r="3173" spans="1:8" ht="18.75" customHeight="1">
      <c r="A3173" s="101" t="s">
        <v>3880</v>
      </c>
      <c r="B3173" s="101" t="s">
        <v>3773</v>
      </c>
      <c r="C3173" s="102" t="s">
        <v>3789</v>
      </c>
      <c r="D3173" s="103">
        <v>1400</v>
      </c>
      <c r="E3173" s="103">
        <v>1400</v>
      </c>
      <c r="F3173" s="103">
        <v>1400</v>
      </c>
      <c r="G3173" s="103">
        <v>0</v>
      </c>
      <c r="H3173" s="103">
        <v>1400</v>
      </c>
    </row>
    <row r="3174" spans="1:8" ht="31.5">
      <c r="A3174" s="101" t="s">
        <v>3882</v>
      </c>
      <c r="B3174" s="101" t="s">
        <v>3773</v>
      </c>
      <c r="C3174" s="102" t="s">
        <v>3790</v>
      </c>
      <c r="D3174" s="103">
        <v>1400</v>
      </c>
      <c r="E3174" s="103">
        <v>1400</v>
      </c>
      <c r="F3174" s="103">
        <v>1400</v>
      </c>
      <c r="G3174" s="103">
        <v>0</v>
      </c>
      <c r="H3174" s="103">
        <v>1400</v>
      </c>
    </row>
    <row r="3175" spans="1:8" ht="18.75" customHeight="1">
      <c r="A3175" s="101" t="s">
        <v>3884</v>
      </c>
      <c r="B3175" s="101" t="s">
        <v>3773</v>
      </c>
      <c r="C3175" s="102" t="s">
        <v>3791</v>
      </c>
      <c r="D3175" s="103">
        <v>1400</v>
      </c>
      <c r="E3175" s="103">
        <v>1400</v>
      </c>
      <c r="F3175" s="103">
        <v>1400</v>
      </c>
      <c r="G3175" s="103">
        <v>0</v>
      </c>
      <c r="H3175" s="103">
        <v>1400</v>
      </c>
    </row>
    <row r="3176" spans="1:8" ht="31.5">
      <c r="A3176" s="101" t="s">
        <v>3886</v>
      </c>
      <c r="B3176" s="101" t="s">
        <v>3773</v>
      </c>
      <c r="C3176" s="102" t="s">
        <v>3792</v>
      </c>
      <c r="D3176" s="103">
        <v>1400</v>
      </c>
      <c r="E3176" s="103">
        <v>1400</v>
      </c>
      <c r="F3176" s="103">
        <v>1400</v>
      </c>
      <c r="G3176" s="103">
        <v>0</v>
      </c>
      <c r="H3176" s="103">
        <v>1400</v>
      </c>
    </row>
    <row r="3177" spans="1:8" ht="31.5">
      <c r="A3177" s="101" t="s">
        <v>3888</v>
      </c>
      <c r="B3177" s="101" t="s">
        <v>3773</v>
      </c>
      <c r="C3177" s="102" t="s">
        <v>3793</v>
      </c>
      <c r="D3177" s="103">
        <v>1400</v>
      </c>
      <c r="E3177" s="103">
        <v>1400</v>
      </c>
      <c r="F3177" s="103">
        <v>1400</v>
      </c>
      <c r="G3177" s="103">
        <v>0</v>
      </c>
      <c r="H3177" s="103">
        <v>1400</v>
      </c>
    </row>
    <row r="3178" spans="1:8" ht="18.75" customHeight="1">
      <c r="A3178" s="101" t="s">
        <v>3890</v>
      </c>
      <c r="B3178" s="101" t="s">
        <v>3773</v>
      </c>
      <c r="C3178" s="102" t="s">
        <v>3794</v>
      </c>
      <c r="D3178" s="103">
        <v>1400</v>
      </c>
      <c r="E3178" s="103">
        <v>1400</v>
      </c>
      <c r="F3178" s="103">
        <v>1400</v>
      </c>
      <c r="G3178" s="103">
        <v>0</v>
      </c>
      <c r="H3178" s="103">
        <v>1400</v>
      </c>
    </row>
    <row r="3179" spans="1:8" ht="31.5">
      <c r="A3179" s="101" t="s">
        <v>3892</v>
      </c>
      <c r="B3179" s="101" t="s">
        <v>3773</v>
      </c>
      <c r="C3179" s="102" t="s">
        <v>3795</v>
      </c>
      <c r="D3179" s="103">
        <v>40000</v>
      </c>
      <c r="E3179" s="103">
        <v>40000</v>
      </c>
      <c r="F3179" s="103">
        <v>38700</v>
      </c>
      <c r="G3179" s="103">
        <v>0</v>
      </c>
      <c r="H3179" s="103">
        <v>38700</v>
      </c>
    </row>
    <row r="3180" spans="1:8" ht="18.75" customHeight="1">
      <c r="A3180" s="101" t="s">
        <v>3894</v>
      </c>
      <c r="B3180" s="101" t="s">
        <v>3773</v>
      </c>
      <c r="C3180" s="102" t="s">
        <v>3796</v>
      </c>
      <c r="D3180" s="103">
        <v>60000</v>
      </c>
      <c r="E3180" s="103">
        <v>60000</v>
      </c>
      <c r="F3180" s="103">
        <v>60000</v>
      </c>
      <c r="G3180" s="103">
        <v>0</v>
      </c>
      <c r="H3180" s="103">
        <v>60000</v>
      </c>
    </row>
    <row r="3181" spans="1:8">
      <c r="A3181" s="101" t="s">
        <v>3896</v>
      </c>
      <c r="B3181" s="101" t="s">
        <v>3773</v>
      </c>
      <c r="C3181" s="102" t="s">
        <v>3797</v>
      </c>
      <c r="D3181" s="103">
        <v>100000</v>
      </c>
      <c r="E3181" s="103">
        <v>100000</v>
      </c>
      <c r="F3181" s="103">
        <v>100000</v>
      </c>
      <c r="G3181" s="103">
        <v>0</v>
      </c>
      <c r="H3181" s="103">
        <v>100000</v>
      </c>
    </row>
    <row r="3182" spans="1:8" ht="18.75" customHeight="1">
      <c r="A3182" s="101" t="s">
        <v>3898</v>
      </c>
      <c r="B3182" s="101" t="s">
        <v>3773</v>
      </c>
      <c r="C3182" s="102" t="s">
        <v>3799</v>
      </c>
      <c r="D3182" s="103">
        <v>100000</v>
      </c>
      <c r="E3182" s="103">
        <v>100000</v>
      </c>
      <c r="F3182" s="103">
        <v>100000</v>
      </c>
      <c r="G3182" s="103">
        <v>0</v>
      </c>
      <c r="H3182" s="103">
        <v>100000</v>
      </c>
    </row>
    <row r="3183" spans="1:8" ht="31.5">
      <c r="A3183" s="101" t="s">
        <v>3900</v>
      </c>
      <c r="B3183" s="101" t="s">
        <v>3773</v>
      </c>
      <c r="C3183" s="102" t="s">
        <v>3801</v>
      </c>
      <c r="D3183" s="103">
        <v>100000</v>
      </c>
      <c r="E3183" s="103">
        <v>100000</v>
      </c>
      <c r="F3183" s="103">
        <v>100000</v>
      </c>
      <c r="G3183" s="103">
        <v>0</v>
      </c>
      <c r="H3183" s="103">
        <v>0</v>
      </c>
    </row>
    <row r="3184" spans="1:8" ht="18.75" customHeight="1">
      <c r="A3184" s="101" t="s">
        <v>3902</v>
      </c>
      <c r="B3184" s="101" t="s">
        <v>3773</v>
      </c>
      <c r="C3184" s="102" t="s">
        <v>3620</v>
      </c>
      <c r="D3184" s="103">
        <v>0</v>
      </c>
      <c r="E3184" s="103">
        <v>0</v>
      </c>
      <c r="F3184" s="103">
        <v>5500</v>
      </c>
      <c r="G3184" s="103">
        <v>0</v>
      </c>
      <c r="H3184" s="103">
        <v>0</v>
      </c>
    </row>
    <row r="3185" spans="1:9" ht="31.5">
      <c r="A3185" s="101"/>
      <c r="B3185" s="101" t="s">
        <v>6148</v>
      </c>
      <c r="C3185" s="102"/>
      <c r="D3185" s="103">
        <f>SUM(D3158:D3184)</f>
        <v>429400</v>
      </c>
      <c r="E3185" s="103">
        <f>SUM(E3158:E3184)</f>
        <v>429400</v>
      </c>
      <c r="F3185" s="103">
        <f>SUM(F3158:F3184)</f>
        <v>429400</v>
      </c>
      <c r="G3185" s="103">
        <f>SUM(G3158:G3184)</f>
        <v>0</v>
      </c>
      <c r="H3185" s="103">
        <f>SUM(H3158:H3184)</f>
        <v>323900</v>
      </c>
    </row>
    <row r="3186" spans="1:9" ht="18.75" customHeight="1">
      <c r="A3186" s="101" t="s">
        <v>3904</v>
      </c>
      <c r="B3186" s="101" t="s">
        <v>3804</v>
      </c>
      <c r="C3186" s="102" t="s">
        <v>3805</v>
      </c>
      <c r="D3186" s="103">
        <v>55000</v>
      </c>
      <c r="E3186" s="103">
        <v>55000</v>
      </c>
      <c r="F3186" s="103">
        <v>0</v>
      </c>
      <c r="G3186" s="103">
        <v>0</v>
      </c>
      <c r="H3186" s="103">
        <v>0</v>
      </c>
    </row>
    <row r="3187" spans="1:9" ht="31.5">
      <c r="A3187" s="101" t="s">
        <v>3906</v>
      </c>
      <c r="B3187" s="101" t="s">
        <v>3804</v>
      </c>
      <c r="C3187" s="102" t="s">
        <v>3807</v>
      </c>
      <c r="D3187" s="103">
        <v>40000</v>
      </c>
      <c r="E3187" s="103">
        <v>39000</v>
      </c>
      <c r="F3187" s="103">
        <v>29000</v>
      </c>
      <c r="G3187" s="103">
        <v>0</v>
      </c>
      <c r="H3187" s="103">
        <v>29000</v>
      </c>
    </row>
    <row r="3188" spans="1:9" ht="18.75" customHeight="1">
      <c r="A3188" s="101" t="s">
        <v>3908</v>
      </c>
      <c r="B3188" s="101" t="s">
        <v>3804</v>
      </c>
      <c r="C3188" s="102" t="s">
        <v>3809</v>
      </c>
      <c r="D3188" s="103">
        <v>40000</v>
      </c>
      <c r="E3188" s="103">
        <v>40000</v>
      </c>
      <c r="F3188" s="103">
        <v>29000</v>
      </c>
      <c r="G3188" s="103">
        <v>0</v>
      </c>
      <c r="H3188" s="103">
        <v>29000</v>
      </c>
    </row>
    <row r="3189" spans="1:9" ht="31.5">
      <c r="A3189" s="101" t="s">
        <v>3910</v>
      </c>
      <c r="B3189" s="101" t="s">
        <v>3804</v>
      </c>
      <c r="C3189" s="102" t="s">
        <v>3811</v>
      </c>
      <c r="D3189" s="103">
        <v>20000</v>
      </c>
      <c r="E3189" s="103">
        <v>15000</v>
      </c>
      <c r="F3189" s="103">
        <v>0</v>
      </c>
      <c r="G3189" s="103">
        <v>0</v>
      </c>
      <c r="H3189" s="103">
        <v>0</v>
      </c>
    </row>
    <row r="3190" spans="1:9" ht="20.25" customHeight="1">
      <c r="A3190" s="101" t="s">
        <v>3912</v>
      </c>
      <c r="B3190" s="101" t="s">
        <v>3804</v>
      </c>
      <c r="C3190" s="102" t="s">
        <v>3620</v>
      </c>
      <c r="D3190" s="103">
        <v>0</v>
      </c>
      <c r="E3190" s="103">
        <v>0</v>
      </c>
      <c r="F3190" s="103">
        <v>91000</v>
      </c>
      <c r="G3190" s="103">
        <v>34000</v>
      </c>
      <c r="H3190" s="103">
        <v>0</v>
      </c>
    </row>
    <row r="3191" spans="1:9" ht="52.5" customHeight="1">
      <c r="A3191" s="101"/>
      <c r="B3191" s="101" t="s">
        <v>6149</v>
      </c>
      <c r="C3191" s="102"/>
      <c r="D3191" s="103">
        <f>SUM(D3186:D3190)</f>
        <v>155000</v>
      </c>
      <c r="E3191" s="103">
        <f>SUM(E3186:E3190)</f>
        <v>149000</v>
      </c>
      <c r="F3191" s="103">
        <f>SUM(F3186:F3190)</f>
        <v>149000</v>
      </c>
      <c r="G3191" s="103">
        <f>SUM(G3186:G3190)</f>
        <v>34000</v>
      </c>
      <c r="H3191" s="103">
        <f>SUM(H3186:H3190)</f>
        <v>58000</v>
      </c>
    </row>
    <row r="3192" spans="1:9" ht="18.75" customHeight="1">
      <c r="A3192" s="101" t="s">
        <v>3914</v>
      </c>
      <c r="B3192" s="101" t="s">
        <v>3814</v>
      </c>
      <c r="C3192" s="102" t="s">
        <v>3815</v>
      </c>
      <c r="D3192" s="103">
        <v>18000</v>
      </c>
      <c r="E3192" s="103">
        <v>18000</v>
      </c>
      <c r="F3192" s="103">
        <v>0</v>
      </c>
      <c r="G3192" s="103">
        <v>0</v>
      </c>
      <c r="H3192" s="103">
        <v>0</v>
      </c>
      <c r="I3192" s="1">
        <v>1</v>
      </c>
    </row>
    <row r="3193" spans="1:9" ht="20.25" customHeight="1">
      <c r="A3193" s="101" t="s">
        <v>3916</v>
      </c>
      <c r="B3193" s="101" t="s">
        <v>3814</v>
      </c>
      <c r="C3193" s="102" t="s">
        <v>6150</v>
      </c>
      <c r="D3193" s="103">
        <v>5400</v>
      </c>
      <c r="E3193" s="103">
        <v>5400</v>
      </c>
      <c r="F3193" s="103">
        <v>0</v>
      </c>
      <c r="G3193" s="103">
        <v>0</v>
      </c>
      <c r="H3193" s="103">
        <v>0</v>
      </c>
    </row>
    <row r="3194" spans="1:9" ht="31.5">
      <c r="A3194" s="101" t="s">
        <v>3918</v>
      </c>
      <c r="B3194" s="101" t="s">
        <v>3814</v>
      </c>
      <c r="C3194" s="102" t="s">
        <v>6151</v>
      </c>
      <c r="D3194" s="103">
        <v>4500</v>
      </c>
      <c r="E3194" s="103">
        <v>4500</v>
      </c>
      <c r="F3194" s="103">
        <v>4500</v>
      </c>
      <c r="G3194" s="103">
        <v>0</v>
      </c>
      <c r="H3194" s="103">
        <v>4500</v>
      </c>
    </row>
    <row r="3195" spans="1:9" ht="31.5">
      <c r="A3195" s="101" t="s">
        <v>3919</v>
      </c>
      <c r="B3195" s="101" t="s">
        <v>3814</v>
      </c>
      <c r="C3195" s="102" t="s">
        <v>6152</v>
      </c>
      <c r="D3195" s="103">
        <v>187500</v>
      </c>
      <c r="E3195" s="103">
        <v>0</v>
      </c>
      <c r="F3195" s="103">
        <v>0</v>
      </c>
      <c r="G3195" s="103">
        <v>0</v>
      </c>
      <c r="H3195" s="103">
        <v>0</v>
      </c>
    </row>
    <row r="3196" spans="1:9" ht="31.5">
      <c r="A3196" s="101" t="s">
        <v>3920</v>
      </c>
      <c r="B3196" s="101" t="s">
        <v>3814</v>
      </c>
      <c r="C3196" s="102" t="s">
        <v>6153</v>
      </c>
      <c r="D3196" s="103">
        <v>63800</v>
      </c>
      <c r="E3196" s="103">
        <v>0</v>
      </c>
      <c r="F3196" s="103">
        <v>0</v>
      </c>
      <c r="G3196" s="103">
        <v>0</v>
      </c>
      <c r="H3196" s="103">
        <v>0</v>
      </c>
    </row>
    <row r="3197" spans="1:9">
      <c r="A3197" s="101" t="s">
        <v>3923</v>
      </c>
      <c r="B3197" s="101" t="s">
        <v>3814</v>
      </c>
      <c r="C3197" s="102" t="s">
        <v>3620</v>
      </c>
      <c r="D3197" s="103">
        <v>0</v>
      </c>
      <c r="E3197" s="103">
        <v>213000</v>
      </c>
      <c r="F3197" s="103">
        <v>236400</v>
      </c>
      <c r="G3197" s="103">
        <v>213000</v>
      </c>
      <c r="H3197" s="103">
        <v>0</v>
      </c>
    </row>
    <row r="3198" spans="1:9" ht="47.25">
      <c r="A3198" s="101"/>
      <c r="B3198" s="101" t="s">
        <v>6154</v>
      </c>
      <c r="C3198" s="102"/>
      <c r="D3198" s="103">
        <f>SUM(D3192:D3197)</f>
        <v>279200</v>
      </c>
      <c r="E3198" s="103">
        <f>SUM(E3192:E3197)</f>
        <v>240900</v>
      </c>
      <c r="F3198" s="103">
        <f>SUM(F3192:F3197)</f>
        <v>240900</v>
      </c>
      <c r="G3198" s="103">
        <f>SUM(G3192:G3197)</f>
        <v>213000</v>
      </c>
      <c r="H3198" s="103">
        <f>SUM(H3192:H3197)</f>
        <v>4500</v>
      </c>
    </row>
    <row r="3199" spans="1:9" ht="31.5">
      <c r="A3199" s="101" t="s">
        <v>3925</v>
      </c>
      <c r="B3199" s="101" t="s">
        <v>3820</v>
      </c>
      <c r="C3199" s="102" t="s">
        <v>3821</v>
      </c>
      <c r="D3199" s="103">
        <v>4000</v>
      </c>
      <c r="E3199" s="103">
        <v>4000</v>
      </c>
      <c r="F3199" s="103">
        <v>0</v>
      </c>
      <c r="G3199" s="103">
        <v>0</v>
      </c>
      <c r="H3199" s="103">
        <v>0</v>
      </c>
    </row>
    <row r="3200" spans="1:9" ht="31.5">
      <c r="A3200" s="101" t="s">
        <v>3927</v>
      </c>
      <c r="B3200" s="101" t="s">
        <v>3820</v>
      </c>
      <c r="C3200" s="102" t="s">
        <v>3823</v>
      </c>
      <c r="D3200" s="103">
        <v>1400</v>
      </c>
      <c r="E3200" s="103">
        <v>1400</v>
      </c>
      <c r="F3200" s="103">
        <v>1400</v>
      </c>
      <c r="G3200" s="103">
        <v>0</v>
      </c>
      <c r="H3200" s="103">
        <v>1400</v>
      </c>
    </row>
    <row r="3201" spans="1:8" ht="31.5">
      <c r="A3201" s="101" t="s">
        <v>3929</v>
      </c>
      <c r="B3201" s="101" t="s">
        <v>3820</v>
      </c>
      <c r="C3201" s="102" t="s">
        <v>3825</v>
      </c>
      <c r="D3201" s="103">
        <v>1400</v>
      </c>
      <c r="E3201" s="103">
        <v>1400</v>
      </c>
      <c r="F3201" s="103">
        <v>1400</v>
      </c>
      <c r="G3201" s="103">
        <v>0</v>
      </c>
      <c r="H3201" s="103">
        <v>1400</v>
      </c>
    </row>
    <row r="3202" spans="1:8" ht="31.5">
      <c r="A3202" s="101" t="s">
        <v>3931</v>
      </c>
      <c r="B3202" s="101" t="s">
        <v>3820</v>
      </c>
      <c r="C3202" s="102" t="s">
        <v>3827</v>
      </c>
      <c r="D3202" s="103">
        <v>1400</v>
      </c>
      <c r="E3202" s="103">
        <v>1400</v>
      </c>
      <c r="F3202" s="103">
        <v>1400</v>
      </c>
      <c r="G3202" s="103">
        <v>0</v>
      </c>
      <c r="H3202" s="103">
        <v>1400</v>
      </c>
    </row>
    <row r="3203" spans="1:8" ht="31.5">
      <c r="A3203" s="101" t="s">
        <v>3933</v>
      </c>
      <c r="B3203" s="101" t="s">
        <v>3820</v>
      </c>
      <c r="C3203" s="102" t="s">
        <v>3829</v>
      </c>
      <c r="D3203" s="103">
        <v>1400</v>
      </c>
      <c r="E3203" s="103">
        <v>1400</v>
      </c>
      <c r="F3203" s="103">
        <v>1400</v>
      </c>
      <c r="G3203" s="103">
        <v>0</v>
      </c>
      <c r="H3203" s="103">
        <v>1400</v>
      </c>
    </row>
    <row r="3204" spans="1:8" ht="31.5">
      <c r="A3204" s="101" t="s">
        <v>3935</v>
      </c>
      <c r="B3204" s="101" t="s">
        <v>3820</v>
      </c>
      <c r="C3204" s="102" t="s">
        <v>3831</v>
      </c>
      <c r="D3204" s="103">
        <v>1400</v>
      </c>
      <c r="E3204" s="103">
        <v>1400</v>
      </c>
      <c r="F3204" s="103">
        <v>1400</v>
      </c>
      <c r="G3204" s="103">
        <v>0</v>
      </c>
      <c r="H3204" s="103">
        <v>1400</v>
      </c>
    </row>
    <row r="3205" spans="1:8" ht="31.5">
      <c r="A3205" s="101" t="s">
        <v>3937</v>
      </c>
      <c r="B3205" s="101" t="s">
        <v>3820</v>
      </c>
      <c r="C3205" s="102" t="s">
        <v>3833</v>
      </c>
      <c r="D3205" s="103">
        <v>1400</v>
      </c>
      <c r="E3205" s="103">
        <v>1400</v>
      </c>
      <c r="F3205" s="103">
        <v>1400</v>
      </c>
      <c r="G3205" s="103">
        <v>0</v>
      </c>
      <c r="H3205" s="103">
        <v>1400</v>
      </c>
    </row>
    <row r="3206" spans="1:8" ht="31.5">
      <c r="A3206" s="101" t="s">
        <v>3939</v>
      </c>
      <c r="B3206" s="101" t="s">
        <v>3820</v>
      </c>
      <c r="C3206" s="102" t="s">
        <v>3835</v>
      </c>
      <c r="D3206" s="103">
        <v>1400</v>
      </c>
      <c r="E3206" s="103">
        <v>1400</v>
      </c>
      <c r="F3206" s="103">
        <v>1400</v>
      </c>
      <c r="G3206" s="103">
        <v>0</v>
      </c>
      <c r="H3206" s="103">
        <v>1400</v>
      </c>
    </row>
    <row r="3207" spans="1:8" ht="31.5">
      <c r="A3207" s="101" t="s">
        <v>3940</v>
      </c>
      <c r="B3207" s="101" t="s">
        <v>3820</v>
      </c>
      <c r="C3207" s="102" t="s">
        <v>3837</v>
      </c>
      <c r="D3207" s="103">
        <v>1400</v>
      </c>
      <c r="E3207" s="103">
        <v>1400</v>
      </c>
      <c r="F3207" s="103">
        <v>1400</v>
      </c>
      <c r="G3207" s="103">
        <v>0</v>
      </c>
      <c r="H3207" s="103">
        <v>1400</v>
      </c>
    </row>
    <row r="3208" spans="1:8" ht="31.5">
      <c r="A3208" s="101" t="s">
        <v>3943</v>
      </c>
      <c r="B3208" s="101" t="s">
        <v>3820</v>
      </c>
      <c r="C3208" s="102" t="s">
        <v>3839</v>
      </c>
      <c r="D3208" s="103">
        <v>1400</v>
      </c>
      <c r="E3208" s="103">
        <v>1400</v>
      </c>
      <c r="F3208" s="103">
        <v>1400</v>
      </c>
      <c r="G3208" s="103">
        <v>0</v>
      </c>
      <c r="H3208" s="103">
        <v>1400</v>
      </c>
    </row>
    <row r="3209" spans="1:8" ht="31.5">
      <c r="A3209" s="101" t="s">
        <v>3945</v>
      </c>
      <c r="B3209" s="101" t="s">
        <v>3820</v>
      </c>
      <c r="C3209" s="102" t="s">
        <v>3841</v>
      </c>
      <c r="D3209" s="103">
        <v>1400</v>
      </c>
      <c r="E3209" s="103">
        <v>1400</v>
      </c>
      <c r="F3209" s="103">
        <v>1400</v>
      </c>
      <c r="G3209" s="103">
        <v>0</v>
      </c>
      <c r="H3209" s="103">
        <v>1400</v>
      </c>
    </row>
    <row r="3210" spans="1:8" ht="31.5">
      <c r="A3210" s="101" t="s">
        <v>3947</v>
      </c>
      <c r="B3210" s="101" t="s">
        <v>3820</v>
      </c>
      <c r="C3210" s="102" t="s">
        <v>3843</v>
      </c>
      <c r="D3210" s="103">
        <v>1400</v>
      </c>
      <c r="E3210" s="103">
        <v>1400</v>
      </c>
      <c r="F3210" s="103">
        <v>1400</v>
      </c>
      <c r="G3210" s="103">
        <v>0</v>
      </c>
      <c r="H3210" s="103">
        <v>1400</v>
      </c>
    </row>
    <row r="3211" spans="1:8" ht="31.5">
      <c r="A3211" s="101" t="s">
        <v>3949</v>
      </c>
      <c r="B3211" s="101" t="s">
        <v>3820</v>
      </c>
      <c r="C3211" s="102" t="s">
        <v>3845</v>
      </c>
      <c r="D3211" s="103">
        <v>1400</v>
      </c>
      <c r="E3211" s="103">
        <v>1400</v>
      </c>
      <c r="F3211" s="103">
        <v>1400</v>
      </c>
      <c r="G3211" s="103">
        <v>0</v>
      </c>
      <c r="H3211" s="103">
        <v>1400</v>
      </c>
    </row>
    <row r="3212" spans="1:8" ht="31.5">
      <c r="A3212" s="101" t="s">
        <v>3951</v>
      </c>
      <c r="B3212" s="101" t="s">
        <v>3820</v>
      </c>
      <c r="C3212" s="102" t="s">
        <v>3847</v>
      </c>
      <c r="D3212" s="103">
        <v>1400</v>
      </c>
      <c r="E3212" s="103">
        <v>1400</v>
      </c>
      <c r="F3212" s="103">
        <v>1400</v>
      </c>
      <c r="G3212" s="103">
        <v>0</v>
      </c>
      <c r="H3212" s="103">
        <v>1400</v>
      </c>
    </row>
    <row r="3213" spans="1:8" ht="31.5">
      <c r="A3213" s="101" t="s">
        <v>3953</v>
      </c>
      <c r="B3213" s="101" t="s">
        <v>3820</v>
      </c>
      <c r="C3213" s="102" t="s">
        <v>3849</v>
      </c>
      <c r="D3213" s="103">
        <v>1400</v>
      </c>
      <c r="E3213" s="103">
        <v>1400</v>
      </c>
      <c r="F3213" s="103">
        <v>1400</v>
      </c>
      <c r="G3213" s="103">
        <v>0</v>
      </c>
      <c r="H3213" s="103">
        <v>1400</v>
      </c>
    </row>
    <row r="3214" spans="1:8" ht="31.5">
      <c r="A3214" s="101" t="s">
        <v>3955</v>
      </c>
      <c r="B3214" s="101" t="s">
        <v>3820</v>
      </c>
      <c r="C3214" s="102" t="s">
        <v>3851</v>
      </c>
      <c r="D3214" s="103">
        <v>1400</v>
      </c>
      <c r="E3214" s="103">
        <v>1400</v>
      </c>
      <c r="F3214" s="103">
        <v>1400</v>
      </c>
      <c r="G3214" s="103">
        <v>0</v>
      </c>
      <c r="H3214" s="103">
        <v>1400</v>
      </c>
    </row>
    <row r="3215" spans="1:8" ht="31.5">
      <c r="A3215" s="101" t="s">
        <v>3957</v>
      </c>
      <c r="B3215" s="101" t="s">
        <v>3820</v>
      </c>
      <c r="C3215" s="102" t="s">
        <v>3853</v>
      </c>
      <c r="D3215" s="103">
        <v>1400</v>
      </c>
      <c r="E3215" s="103">
        <v>1400</v>
      </c>
      <c r="F3215" s="103">
        <v>1400</v>
      </c>
      <c r="G3215" s="103">
        <v>0</v>
      </c>
      <c r="H3215" s="103">
        <v>1400</v>
      </c>
    </row>
    <row r="3216" spans="1:8" ht="31.5">
      <c r="A3216" s="101" t="s">
        <v>3959</v>
      </c>
      <c r="B3216" s="101" t="s">
        <v>3820</v>
      </c>
      <c r="C3216" s="102" t="s">
        <v>3855</v>
      </c>
      <c r="D3216" s="103">
        <v>1400</v>
      </c>
      <c r="E3216" s="103">
        <v>1400</v>
      </c>
      <c r="F3216" s="103">
        <v>1400</v>
      </c>
      <c r="G3216" s="103">
        <v>0</v>
      </c>
      <c r="H3216" s="103">
        <v>1400</v>
      </c>
    </row>
    <row r="3217" spans="1:8" ht="31.5">
      <c r="A3217" s="101" t="s">
        <v>3961</v>
      </c>
      <c r="B3217" s="101" t="s">
        <v>3820</v>
      </c>
      <c r="C3217" s="102" t="s">
        <v>3857</v>
      </c>
      <c r="D3217" s="103">
        <v>1400</v>
      </c>
      <c r="E3217" s="103">
        <v>1400</v>
      </c>
      <c r="F3217" s="103">
        <v>1400</v>
      </c>
      <c r="G3217" s="103">
        <v>0</v>
      </c>
      <c r="H3217" s="103">
        <v>1400</v>
      </c>
    </row>
    <row r="3218" spans="1:8" ht="31.5">
      <c r="A3218" s="101" t="s">
        <v>3962</v>
      </c>
      <c r="B3218" s="101" t="s">
        <v>3820</v>
      </c>
      <c r="C3218" s="102" t="s">
        <v>3859</v>
      </c>
      <c r="D3218" s="103">
        <v>1400</v>
      </c>
      <c r="E3218" s="103">
        <v>1400</v>
      </c>
      <c r="F3218" s="103">
        <v>1400</v>
      </c>
      <c r="G3218" s="103">
        <v>0</v>
      </c>
      <c r="H3218" s="103">
        <v>1400</v>
      </c>
    </row>
    <row r="3219" spans="1:8" ht="31.5">
      <c r="A3219" s="101" t="s">
        <v>3964</v>
      </c>
      <c r="B3219" s="101" t="s">
        <v>3820</v>
      </c>
      <c r="C3219" s="102" t="s">
        <v>3861</v>
      </c>
      <c r="D3219" s="103">
        <v>1400</v>
      </c>
      <c r="E3219" s="103">
        <v>1400</v>
      </c>
      <c r="F3219" s="103">
        <v>1400</v>
      </c>
      <c r="G3219" s="103">
        <v>0</v>
      </c>
      <c r="H3219" s="103">
        <v>1400</v>
      </c>
    </row>
    <row r="3220" spans="1:8" ht="31.5">
      <c r="A3220" s="101" t="s">
        <v>3966</v>
      </c>
      <c r="B3220" s="101" t="s">
        <v>3820</v>
      </c>
      <c r="C3220" s="102" t="s">
        <v>3863</v>
      </c>
      <c r="D3220" s="103">
        <v>1400</v>
      </c>
      <c r="E3220" s="103">
        <v>1400</v>
      </c>
      <c r="F3220" s="103">
        <v>1400</v>
      </c>
      <c r="G3220" s="103">
        <v>0</v>
      </c>
      <c r="H3220" s="103">
        <v>1400</v>
      </c>
    </row>
    <row r="3221" spans="1:8" ht="31.5">
      <c r="A3221" s="101" t="s">
        <v>3967</v>
      </c>
      <c r="B3221" s="101" t="s">
        <v>3820</v>
      </c>
      <c r="C3221" s="102" t="s">
        <v>3865</v>
      </c>
      <c r="D3221" s="103">
        <v>1400</v>
      </c>
      <c r="E3221" s="103">
        <v>1400</v>
      </c>
      <c r="F3221" s="103">
        <v>1400</v>
      </c>
      <c r="G3221" s="103">
        <v>0</v>
      </c>
      <c r="H3221" s="103">
        <v>1400</v>
      </c>
    </row>
    <row r="3222" spans="1:8" ht="31.5">
      <c r="A3222" s="101" t="s">
        <v>3970</v>
      </c>
      <c r="B3222" s="101" t="s">
        <v>3820</v>
      </c>
      <c r="C3222" s="102" t="s">
        <v>3867</v>
      </c>
      <c r="D3222" s="103">
        <v>1400</v>
      </c>
      <c r="E3222" s="103">
        <v>1400</v>
      </c>
      <c r="F3222" s="103">
        <v>1400</v>
      </c>
      <c r="G3222" s="103">
        <v>0</v>
      </c>
      <c r="H3222" s="103">
        <v>1400</v>
      </c>
    </row>
    <row r="3223" spans="1:8" ht="31.5">
      <c r="A3223" s="101" t="s">
        <v>3972</v>
      </c>
      <c r="B3223" s="101" t="s">
        <v>3820</v>
      </c>
      <c r="C3223" s="102" t="s">
        <v>3869</v>
      </c>
      <c r="D3223" s="103">
        <v>1400</v>
      </c>
      <c r="E3223" s="103">
        <v>1400</v>
      </c>
      <c r="F3223" s="103">
        <v>1400</v>
      </c>
      <c r="G3223" s="103">
        <v>0</v>
      </c>
      <c r="H3223" s="103">
        <v>1400</v>
      </c>
    </row>
    <row r="3224" spans="1:8" ht="31.5">
      <c r="A3224" s="101" t="s">
        <v>3974</v>
      </c>
      <c r="B3224" s="101" t="s">
        <v>3820</v>
      </c>
      <c r="C3224" s="102" t="s">
        <v>3871</v>
      </c>
      <c r="D3224" s="103">
        <v>1400</v>
      </c>
      <c r="E3224" s="103">
        <v>1400</v>
      </c>
      <c r="F3224" s="103">
        <v>1400</v>
      </c>
      <c r="G3224" s="103">
        <v>0</v>
      </c>
      <c r="H3224" s="103">
        <v>1400</v>
      </c>
    </row>
    <row r="3225" spans="1:8" ht="31.5">
      <c r="A3225" s="101" t="s">
        <v>3976</v>
      </c>
      <c r="B3225" s="101" t="s">
        <v>3820</v>
      </c>
      <c r="C3225" s="102" t="s">
        <v>3873</v>
      </c>
      <c r="D3225" s="103">
        <v>1400</v>
      </c>
      <c r="E3225" s="103">
        <v>1400</v>
      </c>
      <c r="F3225" s="103">
        <v>1400</v>
      </c>
      <c r="G3225" s="103">
        <v>0</v>
      </c>
      <c r="H3225" s="103">
        <v>1400</v>
      </c>
    </row>
    <row r="3226" spans="1:8" ht="31.5">
      <c r="A3226" s="101" t="s">
        <v>3978</v>
      </c>
      <c r="B3226" s="101" t="s">
        <v>3820</v>
      </c>
      <c r="C3226" s="102" t="s">
        <v>3875</v>
      </c>
      <c r="D3226" s="103">
        <v>1400</v>
      </c>
      <c r="E3226" s="103">
        <v>1400</v>
      </c>
      <c r="F3226" s="103">
        <v>1400</v>
      </c>
      <c r="G3226" s="103">
        <v>0</v>
      </c>
      <c r="H3226" s="103">
        <v>1400</v>
      </c>
    </row>
    <row r="3227" spans="1:8" ht="47.25">
      <c r="A3227" s="101" t="s">
        <v>3979</v>
      </c>
      <c r="B3227" s="101" t="s">
        <v>3820</v>
      </c>
      <c r="C3227" s="102" t="s">
        <v>3877</v>
      </c>
      <c r="D3227" s="103">
        <v>1400</v>
      </c>
      <c r="E3227" s="103">
        <v>1400</v>
      </c>
      <c r="F3227" s="103">
        <v>1400</v>
      </c>
      <c r="G3227" s="103">
        <v>0</v>
      </c>
      <c r="H3227" s="103">
        <v>1400</v>
      </c>
    </row>
    <row r="3228" spans="1:8" ht="47.25">
      <c r="A3228" s="101" t="s">
        <v>3980</v>
      </c>
      <c r="B3228" s="101" t="s">
        <v>3820</v>
      </c>
      <c r="C3228" s="102" t="s">
        <v>3879</v>
      </c>
      <c r="D3228" s="103">
        <v>1400</v>
      </c>
      <c r="E3228" s="103">
        <v>1400</v>
      </c>
      <c r="F3228" s="103">
        <v>1400</v>
      </c>
      <c r="G3228" s="103">
        <v>0</v>
      </c>
      <c r="H3228" s="103">
        <v>1400</v>
      </c>
    </row>
    <row r="3229" spans="1:8" ht="47.25">
      <c r="A3229" s="101" t="s">
        <v>3983</v>
      </c>
      <c r="B3229" s="101" t="s">
        <v>3820</v>
      </c>
      <c r="C3229" s="102" t="s">
        <v>3881</v>
      </c>
      <c r="D3229" s="103">
        <v>1400</v>
      </c>
      <c r="E3229" s="103">
        <v>1400</v>
      </c>
      <c r="F3229" s="103">
        <v>1400</v>
      </c>
      <c r="G3229" s="103">
        <v>0</v>
      </c>
      <c r="H3229" s="103">
        <v>1400</v>
      </c>
    </row>
    <row r="3230" spans="1:8" ht="47.25">
      <c r="A3230" s="101" t="s">
        <v>3985</v>
      </c>
      <c r="B3230" s="101" t="s">
        <v>3820</v>
      </c>
      <c r="C3230" s="102" t="s">
        <v>3883</v>
      </c>
      <c r="D3230" s="103">
        <v>1400</v>
      </c>
      <c r="E3230" s="103">
        <v>1400</v>
      </c>
      <c r="F3230" s="103">
        <v>1400</v>
      </c>
      <c r="G3230" s="103">
        <v>0</v>
      </c>
      <c r="H3230" s="103">
        <v>1400</v>
      </c>
    </row>
    <row r="3231" spans="1:8" ht="47.25">
      <c r="A3231" s="101" t="s">
        <v>3988</v>
      </c>
      <c r="B3231" s="101" t="s">
        <v>3820</v>
      </c>
      <c r="C3231" s="102" t="s">
        <v>3885</v>
      </c>
      <c r="D3231" s="103">
        <v>1400</v>
      </c>
      <c r="E3231" s="103">
        <v>1400</v>
      </c>
      <c r="F3231" s="103">
        <v>1400</v>
      </c>
      <c r="G3231" s="103">
        <v>0</v>
      </c>
      <c r="H3231" s="103">
        <v>1400</v>
      </c>
    </row>
    <row r="3232" spans="1:8" ht="47.25">
      <c r="A3232" s="101" t="s">
        <v>3990</v>
      </c>
      <c r="B3232" s="101" t="s">
        <v>3820</v>
      </c>
      <c r="C3232" s="102" t="s">
        <v>3887</v>
      </c>
      <c r="D3232" s="103">
        <v>1400</v>
      </c>
      <c r="E3232" s="103">
        <v>1400</v>
      </c>
      <c r="F3232" s="103">
        <v>1400</v>
      </c>
      <c r="G3232" s="103">
        <v>0</v>
      </c>
      <c r="H3232" s="103">
        <v>1400</v>
      </c>
    </row>
    <row r="3233" spans="1:8" ht="47.25">
      <c r="A3233" s="101" t="s">
        <v>3992</v>
      </c>
      <c r="B3233" s="101" t="s">
        <v>3820</v>
      </c>
      <c r="C3233" s="102" t="s">
        <v>3889</v>
      </c>
      <c r="D3233" s="103">
        <v>1400</v>
      </c>
      <c r="E3233" s="103">
        <v>1400</v>
      </c>
      <c r="F3233" s="103">
        <v>1400</v>
      </c>
      <c r="G3233" s="103">
        <v>0</v>
      </c>
      <c r="H3233" s="103">
        <v>1400</v>
      </c>
    </row>
    <row r="3234" spans="1:8" ht="31.5">
      <c r="A3234" s="101" t="s">
        <v>3993</v>
      </c>
      <c r="B3234" s="101" t="s">
        <v>3820</v>
      </c>
      <c r="C3234" s="102" t="s">
        <v>3891</v>
      </c>
      <c r="D3234" s="103">
        <v>156500</v>
      </c>
      <c r="E3234" s="103">
        <v>156500</v>
      </c>
      <c r="F3234" s="103">
        <v>142300</v>
      </c>
      <c r="G3234" s="103">
        <v>0</v>
      </c>
      <c r="H3234" s="103">
        <v>142300</v>
      </c>
    </row>
    <row r="3235" spans="1:8">
      <c r="A3235" s="101" t="s">
        <v>3996</v>
      </c>
      <c r="B3235" s="101" t="s">
        <v>3820</v>
      </c>
      <c r="C3235" s="102" t="s">
        <v>3893</v>
      </c>
      <c r="D3235" s="103">
        <v>10000</v>
      </c>
      <c r="E3235" s="103">
        <v>10000</v>
      </c>
      <c r="F3235" s="103">
        <v>7285</v>
      </c>
      <c r="G3235" s="103">
        <v>0</v>
      </c>
      <c r="H3235" s="103">
        <v>7285</v>
      </c>
    </row>
    <row r="3236" spans="1:8">
      <c r="A3236" s="101" t="s">
        <v>3997</v>
      </c>
      <c r="B3236" s="101" t="s">
        <v>3820</v>
      </c>
      <c r="C3236" s="102" t="s">
        <v>3895</v>
      </c>
      <c r="D3236" s="103">
        <v>50000</v>
      </c>
      <c r="E3236" s="103">
        <v>50000</v>
      </c>
      <c r="F3236" s="103">
        <v>48600</v>
      </c>
      <c r="G3236" s="103">
        <v>0</v>
      </c>
      <c r="H3236" s="103">
        <v>48600</v>
      </c>
    </row>
    <row r="3237" spans="1:8" ht="31.5">
      <c r="A3237" s="101" t="s">
        <v>4000</v>
      </c>
      <c r="B3237" s="101" t="s">
        <v>3820</v>
      </c>
      <c r="C3237" s="102" t="s">
        <v>3897</v>
      </c>
      <c r="D3237" s="103">
        <v>40000</v>
      </c>
      <c r="E3237" s="103">
        <v>40000</v>
      </c>
      <c r="F3237" s="103">
        <v>40000</v>
      </c>
      <c r="G3237" s="103">
        <v>0</v>
      </c>
      <c r="H3237" s="103">
        <v>40000</v>
      </c>
    </row>
    <row r="3238" spans="1:8" ht="31.5">
      <c r="A3238" s="101" t="s">
        <v>4002</v>
      </c>
      <c r="B3238" s="101" t="s">
        <v>3820</v>
      </c>
      <c r="C3238" s="102" t="s">
        <v>3899</v>
      </c>
      <c r="D3238" s="103">
        <v>50000</v>
      </c>
      <c r="E3238" s="103">
        <v>50000</v>
      </c>
      <c r="F3238" s="103">
        <v>50000</v>
      </c>
      <c r="G3238" s="103">
        <v>0</v>
      </c>
      <c r="H3238" s="103">
        <v>50000</v>
      </c>
    </row>
    <row r="3239" spans="1:8">
      <c r="A3239" s="101" t="s">
        <v>4004</v>
      </c>
      <c r="B3239" s="101" t="s">
        <v>3820</v>
      </c>
      <c r="C3239" s="102" t="s">
        <v>3901</v>
      </c>
      <c r="D3239" s="103">
        <v>111000</v>
      </c>
      <c r="E3239" s="103">
        <v>111000</v>
      </c>
      <c r="F3239" s="103">
        <v>111000</v>
      </c>
      <c r="G3239" s="103">
        <v>0</v>
      </c>
      <c r="H3239" s="103">
        <v>111000</v>
      </c>
    </row>
    <row r="3240" spans="1:8" ht="31.5">
      <c r="A3240" s="101" t="s">
        <v>4006</v>
      </c>
      <c r="B3240" s="101" t="s">
        <v>3820</v>
      </c>
      <c r="C3240" s="102" t="s">
        <v>3903</v>
      </c>
      <c r="D3240" s="103">
        <v>50000</v>
      </c>
      <c r="E3240" s="103">
        <v>50000</v>
      </c>
      <c r="F3240" s="103">
        <v>50000</v>
      </c>
      <c r="G3240" s="103">
        <v>0</v>
      </c>
      <c r="H3240" s="103">
        <v>50000</v>
      </c>
    </row>
    <row r="3241" spans="1:8">
      <c r="A3241" s="101" t="s">
        <v>4008</v>
      </c>
      <c r="B3241" s="101" t="s">
        <v>3820</v>
      </c>
      <c r="C3241" s="102" t="s">
        <v>3905</v>
      </c>
      <c r="D3241" s="103">
        <v>15000</v>
      </c>
      <c r="E3241" s="103">
        <v>15000</v>
      </c>
      <c r="F3241" s="103">
        <v>15000</v>
      </c>
      <c r="G3241" s="103">
        <v>0</v>
      </c>
      <c r="H3241" s="103">
        <v>15000</v>
      </c>
    </row>
    <row r="3242" spans="1:8">
      <c r="A3242" s="101" t="s">
        <v>4010</v>
      </c>
      <c r="B3242" s="101" t="s">
        <v>3820</v>
      </c>
      <c r="C3242" s="102" t="s">
        <v>3907</v>
      </c>
      <c r="D3242" s="103">
        <v>15000</v>
      </c>
      <c r="E3242" s="103">
        <v>15000</v>
      </c>
      <c r="F3242" s="103">
        <v>15000</v>
      </c>
      <c r="G3242" s="103">
        <v>0</v>
      </c>
      <c r="H3242" s="103">
        <v>15000</v>
      </c>
    </row>
    <row r="3243" spans="1:8">
      <c r="A3243" s="101" t="s">
        <v>4013</v>
      </c>
      <c r="B3243" s="101" t="s">
        <v>3820</v>
      </c>
      <c r="C3243" s="102" t="s">
        <v>3909</v>
      </c>
      <c r="D3243" s="103">
        <v>15000</v>
      </c>
      <c r="E3243" s="103">
        <v>15000</v>
      </c>
      <c r="F3243" s="103">
        <v>15000</v>
      </c>
      <c r="G3243" s="103">
        <v>0</v>
      </c>
      <c r="H3243" s="103">
        <v>15000</v>
      </c>
    </row>
    <row r="3244" spans="1:8">
      <c r="A3244" s="101" t="s">
        <v>4015</v>
      </c>
      <c r="B3244" s="101" t="s">
        <v>3820</v>
      </c>
      <c r="C3244" s="102" t="s">
        <v>3911</v>
      </c>
      <c r="D3244" s="103">
        <v>15000</v>
      </c>
      <c r="E3244" s="103">
        <v>15000</v>
      </c>
      <c r="F3244" s="103">
        <v>15000</v>
      </c>
      <c r="G3244" s="103">
        <v>0</v>
      </c>
      <c r="H3244" s="103">
        <v>15000</v>
      </c>
    </row>
    <row r="3245" spans="1:8">
      <c r="A3245" s="101" t="s">
        <v>4017</v>
      </c>
      <c r="B3245" s="101" t="s">
        <v>3820</v>
      </c>
      <c r="C3245" s="102" t="s">
        <v>3913</v>
      </c>
      <c r="D3245" s="103">
        <v>15000</v>
      </c>
      <c r="E3245" s="103">
        <v>15000</v>
      </c>
      <c r="F3245" s="103">
        <v>15000</v>
      </c>
      <c r="G3245" s="103">
        <v>0</v>
      </c>
      <c r="H3245" s="103">
        <v>15000</v>
      </c>
    </row>
    <row r="3246" spans="1:8">
      <c r="A3246" s="101" t="s">
        <v>4019</v>
      </c>
      <c r="B3246" s="101" t="s">
        <v>3820</v>
      </c>
      <c r="C3246" s="102" t="s">
        <v>3915</v>
      </c>
      <c r="D3246" s="103">
        <v>15000</v>
      </c>
      <c r="E3246" s="103">
        <v>15000</v>
      </c>
      <c r="F3246" s="103">
        <v>15000</v>
      </c>
      <c r="G3246" s="103">
        <v>0</v>
      </c>
      <c r="H3246" s="103">
        <v>15000</v>
      </c>
    </row>
    <row r="3247" spans="1:8">
      <c r="A3247" s="101" t="s">
        <v>4020</v>
      </c>
      <c r="B3247" s="101" t="s">
        <v>3820</v>
      </c>
      <c r="C3247" s="102" t="s">
        <v>3917</v>
      </c>
      <c r="D3247" s="103">
        <v>10000</v>
      </c>
      <c r="E3247" s="103">
        <v>10000</v>
      </c>
      <c r="F3247" s="103">
        <v>10000</v>
      </c>
      <c r="G3247" s="103">
        <v>0</v>
      </c>
      <c r="H3247" s="103">
        <v>10000</v>
      </c>
    </row>
    <row r="3248" spans="1:8" ht="31.5">
      <c r="A3248" s="101" t="s">
        <v>4023</v>
      </c>
      <c r="B3248" s="101" t="s">
        <v>3820</v>
      </c>
      <c r="C3248" s="102" t="s">
        <v>6155</v>
      </c>
      <c r="D3248" s="103">
        <v>100000</v>
      </c>
      <c r="E3248" s="103">
        <v>100000</v>
      </c>
      <c r="F3248" s="103">
        <v>0</v>
      </c>
      <c r="G3248" s="103">
        <v>0</v>
      </c>
      <c r="H3248" s="103">
        <v>0</v>
      </c>
    </row>
    <row r="3249" spans="1:8" ht="31.5">
      <c r="A3249" s="101" t="s">
        <v>4025</v>
      </c>
      <c r="B3249" s="101" t="s">
        <v>3820</v>
      </c>
      <c r="C3249" s="102" t="s">
        <v>6156</v>
      </c>
      <c r="D3249" s="103">
        <v>52000</v>
      </c>
      <c r="E3249" s="103">
        <v>52000</v>
      </c>
      <c r="F3249" s="103">
        <v>0</v>
      </c>
      <c r="G3249" s="103">
        <v>0</v>
      </c>
      <c r="H3249" s="103">
        <v>0</v>
      </c>
    </row>
    <row r="3250" spans="1:8" ht="31.5">
      <c r="A3250" s="101" t="s">
        <v>4027</v>
      </c>
      <c r="B3250" s="101" t="s">
        <v>3820</v>
      </c>
      <c r="C3250" s="102" t="s">
        <v>6157</v>
      </c>
      <c r="D3250" s="103">
        <v>148000</v>
      </c>
      <c r="E3250" s="103">
        <v>73000</v>
      </c>
      <c r="F3250" s="103">
        <v>0</v>
      </c>
      <c r="G3250" s="103">
        <v>0</v>
      </c>
      <c r="H3250" s="103">
        <v>0</v>
      </c>
    </row>
    <row r="3251" spans="1:8" ht="31.5">
      <c r="A3251" s="101" t="s">
        <v>4029</v>
      </c>
      <c r="B3251" s="101" t="s">
        <v>3820</v>
      </c>
      <c r="C3251" s="102" t="s">
        <v>6158</v>
      </c>
      <c r="D3251" s="103">
        <v>60000</v>
      </c>
      <c r="E3251" s="103">
        <v>60000</v>
      </c>
      <c r="F3251" s="103">
        <v>0</v>
      </c>
      <c r="G3251" s="103">
        <v>0</v>
      </c>
      <c r="H3251" s="103">
        <v>0</v>
      </c>
    </row>
    <row r="3252" spans="1:8" ht="47.25">
      <c r="A3252" s="101" t="s">
        <v>4032</v>
      </c>
      <c r="B3252" s="101" t="s">
        <v>3820</v>
      </c>
      <c r="C3252" s="102" t="s">
        <v>6159</v>
      </c>
      <c r="D3252" s="103">
        <v>39500</v>
      </c>
      <c r="E3252" s="103">
        <v>39500</v>
      </c>
      <c r="F3252" s="103">
        <v>0</v>
      </c>
      <c r="G3252" s="103">
        <v>0</v>
      </c>
      <c r="H3252" s="103">
        <v>0</v>
      </c>
    </row>
    <row r="3253" spans="1:8" ht="31.5">
      <c r="A3253" s="101" t="s">
        <v>4034</v>
      </c>
      <c r="B3253" s="101" t="s">
        <v>3820</v>
      </c>
      <c r="C3253" s="102" t="s">
        <v>6160</v>
      </c>
      <c r="D3253" s="103">
        <v>12000</v>
      </c>
      <c r="E3253" s="103">
        <v>12000</v>
      </c>
      <c r="F3253" s="103">
        <v>0</v>
      </c>
      <c r="G3253" s="103">
        <v>0</v>
      </c>
      <c r="H3253" s="103">
        <v>0</v>
      </c>
    </row>
    <row r="3254" spans="1:8" ht="63">
      <c r="A3254" s="101" t="s">
        <v>4036</v>
      </c>
      <c r="B3254" s="101" t="s">
        <v>3820</v>
      </c>
      <c r="C3254" s="102" t="s">
        <v>6161</v>
      </c>
      <c r="D3254" s="103">
        <v>71000</v>
      </c>
      <c r="E3254" s="103">
        <v>71000</v>
      </c>
      <c r="F3254" s="103">
        <v>0</v>
      </c>
      <c r="G3254" s="103">
        <v>0</v>
      </c>
      <c r="H3254" s="103">
        <v>0</v>
      </c>
    </row>
    <row r="3255" spans="1:8" ht="31.5">
      <c r="A3255" s="101" t="s">
        <v>4038</v>
      </c>
      <c r="B3255" s="101" t="s">
        <v>3820</v>
      </c>
      <c r="C3255" s="102" t="s">
        <v>6162</v>
      </c>
      <c r="D3255" s="103">
        <v>17500</v>
      </c>
      <c r="E3255" s="103">
        <v>17500</v>
      </c>
      <c r="F3255" s="103">
        <v>0</v>
      </c>
      <c r="G3255" s="103">
        <v>0</v>
      </c>
      <c r="H3255" s="103">
        <v>0</v>
      </c>
    </row>
    <row r="3256" spans="1:8">
      <c r="A3256" s="101" t="s">
        <v>4039</v>
      </c>
      <c r="B3256" s="101" t="s">
        <v>3820</v>
      </c>
      <c r="C3256" s="102" t="s">
        <v>3620</v>
      </c>
      <c r="D3256" s="103">
        <v>0</v>
      </c>
      <c r="E3256" s="103">
        <v>0</v>
      </c>
      <c r="F3256" s="103">
        <v>447315</v>
      </c>
      <c r="G3256" s="103">
        <v>210000</v>
      </c>
      <c r="H3256" s="103">
        <v>0</v>
      </c>
    </row>
    <row r="3257" spans="1:8" ht="31.5">
      <c r="A3257" s="101"/>
      <c r="B3257" s="101" t="s">
        <v>6163</v>
      </c>
      <c r="C3257" s="102"/>
      <c r="D3257" s="103">
        <f>SUM(D3199:D3256)</f>
        <v>1119100</v>
      </c>
      <c r="E3257" s="103">
        <f>SUM(E3199:E3256)</f>
        <v>1044100</v>
      </c>
      <c r="F3257" s="103">
        <f>SUM(F3199:F3256)</f>
        <v>1044100</v>
      </c>
      <c r="G3257" s="103">
        <f>SUM(G3199:G3256)</f>
        <v>210000</v>
      </c>
      <c r="H3257" s="103">
        <f>SUM(H3199:H3256)</f>
        <v>596785</v>
      </c>
    </row>
    <row r="3258" spans="1:8" ht="31.5">
      <c r="A3258" s="101" t="s">
        <v>4042</v>
      </c>
      <c r="B3258" s="101" t="s">
        <v>3921</v>
      </c>
      <c r="C3258" s="102" t="s">
        <v>3922</v>
      </c>
      <c r="D3258" s="103">
        <v>79000</v>
      </c>
      <c r="E3258" s="103">
        <v>70000</v>
      </c>
      <c r="F3258" s="103">
        <v>58000</v>
      </c>
      <c r="G3258" s="103">
        <v>0</v>
      </c>
      <c r="H3258" s="103">
        <v>58000</v>
      </c>
    </row>
    <row r="3259" spans="1:8" ht="31.5">
      <c r="A3259" s="101" t="s">
        <v>4044</v>
      </c>
      <c r="B3259" s="101" t="s">
        <v>3921</v>
      </c>
      <c r="C3259" s="102" t="s">
        <v>3924</v>
      </c>
      <c r="D3259" s="103">
        <v>79000</v>
      </c>
      <c r="E3259" s="103">
        <v>70000</v>
      </c>
      <c r="F3259" s="103">
        <v>0</v>
      </c>
      <c r="G3259" s="103">
        <v>0</v>
      </c>
      <c r="H3259" s="103">
        <v>0</v>
      </c>
    </row>
    <row r="3260" spans="1:8" ht="47.25">
      <c r="A3260" s="101" t="s">
        <v>4046</v>
      </c>
      <c r="B3260" s="101" t="s">
        <v>3921</v>
      </c>
      <c r="C3260" s="102" t="s">
        <v>3926</v>
      </c>
      <c r="D3260" s="103">
        <v>40000</v>
      </c>
      <c r="E3260" s="103">
        <v>40000</v>
      </c>
      <c r="F3260" s="103">
        <v>29000</v>
      </c>
      <c r="G3260" s="103">
        <v>0</v>
      </c>
      <c r="H3260" s="103">
        <v>29000</v>
      </c>
    </row>
    <row r="3261" spans="1:8" ht="47.25">
      <c r="A3261" s="101" t="s">
        <v>4048</v>
      </c>
      <c r="B3261" s="101" t="s">
        <v>3921</v>
      </c>
      <c r="C3261" s="102" t="s">
        <v>3928</v>
      </c>
      <c r="D3261" s="103">
        <v>40000</v>
      </c>
      <c r="E3261" s="103">
        <v>40000</v>
      </c>
      <c r="F3261" s="103">
        <v>28765</v>
      </c>
      <c r="G3261" s="103">
        <v>0</v>
      </c>
      <c r="H3261" s="103">
        <v>28765</v>
      </c>
    </row>
    <row r="3262" spans="1:8" ht="47.25">
      <c r="A3262" s="101" t="s">
        <v>4050</v>
      </c>
      <c r="B3262" s="101" t="s">
        <v>3921</v>
      </c>
      <c r="C3262" s="102" t="s">
        <v>3930</v>
      </c>
      <c r="D3262" s="103">
        <v>40000</v>
      </c>
      <c r="E3262" s="103">
        <v>40000</v>
      </c>
      <c r="F3262" s="103">
        <v>29000</v>
      </c>
      <c r="G3262" s="103">
        <v>0</v>
      </c>
      <c r="H3262" s="103">
        <v>29000</v>
      </c>
    </row>
    <row r="3263" spans="1:8" ht="47.25">
      <c r="A3263" s="101" t="s">
        <v>4053</v>
      </c>
      <c r="B3263" s="101" t="s">
        <v>3921</v>
      </c>
      <c r="C3263" s="102" t="s">
        <v>3932</v>
      </c>
      <c r="D3263" s="103">
        <v>40000</v>
      </c>
      <c r="E3263" s="103">
        <v>40000</v>
      </c>
      <c r="F3263" s="103">
        <v>28960</v>
      </c>
      <c r="G3263" s="103">
        <v>0</v>
      </c>
      <c r="H3263" s="103">
        <v>28960</v>
      </c>
    </row>
    <row r="3264" spans="1:8" ht="47.25">
      <c r="A3264" s="101" t="s">
        <v>4055</v>
      </c>
      <c r="B3264" s="101" t="s">
        <v>3921</v>
      </c>
      <c r="C3264" s="102" t="s">
        <v>3934</v>
      </c>
      <c r="D3264" s="103">
        <v>40000</v>
      </c>
      <c r="E3264" s="103">
        <v>40000</v>
      </c>
      <c r="F3264" s="103">
        <v>29000</v>
      </c>
      <c r="G3264" s="103">
        <v>0</v>
      </c>
      <c r="H3264" s="103">
        <v>29000</v>
      </c>
    </row>
    <row r="3265" spans="1:8" ht="47.25">
      <c r="A3265" s="101" t="s">
        <v>4057</v>
      </c>
      <c r="B3265" s="101" t="s">
        <v>3921</v>
      </c>
      <c r="C3265" s="102" t="s">
        <v>3936</v>
      </c>
      <c r="D3265" s="103">
        <v>40000</v>
      </c>
      <c r="E3265" s="103">
        <v>40000</v>
      </c>
      <c r="F3265" s="103">
        <v>29000</v>
      </c>
      <c r="G3265" s="103">
        <v>0</v>
      </c>
      <c r="H3265" s="103">
        <v>29000</v>
      </c>
    </row>
    <row r="3266" spans="1:8" ht="47.25">
      <c r="A3266" s="101" t="s">
        <v>4058</v>
      </c>
      <c r="B3266" s="101" t="s">
        <v>3921</v>
      </c>
      <c r="C3266" s="102" t="s">
        <v>3938</v>
      </c>
      <c r="D3266" s="103">
        <v>40000</v>
      </c>
      <c r="E3266" s="103">
        <v>40000</v>
      </c>
      <c r="F3266" s="103">
        <v>0</v>
      </c>
      <c r="G3266" s="103">
        <v>0</v>
      </c>
      <c r="H3266" s="103">
        <v>0</v>
      </c>
    </row>
    <row r="3267" spans="1:8">
      <c r="A3267" s="101" t="s">
        <v>4061</v>
      </c>
      <c r="B3267" s="101" t="s">
        <v>3921</v>
      </c>
      <c r="C3267" s="102" t="s">
        <v>3620</v>
      </c>
      <c r="D3267" s="103">
        <v>0</v>
      </c>
      <c r="E3267" s="103">
        <v>0</v>
      </c>
      <c r="F3267" s="103">
        <v>188275</v>
      </c>
      <c r="G3267" s="103">
        <v>101000</v>
      </c>
      <c r="H3267" s="103">
        <v>0</v>
      </c>
    </row>
    <row r="3268" spans="1:8" ht="31.5">
      <c r="A3268" s="101"/>
      <c r="B3268" s="101" t="s">
        <v>6164</v>
      </c>
      <c r="C3268" s="102"/>
      <c r="D3268" s="103">
        <f>SUM(D3258:D3267)</f>
        <v>438000</v>
      </c>
      <c r="E3268" s="103">
        <f>SUM(E3258:E3267)</f>
        <v>420000</v>
      </c>
      <c r="F3268" s="103">
        <f>SUM(F3258:F3267)</f>
        <v>420000</v>
      </c>
      <c r="G3268" s="103">
        <f>SUM(G3258:G3267)</f>
        <v>101000</v>
      </c>
      <c r="H3268" s="103">
        <f>SUM(H3258:H3267)</f>
        <v>231725</v>
      </c>
    </row>
    <row r="3269" spans="1:8" ht="31.5">
      <c r="A3269" s="101" t="s">
        <v>4063</v>
      </c>
      <c r="B3269" s="101" t="s">
        <v>3941</v>
      </c>
      <c r="C3269" s="102" t="s">
        <v>3942</v>
      </c>
      <c r="D3269" s="103">
        <v>4456000</v>
      </c>
      <c r="E3269" s="103">
        <v>4223000</v>
      </c>
      <c r="F3269" s="103">
        <v>0</v>
      </c>
      <c r="G3269" s="103">
        <v>0</v>
      </c>
      <c r="H3269" s="103">
        <v>0</v>
      </c>
    </row>
    <row r="3270" spans="1:8" ht="31.5">
      <c r="A3270" s="101" t="s">
        <v>4065</v>
      </c>
      <c r="B3270" s="101" t="s">
        <v>3941</v>
      </c>
      <c r="C3270" s="102" t="s">
        <v>3944</v>
      </c>
      <c r="D3270" s="103">
        <v>1400</v>
      </c>
      <c r="E3270" s="103">
        <v>1400</v>
      </c>
      <c r="F3270" s="103">
        <v>1400</v>
      </c>
      <c r="G3270" s="103">
        <v>0</v>
      </c>
      <c r="H3270" s="103">
        <v>1400</v>
      </c>
    </row>
    <row r="3271" spans="1:8" ht="31.5">
      <c r="A3271" s="101" t="s">
        <v>4067</v>
      </c>
      <c r="B3271" s="101" t="s">
        <v>3941</v>
      </c>
      <c r="C3271" s="102" t="s">
        <v>3946</v>
      </c>
      <c r="D3271" s="103">
        <v>1400</v>
      </c>
      <c r="E3271" s="103">
        <v>1400</v>
      </c>
      <c r="F3271" s="103">
        <v>1400</v>
      </c>
      <c r="G3271" s="103">
        <v>0</v>
      </c>
      <c r="H3271" s="103">
        <v>1400</v>
      </c>
    </row>
    <row r="3272" spans="1:8" ht="31.5">
      <c r="A3272" s="101" t="s">
        <v>4069</v>
      </c>
      <c r="B3272" s="101" t="s">
        <v>3941</v>
      </c>
      <c r="C3272" s="102" t="s">
        <v>3948</v>
      </c>
      <c r="D3272" s="103">
        <v>1400</v>
      </c>
      <c r="E3272" s="103">
        <v>1400</v>
      </c>
      <c r="F3272" s="103">
        <v>1400</v>
      </c>
      <c r="G3272" s="103">
        <v>0</v>
      </c>
      <c r="H3272" s="103">
        <v>1400</v>
      </c>
    </row>
    <row r="3273" spans="1:8" ht="31.5">
      <c r="A3273" s="101" t="s">
        <v>4071</v>
      </c>
      <c r="B3273" s="101" t="s">
        <v>3941</v>
      </c>
      <c r="C3273" s="102" t="s">
        <v>3950</v>
      </c>
      <c r="D3273" s="103">
        <v>1400</v>
      </c>
      <c r="E3273" s="103">
        <v>1400</v>
      </c>
      <c r="F3273" s="103">
        <v>1400</v>
      </c>
      <c r="G3273" s="103">
        <v>0</v>
      </c>
      <c r="H3273" s="103">
        <v>1400</v>
      </c>
    </row>
    <row r="3274" spans="1:8" ht="31.5">
      <c r="A3274" s="101" t="s">
        <v>4073</v>
      </c>
      <c r="B3274" s="101" t="s">
        <v>3941</v>
      </c>
      <c r="C3274" s="102" t="s">
        <v>3952</v>
      </c>
      <c r="D3274" s="103">
        <v>1400</v>
      </c>
      <c r="E3274" s="103">
        <v>1400</v>
      </c>
      <c r="F3274" s="103">
        <v>1400</v>
      </c>
      <c r="G3274" s="103">
        <v>0</v>
      </c>
      <c r="H3274" s="103">
        <v>1400</v>
      </c>
    </row>
    <row r="3275" spans="1:8" ht="31.5">
      <c r="A3275" s="101" t="s">
        <v>4075</v>
      </c>
      <c r="B3275" s="101" t="s">
        <v>3941</v>
      </c>
      <c r="C3275" s="102" t="s">
        <v>3954</v>
      </c>
      <c r="D3275" s="103">
        <v>1400</v>
      </c>
      <c r="E3275" s="103">
        <v>1400</v>
      </c>
      <c r="F3275" s="103">
        <v>1400</v>
      </c>
      <c r="G3275" s="103">
        <v>0</v>
      </c>
      <c r="H3275" s="103">
        <v>1400</v>
      </c>
    </row>
    <row r="3276" spans="1:8" ht="31.5">
      <c r="A3276" s="101" t="s">
        <v>4077</v>
      </c>
      <c r="B3276" s="101" t="s">
        <v>3941</v>
      </c>
      <c r="C3276" s="102" t="s">
        <v>3956</v>
      </c>
      <c r="D3276" s="103">
        <v>1400</v>
      </c>
      <c r="E3276" s="103">
        <v>1400</v>
      </c>
      <c r="F3276" s="103">
        <v>1400</v>
      </c>
      <c r="G3276" s="103">
        <v>0</v>
      </c>
      <c r="H3276" s="103">
        <v>1400</v>
      </c>
    </row>
    <row r="3277" spans="1:8" ht="31.5">
      <c r="A3277" s="101" t="s">
        <v>4079</v>
      </c>
      <c r="B3277" s="101" t="s">
        <v>3941</v>
      </c>
      <c r="C3277" s="102" t="s">
        <v>3958</v>
      </c>
      <c r="D3277" s="103">
        <v>1400</v>
      </c>
      <c r="E3277" s="103">
        <v>1400</v>
      </c>
      <c r="F3277" s="103">
        <v>1400</v>
      </c>
      <c r="G3277" s="103">
        <v>0</v>
      </c>
      <c r="H3277" s="103">
        <v>1400</v>
      </c>
    </row>
    <row r="3278" spans="1:8" ht="31.5">
      <c r="A3278" s="101" t="s">
        <v>4081</v>
      </c>
      <c r="B3278" s="101" t="s">
        <v>3941</v>
      </c>
      <c r="C3278" s="102" t="s">
        <v>3960</v>
      </c>
      <c r="D3278" s="103">
        <v>1400</v>
      </c>
      <c r="E3278" s="103">
        <v>1400</v>
      </c>
      <c r="F3278" s="103">
        <v>1400</v>
      </c>
      <c r="G3278" s="103">
        <v>0</v>
      </c>
      <c r="H3278" s="103">
        <v>1400</v>
      </c>
    </row>
    <row r="3279" spans="1:8" ht="47.25">
      <c r="A3279" s="101" t="s">
        <v>4083</v>
      </c>
      <c r="B3279" s="101" t="s">
        <v>3941</v>
      </c>
      <c r="C3279" s="102" t="s">
        <v>6165</v>
      </c>
      <c r="D3279" s="103">
        <v>500000</v>
      </c>
      <c r="E3279" s="103">
        <v>500000</v>
      </c>
      <c r="F3279" s="103">
        <v>0</v>
      </c>
      <c r="G3279" s="103">
        <v>0</v>
      </c>
      <c r="H3279" s="103">
        <v>0</v>
      </c>
    </row>
    <row r="3280" spans="1:8" ht="31.5">
      <c r="A3280" s="101" t="s">
        <v>4085</v>
      </c>
      <c r="B3280" s="101" t="s">
        <v>3941</v>
      </c>
      <c r="C3280" s="102" t="s">
        <v>3963</v>
      </c>
      <c r="D3280" s="103">
        <v>70000</v>
      </c>
      <c r="E3280" s="103">
        <v>70000</v>
      </c>
      <c r="F3280" s="103">
        <v>59998</v>
      </c>
      <c r="G3280" s="103">
        <v>0</v>
      </c>
      <c r="H3280" s="103">
        <v>59998</v>
      </c>
    </row>
    <row r="3281" spans="1:8" ht="63">
      <c r="A3281" s="101" t="s">
        <v>4087</v>
      </c>
      <c r="B3281" s="101" t="s">
        <v>3941</v>
      </c>
      <c r="C3281" s="102" t="s">
        <v>3965</v>
      </c>
      <c r="D3281" s="103">
        <v>100000</v>
      </c>
      <c r="E3281" s="103">
        <v>100000</v>
      </c>
      <c r="F3281" s="103">
        <v>100000</v>
      </c>
      <c r="G3281" s="103">
        <v>0</v>
      </c>
      <c r="H3281" s="103">
        <v>100000</v>
      </c>
    </row>
    <row r="3282" spans="1:8">
      <c r="A3282" s="101" t="s">
        <v>4089</v>
      </c>
      <c r="B3282" s="101" t="s">
        <v>3941</v>
      </c>
      <c r="C3282" s="102" t="s">
        <v>3620</v>
      </c>
      <c r="D3282" s="103">
        <v>0</v>
      </c>
      <c r="E3282" s="103">
        <v>0</v>
      </c>
      <c r="F3282" s="103">
        <v>4733002</v>
      </c>
      <c r="G3282" s="103">
        <v>1314000</v>
      </c>
      <c r="H3282" s="103">
        <v>0</v>
      </c>
    </row>
    <row r="3283" spans="1:8" ht="31.5">
      <c r="A3283" s="101"/>
      <c r="B3283" s="101" t="s">
        <v>6166</v>
      </c>
      <c r="C3283" s="102"/>
      <c r="D3283" s="103">
        <f>SUM(D3269:D3282)</f>
        <v>5138600</v>
      </c>
      <c r="E3283" s="103">
        <f>SUM(E3269:E3282)</f>
        <v>4905600</v>
      </c>
      <c r="F3283" s="103">
        <f>SUM(F3269:F3282)</f>
        <v>4905600</v>
      </c>
      <c r="G3283" s="103">
        <f>SUM(G3269:G3282)</f>
        <v>1314000</v>
      </c>
      <c r="H3283" s="103">
        <f>SUM(H3269:H3282)</f>
        <v>172598</v>
      </c>
    </row>
    <row r="3284" spans="1:8" ht="31.5">
      <c r="A3284" s="101" t="s">
        <v>4091</v>
      </c>
      <c r="B3284" s="101" t="s">
        <v>3968</v>
      </c>
      <c r="C3284" s="102" t="s">
        <v>3969</v>
      </c>
      <c r="D3284" s="103">
        <v>13000</v>
      </c>
      <c r="E3284" s="103">
        <v>13000</v>
      </c>
      <c r="F3284" s="103">
        <v>0</v>
      </c>
      <c r="G3284" s="103">
        <v>0</v>
      </c>
      <c r="H3284" s="103">
        <v>0</v>
      </c>
    </row>
    <row r="3285" spans="1:8" ht="31.5">
      <c r="A3285" s="101" t="s">
        <v>4092</v>
      </c>
      <c r="B3285" s="101" t="s">
        <v>3968</v>
      </c>
      <c r="C3285" s="102" t="s">
        <v>3971</v>
      </c>
      <c r="D3285" s="103">
        <v>12000</v>
      </c>
      <c r="E3285" s="103">
        <v>12000</v>
      </c>
      <c r="F3285" s="103">
        <v>0</v>
      </c>
      <c r="G3285" s="103">
        <v>0</v>
      </c>
      <c r="H3285" s="103">
        <v>0</v>
      </c>
    </row>
    <row r="3286" spans="1:8" ht="31.5">
      <c r="A3286" s="101" t="s">
        <v>4095</v>
      </c>
      <c r="B3286" s="101" t="s">
        <v>3968</v>
      </c>
      <c r="C3286" s="102" t="s">
        <v>3973</v>
      </c>
      <c r="D3286" s="103">
        <v>12000</v>
      </c>
      <c r="E3286" s="103">
        <v>12000</v>
      </c>
      <c r="F3286" s="103">
        <v>0</v>
      </c>
      <c r="G3286" s="103">
        <v>0</v>
      </c>
      <c r="H3286" s="103">
        <v>0</v>
      </c>
    </row>
    <row r="3287" spans="1:8" ht="31.5">
      <c r="A3287" s="101" t="s">
        <v>4097</v>
      </c>
      <c r="B3287" s="101" t="s">
        <v>3968</v>
      </c>
      <c r="C3287" s="102" t="s">
        <v>3975</v>
      </c>
      <c r="D3287" s="103">
        <v>13000</v>
      </c>
      <c r="E3287" s="103">
        <v>13000</v>
      </c>
      <c r="F3287" s="103">
        <v>0</v>
      </c>
      <c r="G3287" s="103">
        <v>0</v>
      </c>
      <c r="H3287" s="103">
        <v>0</v>
      </c>
    </row>
    <row r="3288" spans="1:8">
      <c r="A3288" s="101" t="s">
        <v>4099</v>
      </c>
      <c r="B3288" s="101" t="s">
        <v>3968</v>
      </c>
      <c r="C3288" s="102" t="s">
        <v>3977</v>
      </c>
      <c r="D3288" s="103">
        <v>198000</v>
      </c>
      <c r="E3288" s="103">
        <v>198000</v>
      </c>
      <c r="F3288" s="103">
        <v>0</v>
      </c>
      <c r="G3288" s="103">
        <v>0</v>
      </c>
      <c r="H3288" s="103">
        <v>0</v>
      </c>
    </row>
    <row r="3289" spans="1:8">
      <c r="A3289" s="101" t="s">
        <v>4101</v>
      </c>
      <c r="B3289" s="101" t="s">
        <v>3968</v>
      </c>
      <c r="C3289" s="102" t="s">
        <v>3977</v>
      </c>
      <c r="D3289" s="103">
        <v>396000</v>
      </c>
      <c r="E3289" s="103">
        <v>370000</v>
      </c>
      <c r="F3289" s="103">
        <v>0</v>
      </c>
      <c r="G3289" s="103">
        <v>0</v>
      </c>
      <c r="H3289" s="103">
        <v>0</v>
      </c>
    </row>
    <row r="3290" spans="1:8">
      <c r="A3290" s="101" t="s">
        <v>4104</v>
      </c>
      <c r="B3290" s="101" t="s">
        <v>3968</v>
      </c>
      <c r="C3290" s="102" t="s">
        <v>3561</v>
      </c>
      <c r="D3290" s="103">
        <v>0</v>
      </c>
      <c r="E3290" s="103">
        <v>0</v>
      </c>
      <c r="F3290" s="103">
        <v>618000</v>
      </c>
      <c r="G3290" s="103">
        <v>144000</v>
      </c>
      <c r="H3290" s="103">
        <v>0</v>
      </c>
    </row>
    <row r="3291" spans="1:8" ht="31.5">
      <c r="A3291" s="101"/>
      <c r="B3291" s="101" t="s">
        <v>6167</v>
      </c>
      <c r="C3291" s="102"/>
      <c r="D3291" s="103">
        <f>SUM(D3284:D3290)</f>
        <v>644000</v>
      </c>
      <c r="E3291" s="103">
        <f>SUM(E3284:E3290)</f>
        <v>618000</v>
      </c>
      <c r="F3291" s="103">
        <f>SUM(F3284:F3290)</f>
        <v>618000</v>
      </c>
      <c r="G3291" s="103">
        <f>SUM(G3284:G3290)</f>
        <v>144000</v>
      </c>
      <c r="H3291" s="103">
        <f>SUM(H3284:H3290)</f>
        <v>0</v>
      </c>
    </row>
    <row r="3292" spans="1:8" ht="31.5">
      <c r="A3292" s="101" t="s">
        <v>4106</v>
      </c>
      <c r="B3292" s="101" t="s">
        <v>3981</v>
      </c>
      <c r="C3292" s="102" t="s">
        <v>3982</v>
      </c>
      <c r="D3292" s="103">
        <v>40000</v>
      </c>
      <c r="E3292" s="103">
        <v>40000</v>
      </c>
      <c r="F3292" s="103">
        <v>29000</v>
      </c>
      <c r="G3292" s="103">
        <v>0</v>
      </c>
      <c r="H3292" s="103">
        <v>29000</v>
      </c>
    </row>
    <row r="3293" spans="1:8" ht="31.5">
      <c r="A3293" s="101" t="s">
        <v>4108</v>
      </c>
      <c r="B3293" s="101" t="s">
        <v>3981</v>
      </c>
      <c r="C3293" s="102" t="s">
        <v>3984</v>
      </c>
      <c r="D3293" s="103">
        <v>40000</v>
      </c>
      <c r="E3293" s="103">
        <v>37000</v>
      </c>
      <c r="F3293" s="103">
        <v>29000</v>
      </c>
      <c r="G3293" s="103">
        <v>0</v>
      </c>
      <c r="H3293" s="103">
        <v>29000</v>
      </c>
    </row>
    <row r="3294" spans="1:8">
      <c r="A3294" s="101" t="s">
        <v>4110</v>
      </c>
      <c r="B3294" s="101" t="s">
        <v>3981</v>
      </c>
      <c r="C3294" s="102" t="s">
        <v>3561</v>
      </c>
      <c r="D3294" s="103">
        <v>0</v>
      </c>
      <c r="E3294" s="103">
        <v>0</v>
      </c>
      <c r="F3294" s="103">
        <v>19000</v>
      </c>
      <c r="G3294" s="103">
        <v>19000</v>
      </c>
      <c r="H3294" s="103">
        <v>0</v>
      </c>
    </row>
    <row r="3295" spans="1:8" ht="31.5">
      <c r="A3295" s="101"/>
      <c r="B3295" s="101" t="s">
        <v>6168</v>
      </c>
      <c r="C3295" s="102"/>
      <c r="D3295" s="103">
        <f>SUM(D3292:D3294)</f>
        <v>80000</v>
      </c>
      <c r="E3295" s="103">
        <f>SUM(E3292:E3294)</f>
        <v>77000</v>
      </c>
      <c r="F3295" s="103">
        <f>SUM(F3292:F3294)</f>
        <v>77000</v>
      </c>
      <c r="G3295" s="103">
        <f>SUM(G3292:G3294)</f>
        <v>19000</v>
      </c>
      <c r="H3295" s="103">
        <f>SUM(H3292:H3294)</f>
        <v>58000</v>
      </c>
    </row>
    <row r="3296" spans="1:8" ht="31.5">
      <c r="A3296" s="101" t="s">
        <v>4112</v>
      </c>
      <c r="B3296" s="101" t="s">
        <v>3986</v>
      </c>
      <c r="C3296" s="102" t="s">
        <v>3987</v>
      </c>
      <c r="D3296" s="103">
        <v>79000</v>
      </c>
      <c r="E3296" s="103">
        <v>79000</v>
      </c>
      <c r="F3296" s="103">
        <v>58000</v>
      </c>
      <c r="G3296" s="103">
        <v>0</v>
      </c>
      <c r="H3296" s="103">
        <v>58000</v>
      </c>
    </row>
    <row r="3297" spans="1:8" ht="31.5">
      <c r="A3297" s="101" t="s">
        <v>4114</v>
      </c>
      <c r="B3297" s="101" t="s">
        <v>3986</v>
      </c>
      <c r="C3297" s="102" t="s">
        <v>3989</v>
      </c>
      <c r="D3297" s="103">
        <v>40000</v>
      </c>
      <c r="E3297" s="103">
        <v>40000</v>
      </c>
      <c r="F3297" s="103">
        <v>29000</v>
      </c>
      <c r="G3297" s="103">
        <v>0</v>
      </c>
      <c r="H3297" s="103">
        <v>29000</v>
      </c>
    </row>
    <row r="3298" spans="1:8" ht="31.5">
      <c r="A3298" s="101" t="s">
        <v>4115</v>
      </c>
      <c r="B3298" s="101" t="s">
        <v>3986</v>
      </c>
      <c r="C3298" s="102" t="s">
        <v>3991</v>
      </c>
      <c r="D3298" s="103">
        <v>40000</v>
      </c>
      <c r="E3298" s="103">
        <v>34000</v>
      </c>
      <c r="F3298" s="103">
        <v>29000</v>
      </c>
      <c r="G3298" s="103">
        <v>0</v>
      </c>
      <c r="H3298" s="103">
        <v>29000</v>
      </c>
    </row>
    <row r="3299" spans="1:8">
      <c r="A3299" s="101" t="s">
        <v>4118</v>
      </c>
      <c r="B3299" s="101" t="s">
        <v>3986</v>
      </c>
      <c r="C3299" s="102" t="s">
        <v>3561</v>
      </c>
      <c r="D3299" s="103">
        <v>0</v>
      </c>
      <c r="E3299" s="103">
        <v>0</v>
      </c>
      <c r="F3299" s="103">
        <v>37000</v>
      </c>
      <c r="G3299" s="103">
        <v>37000</v>
      </c>
      <c r="H3299" s="103">
        <v>0</v>
      </c>
    </row>
    <row r="3300" spans="1:8" ht="31.5">
      <c r="A3300" s="101"/>
      <c r="B3300" s="101" t="s">
        <v>6169</v>
      </c>
      <c r="C3300" s="102"/>
      <c r="D3300" s="103">
        <f>SUM(D3296:D3299)</f>
        <v>159000</v>
      </c>
      <c r="E3300" s="103">
        <f>SUM(E3296:E3299)</f>
        <v>153000</v>
      </c>
      <c r="F3300" s="103">
        <f>SUM(F3296:F3299)</f>
        <v>153000</v>
      </c>
      <c r="G3300" s="103">
        <f>SUM(G3296:G3299)</f>
        <v>37000</v>
      </c>
      <c r="H3300" s="103">
        <f>SUM(H3296:H3299)</f>
        <v>116000</v>
      </c>
    </row>
    <row r="3301" spans="1:8" ht="47.25">
      <c r="A3301" s="101" t="s">
        <v>6170</v>
      </c>
      <c r="B3301" s="101" t="s">
        <v>3994</v>
      </c>
      <c r="C3301" s="102" t="s">
        <v>3995</v>
      </c>
      <c r="D3301" s="103">
        <v>13000</v>
      </c>
      <c r="E3301" s="103">
        <v>13000</v>
      </c>
      <c r="F3301" s="103">
        <v>0</v>
      </c>
      <c r="G3301" s="103">
        <v>0</v>
      </c>
      <c r="H3301" s="103">
        <v>0</v>
      </c>
    </row>
    <row r="3302" spans="1:8">
      <c r="A3302" s="101" t="s">
        <v>6171</v>
      </c>
      <c r="B3302" s="101" t="s">
        <v>3994</v>
      </c>
      <c r="C3302" s="102" t="s">
        <v>3561</v>
      </c>
      <c r="D3302" s="103">
        <v>0</v>
      </c>
      <c r="E3302" s="103">
        <v>0</v>
      </c>
      <c r="F3302" s="103">
        <v>13000</v>
      </c>
      <c r="G3302" s="103">
        <v>3000</v>
      </c>
      <c r="H3302" s="103">
        <v>0</v>
      </c>
    </row>
    <row r="3303" spans="1:8" ht="31.5">
      <c r="A3303" s="101"/>
      <c r="B3303" s="101" t="s">
        <v>6172</v>
      </c>
      <c r="C3303" s="102"/>
      <c r="D3303" s="103">
        <f>SUM(D3301:D3302)</f>
        <v>13000</v>
      </c>
      <c r="E3303" s="103">
        <f>SUM(E3301:E3302)</f>
        <v>13000</v>
      </c>
      <c r="F3303" s="103">
        <f>SUM(F3301:F3302)</f>
        <v>13000</v>
      </c>
      <c r="G3303" s="103">
        <f>SUM(G3301:G3302)</f>
        <v>3000</v>
      </c>
      <c r="H3303" s="103">
        <f>SUM(H3301:H3302)</f>
        <v>0</v>
      </c>
    </row>
    <row r="3304" spans="1:8" ht="31.5">
      <c r="A3304" s="101" t="s">
        <v>6173</v>
      </c>
      <c r="B3304" s="101" t="s">
        <v>3998</v>
      </c>
      <c r="C3304" s="102" t="s">
        <v>3999</v>
      </c>
      <c r="D3304" s="103">
        <v>79000</v>
      </c>
      <c r="E3304" s="103">
        <v>65000</v>
      </c>
      <c r="F3304" s="103">
        <v>58000</v>
      </c>
      <c r="G3304" s="103">
        <v>0</v>
      </c>
      <c r="H3304" s="103">
        <v>58000</v>
      </c>
    </row>
    <row r="3305" spans="1:8" ht="31.5">
      <c r="A3305" s="101" t="s">
        <v>6174</v>
      </c>
      <c r="B3305" s="101" t="s">
        <v>3998</v>
      </c>
      <c r="C3305" s="102" t="s">
        <v>4001</v>
      </c>
      <c r="D3305" s="103">
        <v>79000</v>
      </c>
      <c r="E3305" s="103">
        <v>79000</v>
      </c>
      <c r="F3305" s="103">
        <v>58000</v>
      </c>
      <c r="G3305" s="103">
        <v>0</v>
      </c>
      <c r="H3305" s="103">
        <v>58000</v>
      </c>
    </row>
    <row r="3306" spans="1:8" ht="31.5">
      <c r="A3306" s="101" t="s">
        <v>6175</v>
      </c>
      <c r="B3306" s="101" t="s">
        <v>3998</v>
      </c>
      <c r="C3306" s="102" t="s">
        <v>4003</v>
      </c>
      <c r="D3306" s="103">
        <v>79000</v>
      </c>
      <c r="E3306" s="103">
        <v>79000</v>
      </c>
      <c r="F3306" s="103">
        <v>58000</v>
      </c>
      <c r="G3306" s="103">
        <v>0</v>
      </c>
      <c r="H3306" s="103">
        <v>58000</v>
      </c>
    </row>
    <row r="3307" spans="1:8" ht="31.5">
      <c r="A3307" s="101" t="s">
        <v>6176</v>
      </c>
      <c r="B3307" s="101" t="s">
        <v>3998</v>
      </c>
      <c r="C3307" s="102" t="s">
        <v>4005</v>
      </c>
      <c r="D3307" s="103">
        <v>40000</v>
      </c>
      <c r="E3307" s="103">
        <v>40000</v>
      </c>
      <c r="F3307" s="103">
        <v>29000</v>
      </c>
      <c r="G3307" s="103">
        <v>0</v>
      </c>
      <c r="H3307" s="103">
        <v>29000</v>
      </c>
    </row>
    <row r="3308" spans="1:8" ht="31.5">
      <c r="A3308" s="101" t="s">
        <v>6177</v>
      </c>
      <c r="B3308" s="101" t="s">
        <v>3998</v>
      </c>
      <c r="C3308" s="102" t="s">
        <v>4007</v>
      </c>
      <c r="D3308" s="103">
        <v>40000</v>
      </c>
      <c r="E3308" s="103">
        <v>40000</v>
      </c>
      <c r="F3308" s="103">
        <v>29000</v>
      </c>
      <c r="G3308" s="103">
        <v>0</v>
      </c>
      <c r="H3308" s="103">
        <v>29000</v>
      </c>
    </row>
    <row r="3309" spans="1:8">
      <c r="A3309" s="101" t="s">
        <v>6178</v>
      </c>
      <c r="B3309" s="101" t="s">
        <v>3998</v>
      </c>
      <c r="C3309" s="102" t="s">
        <v>4009</v>
      </c>
      <c r="D3309" s="103">
        <v>40000</v>
      </c>
      <c r="E3309" s="103">
        <v>40000</v>
      </c>
      <c r="F3309" s="103">
        <v>29000</v>
      </c>
      <c r="G3309" s="103">
        <v>0</v>
      </c>
      <c r="H3309" s="103">
        <v>29000</v>
      </c>
    </row>
    <row r="3310" spans="1:8">
      <c r="A3310" s="101" t="s">
        <v>6179</v>
      </c>
      <c r="B3310" s="101" t="s">
        <v>3998</v>
      </c>
      <c r="C3310" s="102" t="s">
        <v>3561</v>
      </c>
      <c r="D3310" s="103">
        <v>0</v>
      </c>
      <c r="E3310" s="103">
        <v>0</v>
      </c>
      <c r="F3310" s="103">
        <v>82000</v>
      </c>
      <c r="G3310" s="103">
        <v>82000</v>
      </c>
      <c r="H3310" s="103">
        <v>0</v>
      </c>
    </row>
    <row r="3311" spans="1:8" ht="31.5">
      <c r="A3311" s="101"/>
      <c r="B3311" s="101" t="s">
        <v>6180</v>
      </c>
      <c r="C3311" s="102"/>
      <c r="D3311" s="103">
        <f>SUM(D3304:D3310)</f>
        <v>357000</v>
      </c>
      <c r="E3311" s="103">
        <f>SUM(E3304:E3310)</f>
        <v>343000</v>
      </c>
      <c r="F3311" s="103">
        <f>SUM(F3304:F3310)</f>
        <v>343000</v>
      </c>
      <c r="G3311" s="103">
        <f>SUM(G3304:G3310)</f>
        <v>82000</v>
      </c>
      <c r="H3311" s="103">
        <f>SUM(H3304:H3310)</f>
        <v>261000</v>
      </c>
    </row>
    <row r="3312" spans="1:8" ht="31.5">
      <c r="A3312" s="101" t="s">
        <v>6181</v>
      </c>
      <c r="B3312" s="101" t="s">
        <v>4011</v>
      </c>
      <c r="C3312" s="102" t="s">
        <v>4012</v>
      </c>
      <c r="D3312" s="103">
        <v>79000</v>
      </c>
      <c r="E3312" s="103">
        <v>71000</v>
      </c>
      <c r="F3312" s="103">
        <v>45000</v>
      </c>
      <c r="G3312" s="103">
        <v>0</v>
      </c>
      <c r="H3312" s="103">
        <v>45000</v>
      </c>
    </row>
    <row r="3313" spans="1:9" ht="31.5">
      <c r="A3313" s="101" t="s">
        <v>6182</v>
      </c>
      <c r="B3313" s="101" t="s">
        <v>4011</v>
      </c>
      <c r="C3313" s="102" t="s">
        <v>4014</v>
      </c>
      <c r="D3313" s="103">
        <v>40000</v>
      </c>
      <c r="E3313" s="103">
        <v>40000</v>
      </c>
      <c r="F3313" s="103">
        <v>29000</v>
      </c>
      <c r="G3313" s="103">
        <v>0</v>
      </c>
      <c r="H3313" s="103">
        <v>29000</v>
      </c>
    </row>
    <row r="3314" spans="1:9" ht="31.5">
      <c r="A3314" s="101" t="s">
        <v>6183</v>
      </c>
      <c r="B3314" s="101" t="s">
        <v>4011</v>
      </c>
      <c r="C3314" s="102" t="s">
        <v>4016</v>
      </c>
      <c r="D3314" s="103">
        <v>40000</v>
      </c>
      <c r="E3314" s="103">
        <v>40000</v>
      </c>
      <c r="F3314" s="103">
        <v>20852.099999999999</v>
      </c>
      <c r="G3314" s="103">
        <v>0</v>
      </c>
      <c r="H3314" s="103">
        <v>20852.099999999999</v>
      </c>
    </row>
    <row r="3315" spans="1:9" ht="31.5">
      <c r="A3315" s="101" t="s">
        <v>6184</v>
      </c>
      <c r="B3315" s="101" t="s">
        <v>4011</v>
      </c>
      <c r="C3315" s="102" t="s">
        <v>4018</v>
      </c>
      <c r="D3315" s="103">
        <v>40000</v>
      </c>
      <c r="E3315" s="103">
        <v>40000</v>
      </c>
      <c r="F3315" s="103">
        <v>20852.099999999999</v>
      </c>
      <c r="G3315" s="103">
        <v>0</v>
      </c>
      <c r="H3315" s="103">
        <v>20852.099999999999</v>
      </c>
    </row>
    <row r="3316" spans="1:9">
      <c r="A3316" s="101" t="s">
        <v>6185</v>
      </c>
      <c r="B3316" s="101" t="s">
        <v>4011</v>
      </c>
      <c r="C3316" s="102" t="s">
        <v>3561</v>
      </c>
      <c r="D3316" s="103">
        <v>0</v>
      </c>
      <c r="E3316" s="103">
        <v>0</v>
      </c>
      <c r="F3316" s="103">
        <v>75295.8</v>
      </c>
      <c r="G3316" s="103">
        <v>46000</v>
      </c>
      <c r="H3316" s="103">
        <v>0</v>
      </c>
    </row>
    <row r="3317" spans="1:9" ht="31.5">
      <c r="A3317" s="101"/>
      <c r="B3317" s="101" t="s">
        <v>6186</v>
      </c>
      <c r="C3317" s="102"/>
      <c r="D3317" s="103">
        <f>SUM(D3312:D3316)</f>
        <v>199000</v>
      </c>
      <c r="E3317" s="103">
        <f>SUM(E3312:E3316)</f>
        <v>191000</v>
      </c>
      <c r="F3317" s="103">
        <f>SUM(F3312:F3316)</f>
        <v>191000</v>
      </c>
      <c r="G3317" s="103">
        <f>SUM(G3312:G3316)</f>
        <v>46000</v>
      </c>
      <c r="H3317" s="103">
        <f>SUM(H3312:H3316)</f>
        <v>115704.20000000001</v>
      </c>
    </row>
    <row r="3318" spans="1:9" ht="31.5">
      <c r="A3318" s="101" t="s">
        <v>6187</v>
      </c>
      <c r="B3318" s="101" t="s">
        <v>4021</v>
      </c>
      <c r="C3318" s="102" t="s">
        <v>4022</v>
      </c>
      <c r="D3318" s="103">
        <v>79000</v>
      </c>
      <c r="E3318" s="103">
        <v>71000</v>
      </c>
      <c r="F3318" s="103">
        <v>58000</v>
      </c>
      <c r="G3318" s="103">
        <v>0</v>
      </c>
      <c r="H3318" s="103">
        <v>58000</v>
      </c>
    </row>
    <row r="3319" spans="1:9" ht="31.5">
      <c r="A3319" s="101" t="s">
        <v>6188</v>
      </c>
      <c r="B3319" s="101" t="s">
        <v>4021</v>
      </c>
      <c r="C3319" s="102" t="s">
        <v>4024</v>
      </c>
      <c r="D3319" s="103">
        <v>40000</v>
      </c>
      <c r="E3319" s="103">
        <v>40000</v>
      </c>
      <c r="F3319" s="103">
        <v>29000</v>
      </c>
      <c r="G3319" s="103">
        <v>0</v>
      </c>
      <c r="H3319" s="103">
        <v>29000</v>
      </c>
    </row>
    <row r="3320" spans="1:9" ht="18.75" customHeight="1">
      <c r="A3320" s="101" t="s">
        <v>6189</v>
      </c>
      <c r="B3320" s="101" t="s">
        <v>4021</v>
      </c>
      <c r="C3320" s="102" t="s">
        <v>4026</v>
      </c>
      <c r="D3320" s="103">
        <v>40000</v>
      </c>
      <c r="E3320" s="103">
        <v>40000</v>
      </c>
      <c r="F3320" s="103">
        <v>29000</v>
      </c>
      <c r="G3320" s="103">
        <v>0</v>
      </c>
      <c r="H3320" s="103">
        <v>29000</v>
      </c>
      <c r="I3320" s="1">
        <v>1</v>
      </c>
    </row>
    <row r="3321" spans="1:9" ht="20.25" customHeight="1">
      <c r="A3321" s="101" t="s">
        <v>6190</v>
      </c>
      <c r="B3321" s="101" t="s">
        <v>4021</v>
      </c>
      <c r="C3321" s="102" t="s">
        <v>4028</v>
      </c>
      <c r="D3321" s="103">
        <v>40000</v>
      </c>
      <c r="E3321" s="103">
        <v>40000</v>
      </c>
      <c r="F3321" s="103">
        <v>29000</v>
      </c>
      <c r="G3321" s="103">
        <v>0</v>
      </c>
      <c r="H3321" s="103">
        <v>29000</v>
      </c>
    </row>
    <row r="3322" spans="1:9">
      <c r="A3322" s="101" t="s">
        <v>6191</v>
      </c>
      <c r="B3322" s="101" t="s">
        <v>4021</v>
      </c>
      <c r="C3322" s="102" t="s">
        <v>3561</v>
      </c>
      <c r="D3322" s="103">
        <v>0</v>
      </c>
      <c r="E3322" s="103">
        <v>0</v>
      </c>
      <c r="F3322" s="103">
        <v>46000</v>
      </c>
      <c r="G3322" s="103">
        <v>46000</v>
      </c>
      <c r="H3322" s="103">
        <v>0</v>
      </c>
    </row>
    <row r="3323" spans="1:9" ht="31.5">
      <c r="A3323" s="101"/>
      <c r="B3323" s="101" t="s">
        <v>6192</v>
      </c>
      <c r="C3323" s="102"/>
      <c r="D3323" s="103">
        <f>SUM(D3318:D3322)</f>
        <v>199000</v>
      </c>
      <c r="E3323" s="103">
        <f>SUM(E3318:E3322)</f>
        <v>191000</v>
      </c>
      <c r="F3323" s="103">
        <f>SUM(F3318:F3322)</f>
        <v>191000</v>
      </c>
      <c r="G3323" s="103">
        <f>SUM(G3318:G3322)</f>
        <v>46000</v>
      </c>
      <c r="H3323" s="103">
        <f>SUM(H3318:H3322)</f>
        <v>145000</v>
      </c>
    </row>
    <row r="3324" spans="1:9" ht="31.5">
      <c r="A3324" s="101" t="s">
        <v>6193</v>
      </c>
      <c r="B3324" s="101" t="s">
        <v>4030</v>
      </c>
      <c r="C3324" s="102" t="s">
        <v>4031</v>
      </c>
      <c r="D3324" s="103">
        <v>27500</v>
      </c>
      <c r="E3324" s="103">
        <v>27500</v>
      </c>
      <c r="F3324" s="103">
        <v>0</v>
      </c>
      <c r="G3324" s="103">
        <v>0</v>
      </c>
      <c r="H3324" s="103">
        <v>0</v>
      </c>
    </row>
    <row r="3325" spans="1:9" ht="31.5">
      <c r="A3325" s="101" t="s">
        <v>6194</v>
      </c>
      <c r="B3325" s="101" t="s">
        <v>4030</v>
      </c>
      <c r="C3325" s="102" t="s">
        <v>4033</v>
      </c>
      <c r="D3325" s="103">
        <v>27200</v>
      </c>
      <c r="E3325" s="103">
        <v>27200</v>
      </c>
      <c r="F3325" s="103">
        <v>0</v>
      </c>
      <c r="G3325" s="103">
        <v>0</v>
      </c>
      <c r="H3325" s="103">
        <v>0</v>
      </c>
    </row>
    <row r="3326" spans="1:9">
      <c r="A3326" s="101" t="s">
        <v>6195</v>
      </c>
      <c r="B3326" s="101" t="s">
        <v>4030</v>
      </c>
      <c r="C3326" s="102" t="s">
        <v>4035</v>
      </c>
      <c r="D3326" s="103">
        <v>9000</v>
      </c>
      <c r="E3326" s="103">
        <v>9000</v>
      </c>
      <c r="F3326" s="103">
        <v>0</v>
      </c>
      <c r="G3326" s="103">
        <v>0</v>
      </c>
      <c r="H3326" s="103">
        <v>0</v>
      </c>
    </row>
    <row r="3327" spans="1:9" ht="31.5">
      <c r="A3327" s="101" t="s">
        <v>6196</v>
      </c>
      <c r="B3327" s="101" t="s">
        <v>4030</v>
      </c>
      <c r="C3327" s="102" t="s">
        <v>4037</v>
      </c>
      <c r="D3327" s="103">
        <v>27500</v>
      </c>
      <c r="E3327" s="103">
        <v>27500</v>
      </c>
      <c r="F3327" s="103">
        <v>0</v>
      </c>
      <c r="G3327" s="103">
        <v>0</v>
      </c>
      <c r="H3327" s="103">
        <v>0</v>
      </c>
    </row>
    <row r="3328" spans="1:9" ht="31.5">
      <c r="A3328" s="101" t="s">
        <v>6197</v>
      </c>
      <c r="B3328" s="101" t="s">
        <v>4030</v>
      </c>
      <c r="C3328" s="102" t="s">
        <v>6198</v>
      </c>
      <c r="D3328" s="103">
        <v>291000</v>
      </c>
      <c r="E3328" s="103">
        <v>291000</v>
      </c>
      <c r="F3328" s="103">
        <v>0</v>
      </c>
      <c r="G3328" s="103">
        <v>0</v>
      </c>
      <c r="H3328" s="103">
        <v>0</v>
      </c>
    </row>
    <row r="3329" spans="1:8">
      <c r="A3329" s="101" t="s">
        <v>6199</v>
      </c>
      <c r="B3329" s="101" t="s">
        <v>4030</v>
      </c>
      <c r="C3329" s="102" t="s">
        <v>3561</v>
      </c>
      <c r="D3329" s="103">
        <v>105000</v>
      </c>
      <c r="E3329" s="103">
        <v>85800</v>
      </c>
      <c r="F3329" s="103">
        <v>468000</v>
      </c>
      <c r="G3329" s="103">
        <v>111000</v>
      </c>
      <c r="H3329" s="103">
        <v>0</v>
      </c>
    </row>
    <row r="3330" spans="1:8" ht="31.5">
      <c r="A3330" s="101"/>
      <c r="B3330" s="101" t="s">
        <v>6200</v>
      </c>
      <c r="C3330" s="102"/>
      <c r="D3330" s="103">
        <f>SUM(D3324:D3329)</f>
        <v>487200</v>
      </c>
      <c r="E3330" s="103">
        <f>SUM(E3324:E3329)</f>
        <v>468000</v>
      </c>
      <c r="F3330" s="103">
        <f>SUM(F3324:F3329)</f>
        <v>468000</v>
      </c>
      <c r="G3330" s="103">
        <f>SUM(G3324:G3329)</f>
        <v>111000</v>
      </c>
      <c r="H3330" s="103">
        <f>SUM(H3324:H3329)</f>
        <v>0</v>
      </c>
    </row>
    <row r="3331" spans="1:8" ht="31.5">
      <c r="A3331" s="101" t="s">
        <v>6201</v>
      </c>
      <c r="B3331" s="101" t="s">
        <v>4040</v>
      </c>
      <c r="C3331" s="102" t="s">
        <v>4041</v>
      </c>
      <c r="D3331" s="103">
        <v>1400</v>
      </c>
      <c r="E3331" s="103">
        <v>1400</v>
      </c>
      <c r="F3331" s="103">
        <v>1400</v>
      </c>
      <c r="G3331" s="103">
        <v>0</v>
      </c>
      <c r="H3331" s="103">
        <v>1400</v>
      </c>
    </row>
    <row r="3332" spans="1:8" ht="31.5">
      <c r="A3332" s="101" t="s">
        <v>6202</v>
      </c>
      <c r="B3332" s="101" t="s">
        <v>4040</v>
      </c>
      <c r="C3332" s="102" t="s">
        <v>4043</v>
      </c>
      <c r="D3332" s="103">
        <v>7000</v>
      </c>
      <c r="E3332" s="103">
        <v>7000</v>
      </c>
      <c r="F3332" s="103">
        <v>7000</v>
      </c>
      <c r="G3332" s="103">
        <v>0</v>
      </c>
      <c r="H3332" s="103">
        <v>7000</v>
      </c>
    </row>
    <row r="3333" spans="1:8" ht="31.5">
      <c r="A3333" s="101" t="s">
        <v>6203</v>
      </c>
      <c r="B3333" s="101" t="s">
        <v>4040</v>
      </c>
      <c r="C3333" s="102" t="s">
        <v>4045</v>
      </c>
      <c r="D3333" s="103">
        <v>7000</v>
      </c>
      <c r="E3333" s="103">
        <v>7000</v>
      </c>
      <c r="F3333" s="103">
        <v>7000</v>
      </c>
      <c r="G3333" s="103">
        <v>0</v>
      </c>
      <c r="H3333" s="103">
        <v>7000</v>
      </c>
    </row>
    <row r="3334" spans="1:8" ht="31.5">
      <c r="A3334" s="101" t="s">
        <v>6204</v>
      </c>
      <c r="B3334" s="101" t="s">
        <v>4040</v>
      </c>
      <c r="C3334" s="102" t="s">
        <v>4047</v>
      </c>
      <c r="D3334" s="103">
        <v>7000</v>
      </c>
      <c r="E3334" s="103">
        <v>7000</v>
      </c>
      <c r="F3334" s="103">
        <v>7000</v>
      </c>
      <c r="G3334" s="103">
        <v>0</v>
      </c>
      <c r="H3334" s="103">
        <v>7000</v>
      </c>
    </row>
    <row r="3335" spans="1:8" ht="31.5">
      <c r="A3335" s="101" t="s">
        <v>6205</v>
      </c>
      <c r="B3335" s="101" t="s">
        <v>4040</v>
      </c>
      <c r="C3335" s="102" t="s">
        <v>4049</v>
      </c>
      <c r="D3335" s="103">
        <v>7000</v>
      </c>
      <c r="E3335" s="103">
        <v>7000</v>
      </c>
      <c r="F3335" s="103">
        <v>7000</v>
      </c>
      <c r="G3335" s="103">
        <v>0</v>
      </c>
      <c r="H3335" s="103">
        <v>7000</v>
      </c>
    </row>
    <row r="3336" spans="1:8" ht="31.5">
      <c r="A3336" s="101"/>
      <c r="B3336" s="101" t="s">
        <v>6206</v>
      </c>
      <c r="C3336" s="102"/>
      <c r="D3336" s="103">
        <f>SUM(D3331:D3335)</f>
        <v>29400</v>
      </c>
      <c r="E3336" s="103">
        <f>SUM(E3331:E3335)</f>
        <v>29400</v>
      </c>
      <c r="F3336" s="103">
        <f>SUM(F3331:F3335)</f>
        <v>29400</v>
      </c>
      <c r="G3336" s="103">
        <f>SUM(G3331:G3335)</f>
        <v>0</v>
      </c>
      <c r="H3336" s="103">
        <f>SUM(H3331:H3335)</f>
        <v>29400</v>
      </c>
    </row>
    <row r="3337" spans="1:8" ht="31.5">
      <c r="A3337" s="101" t="s">
        <v>6207</v>
      </c>
      <c r="B3337" s="101" t="s">
        <v>4051</v>
      </c>
      <c r="C3337" s="102" t="s">
        <v>4052</v>
      </c>
      <c r="D3337" s="103">
        <v>1400</v>
      </c>
      <c r="E3337" s="103">
        <v>1400</v>
      </c>
      <c r="F3337" s="103">
        <v>0</v>
      </c>
      <c r="G3337" s="103">
        <v>0</v>
      </c>
      <c r="H3337" s="103">
        <v>0</v>
      </c>
    </row>
    <row r="3338" spans="1:8" ht="31.5">
      <c r="A3338" s="101" t="s">
        <v>6208</v>
      </c>
      <c r="B3338" s="101" t="s">
        <v>4051</v>
      </c>
      <c r="C3338" s="102" t="s">
        <v>4054</v>
      </c>
      <c r="D3338" s="103">
        <v>1400</v>
      </c>
      <c r="E3338" s="103">
        <v>1400</v>
      </c>
      <c r="F3338" s="103">
        <v>0</v>
      </c>
      <c r="G3338" s="103">
        <v>0</v>
      </c>
      <c r="H3338" s="103">
        <v>0</v>
      </c>
    </row>
    <row r="3339" spans="1:8" ht="31.5">
      <c r="A3339" s="101" t="s">
        <v>6209</v>
      </c>
      <c r="B3339" s="101" t="s">
        <v>4051</v>
      </c>
      <c r="C3339" s="102" t="s">
        <v>4056</v>
      </c>
      <c r="D3339" s="103">
        <v>50000</v>
      </c>
      <c r="E3339" s="103">
        <v>50000</v>
      </c>
      <c r="F3339" s="103">
        <v>0</v>
      </c>
      <c r="G3339" s="103">
        <v>0</v>
      </c>
      <c r="H3339" s="103">
        <v>0</v>
      </c>
    </row>
    <row r="3340" spans="1:8">
      <c r="A3340" s="101" t="s">
        <v>6210</v>
      </c>
      <c r="B3340" s="101" t="s">
        <v>4051</v>
      </c>
      <c r="C3340" s="102" t="s">
        <v>3561</v>
      </c>
      <c r="D3340" s="103">
        <v>0</v>
      </c>
      <c r="E3340" s="103">
        <v>0</v>
      </c>
      <c r="F3340" s="103">
        <v>52800</v>
      </c>
      <c r="G3340" s="103">
        <v>0</v>
      </c>
      <c r="H3340" s="103">
        <v>0</v>
      </c>
    </row>
    <row r="3341" spans="1:8" ht="31.5">
      <c r="A3341" s="101"/>
      <c r="B3341" s="101" t="s">
        <v>6211</v>
      </c>
      <c r="C3341" s="102"/>
      <c r="D3341" s="103">
        <f>SUM(D3337:D3340)</f>
        <v>52800</v>
      </c>
      <c r="E3341" s="103">
        <f>SUM(E3337:E3340)</f>
        <v>52800</v>
      </c>
      <c r="F3341" s="103">
        <f>SUM(F3337:F3340)</f>
        <v>52800</v>
      </c>
      <c r="G3341" s="103">
        <f>SUM(G3337:G3340)</f>
        <v>0</v>
      </c>
      <c r="H3341" s="103">
        <f>SUM(H3337:H3340)</f>
        <v>0</v>
      </c>
    </row>
    <row r="3342" spans="1:8">
      <c r="A3342" s="101" t="s">
        <v>6212</v>
      </c>
      <c r="B3342" s="101" t="s">
        <v>4059</v>
      </c>
      <c r="C3342" s="102" t="s">
        <v>4060</v>
      </c>
      <c r="D3342" s="103">
        <v>1400</v>
      </c>
      <c r="E3342" s="103">
        <v>1400</v>
      </c>
      <c r="F3342" s="103">
        <v>1400</v>
      </c>
      <c r="G3342" s="103">
        <v>0</v>
      </c>
      <c r="H3342" s="103">
        <v>1400</v>
      </c>
    </row>
    <row r="3343" spans="1:8" ht="31.5">
      <c r="A3343" s="101" t="s">
        <v>6213</v>
      </c>
      <c r="B3343" s="101" t="s">
        <v>4059</v>
      </c>
      <c r="C3343" s="102" t="s">
        <v>4062</v>
      </c>
      <c r="D3343" s="103">
        <v>1400</v>
      </c>
      <c r="E3343" s="103">
        <v>1400</v>
      </c>
      <c r="F3343" s="103">
        <v>1400</v>
      </c>
      <c r="G3343" s="103">
        <v>0</v>
      </c>
      <c r="H3343" s="103">
        <v>1400</v>
      </c>
    </row>
    <row r="3344" spans="1:8">
      <c r="A3344" s="101" t="s">
        <v>6214</v>
      </c>
      <c r="B3344" s="101" t="s">
        <v>4059</v>
      </c>
      <c r="C3344" s="102" t="s">
        <v>4064</v>
      </c>
      <c r="D3344" s="103">
        <v>1400</v>
      </c>
      <c r="E3344" s="103">
        <v>1400</v>
      </c>
      <c r="F3344" s="103">
        <v>1400</v>
      </c>
      <c r="G3344" s="103">
        <v>0</v>
      </c>
      <c r="H3344" s="103">
        <v>1400</v>
      </c>
    </row>
    <row r="3345" spans="1:8">
      <c r="A3345" s="101" t="s">
        <v>6215</v>
      </c>
      <c r="B3345" s="101" t="s">
        <v>4059</v>
      </c>
      <c r="C3345" s="102" t="s">
        <v>4066</v>
      </c>
      <c r="D3345" s="103">
        <v>1400</v>
      </c>
      <c r="E3345" s="103">
        <v>1400</v>
      </c>
      <c r="F3345" s="103">
        <v>1400</v>
      </c>
      <c r="G3345" s="103">
        <v>0</v>
      </c>
      <c r="H3345" s="103">
        <v>1400</v>
      </c>
    </row>
    <row r="3346" spans="1:8">
      <c r="A3346" s="101" t="s">
        <v>6216</v>
      </c>
      <c r="B3346" s="101" t="s">
        <v>4059</v>
      </c>
      <c r="C3346" s="102" t="s">
        <v>4068</v>
      </c>
      <c r="D3346" s="103">
        <v>1400</v>
      </c>
      <c r="E3346" s="103">
        <v>1400</v>
      </c>
      <c r="F3346" s="103">
        <v>1400</v>
      </c>
      <c r="G3346" s="103">
        <v>0</v>
      </c>
      <c r="H3346" s="103">
        <v>1400</v>
      </c>
    </row>
    <row r="3347" spans="1:8" ht="31.5">
      <c r="A3347" s="101" t="s">
        <v>6217</v>
      </c>
      <c r="B3347" s="101" t="s">
        <v>4059</v>
      </c>
      <c r="C3347" s="102" t="s">
        <v>4070</v>
      </c>
      <c r="D3347" s="103">
        <v>1400</v>
      </c>
      <c r="E3347" s="103">
        <v>1400</v>
      </c>
      <c r="F3347" s="103">
        <v>1400</v>
      </c>
      <c r="G3347" s="103">
        <v>0</v>
      </c>
      <c r="H3347" s="103">
        <v>1400</v>
      </c>
    </row>
    <row r="3348" spans="1:8" ht="31.5">
      <c r="A3348" s="101" t="s">
        <v>6218</v>
      </c>
      <c r="B3348" s="101" t="s">
        <v>4059</v>
      </c>
      <c r="C3348" s="102" t="s">
        <v>4072</v>
      </c>
      <c r="D3348" s="103">
        <v>40000</v>
      </c>
      <c r="E3348" s="103">
        <v>40000</v>
      </c>
      <c r="F3348" s="103">
        <v>0</v>
      </c>
      <c r="G3348" s="103">
        <v>0</v>
      </c>
      <c r="H3348" s="103">
        <v>0</v>
      </c>
    </row>
    <row r="3349" spans="1:8" ht="47.25">
      <c r="A3349" s="101" t="s">
        <v>6219</v>
      </c>
      <c r="B3349" s="101" t="s">
        <v>4059</v>
      </c>
      <c r="C3349" s="102" t="s">
        <v>4074</v>
      </c>
      <c r="D3349" s="103">
        <v>33000</v>
      </c>
      <c r="E3349" s="103">
        <v>33000</v>
      </c>
      <c r="F3349" s="103">
        <v>0</v>
      </c>
      <c r="G3349" s="103">
        <v>0</v>
      </c>
      <c r="H3349" s="103">
        <v>0</v>
      </c>
    </row>
    <row r="3350" spans="1:8" ht="31.5">
      <c r="A3350" s="101" t="s">
        <v>6220</v>
      </c>
      <c r="B3350" s="101" t="s">
        <v>4059</v>
      </c>
      <c r="C3350" s="102" t="s">
        <v>4076</v>
      </c>
      <c r="D3350" s="103">
        <v>60000</v>
      </c>
      <c r="E3350" s="103">
        <v>60000</v>
      </c>
      <c r="F3350" s="103">
        <v>0</v>
      </c>
      <c r="G3350" s="103">
        <v>0</v>
      </c>
      <c r="H3350" s="103">
        <v>0</v>
      </c>
    </row>
    <row r="3351" spans="1:8" ht="31.5">
      <c r="A3351" s="101" t="s">
        <v>6221</v>
      </c>
      <c r="B3351" s="101" t="s">
        <v>4059</v>
      </c>
      <c r="C3351" s="102" t="s">
        <v>4078</v>
      </c>
      <c r="D3351" s="103">
        <v>14000</v>
      </c>
      <c r="E3351" s="103">
        <v>14000</v>
      </c>
      <c r="F3351" s="103">
        <v>14000</v>
      </c>
      <c r="G3351" s="103">
        <v>0</v>
      </c>
      <c r="H3351" s="103">
        <v>14000</v>
      </c>
    </row>
    <row r="3352" spans="1:8" ht="31.5">
      <c r="A3352" s="101" t="s">
        <v>6222</v>
      </c>
      <c r="B3352" s="101" t="s">
        <v>4059</v>
      </c>
      <c r="C3352" s="102" t="s">
        <v>4080</v>
      </c>
      <c r="D3352" s="103">
        <v>14000</v>
      </c>
      <c r="E3352" s="103">
        <v>14000</v>
      </c>
      <c r="F3352" s="103">
        <v>14000</v>
      </c>
      <c r="G3352" s="103">
        <v>0</v>
      </c>
      <c r="H3352" s="103">
        <v>14000</v>
      </c>
    </row>
    <row r="3353" spans="1:8" ht="31.5">
      <c r="A3353" s="101" t="s">
        <v>6223</v>
      </c>
      <c r="B3353" s="101" t="s">
        <v>4059</v>
      </c>
      <c r="C3353" s="102" t="s">
        <v>4082</v>
      </c>
      <c r="D3353" s="103">
        <v>29000</v>
      </c>
      <c r="E3353" s="103">
        <v>29000</v>
      </c>
      <c r="F3353" s="103">
        <v>29000</v>
      </c>
      <c r="G3353" s="103">
        <v>0</v>
      </c>
      <c r="H3353" s="103">
        <v>29000</v>
      </c>
    </row>
    <row r="3354" spans="1:8" ht="31.5">
      <c r="A3354" s="101" t="s">
        <v>6224</v>
      </c>
      <c r="B3354" s="101" t="s">
        <v>4059</v>
      </c>
      <c r="C3354" s="102" t="s">
        <v>4084</v>
      </c>
      <c r="D3354" s="103">
        <v>14000</v>
      </c>
      <c r="E3354" s="103">
        <v>14000</v>
      </c>
      <c r="F3354" s="103">
        <v>14000</v>
      </c>
      <c r="G3354" s="103">
        <v>0</v>
      </c>
      <c r="H3354" s="103">
        <v>14000</v>
      </c>
    </row>
    <row r="3355" spans="1:8" ht="31.5">
      <c r="A3355" s="101" t="s">
        <v>6225</v>
      </c>
      <c r="B3355" s="101" t="s">
        <v>4059</v>
      </c>
      <c r="C3355" s="102" t="s">
        <v>4086</v>
      </c>
      <c r="D3355" s="103">
        <v>10000</v>
      </c>
      <c r="E3355" s="103">
        <v>10000</v>
      </c>
      <c r="F3355" s="103">
        <v>10000</v>
      </c>
      <c r="G3355" s="103">
        <v>0</v>
      </c>
      <c r="H3355" s="103">
        <v>10000</v>
      </c>
    </row>
    <row r="3356" spans="1:8" ht="31.5">
      <c r="A3356" s="101" t="s">
        <v>6226</v>
      </c>
      <c r="B3356" s="101" t="s">
        <v>4059</v>
      </c>
      <c r="C3356" s="102" t="s">
        <v>4088</v>
      </c>
      <c r="D3356" s="103">
        <v>15000</v>
      </c>
      <c r="E3356" s="103">
        <v>15000</v>
      </c>
      <c r="F3356" s="103">
        <v>15000</v>
      </c>
      <c r="G3356" s="103">
        <v>0</v>
      </c>
      <c r="H3356" s="103">
        <v>0</v>
      </c>
    </row>
    <row r="3357" spans="1:8" ht="31.5">
      <c r="A3357" s="101" t="s">
        <v>6227</v>
      </c>
      <c r="B3357" s="101" t="s">
        <v>4059</v>
      </c>
      <c r="C3357" s="102" t="s">
        <v>4090</v>
      </c>
      <c r="D3357" s="103">
        <v>50000</v>
      </c>
      <c r="E3357" s="103">
        <v>50000</v>
      </c>
      <c r="F3357" s="103">
        <v>0</v>
      </c>
      <c r="G3357" s="103">
        <v>0</v>
      </c>
      <c r="H3357" s="103">
        <v>0</v>
      </c>
    </row>
    <row r="3358" spans="1:8">
      <c r="A3358" s="101" t="s">
        <v>6228</v>
      </c>
      <c r="B3358" s="101" t="s">
        <v>4059</v>
      </c>
      <c r="C3358" s="102" t="s">
        <v>3561</v>
      </c>
      <c r="D3358" s="103">
        <v>0</v>
      </c>
      <c r="E3358" s="103">
        <v>0</v>
      </c>
      <c r="F3358" s="103">
        <v>183000</v>
      </c>
      <c r="G3358" s="103">
        <v>0</v>
      </c>
      <c r="H3358" s="103">
        <v>0</v>
      </c>
    </row>
    <row r="3359" spans="1:8" ht="31.5">
      <c r="A3359" s="101"/>
      <c r="B3359" s="101" t="s">
        <v>6229</v>
      </c>
      <c r="C3359" s="102"/>
      <c r="D3359" s="103">
        <f>SUM(D3342:D3358)</f>
        <v>287400</v>
      </c>
      <c r="E3359" s="103">
        <f>SUM(E3342:E3358)</f>
        <v>287400</v>
      </c>
      <c r="F3359" s="103">
        <f>SUM(F3342:F3358)</f>
        <v>287400</v>
      </c>
      <c r="G3359" s="103">
        <f>SUM(G3342:G3358)</f>
        <v>0</v>
      </c>
      <c r="H3359" s="103">
        <f>SUM(H3342:H3358)</f>
        <v>89400</v>
      </c>
    </row>
    <row r="3360" spans="1:8" ht="31.5">
      <c r="A3360" s="101" t="s">
        <v>6230</v>
      </c>
      <c r="B3360" s="101" t="s">
        <v>4093</v>
      </c>
      <c r="C3360" s="102" t="s">
        <v>4094</v>
      </c>
      <c r="D3360" s="103">
        <v>1400</v>
      </c>
      <c r="E3360" s="103">
        <v>1400</v>
      </c>
      <c r="F3360" s="103">
        <v>1400</v>
      </c>
      <c r="G3360" s="103">
        <v>0</v>
      </c>
      <c r="H3360" s="103">
        <v>1400</v>
      </c>
    </row>
    <row r="3361" spans="1:8" ht="31.5">
      <c r="A3361" s="101" t="s">
        <v>6231</v>
      </c>
      <c r="B3361" s="101" t="s">
        <v>4093</v>
      </c>
      <c r="C3361" s="102" t="s">
        <v>4096</v>
      </c>
      <c r="D3361" s="103">
        <v>1400</v>
      </c>
      <c r="E3361" s="103">
        <v>1400</v>
      </c>
      <c r="F3361" s="103">
        <v>1400</v>
      </c>
      <c r="G3361" s="103">
        <v>0</v>
      </c>
      <c r="H3361" s="103">
        <v>1400</v>
      </c>
    </row>
    <row r="3362" spans="1:8" ht="31.5">
      <c r="A3362" s="101" t="s">
        <v>6232</v>
      </c>
      <c r="B3362" s="101" t="s">
        <v>4093</v>
      </c>
      <c r="C3362" s="102" t="s">
        <v>4098</v>
      </c>
      <c r="D3362" s="103">
        <v>1400</v>
      </c>
      <c r="E3362" s="103">
        <v>1400</v>
      </c>
      <c r="F3362" s="103">
        <v>1400</v>
      </c>
      <c r="G3362" s="103">
        <v>0</v>
      </c>
      <c r="H3362" s="103">
        <v>1400</v>
      </c>
    </row>
    <row r="3363" spans="1:8" ht="31.5">
      <c r="A3363" s="101" t="s">
        <v>6233</v>
      </c>
      <c r="B3363" s="101" t="s">
        <v>4093</v>
      </c>
      <c r="C3363" s="102" t="s">
        <v>4100</v>
      </c>
      <c r="D3363" s="103">
        <v>1400</v>
      </c>
      <c r="E3363" s="103">
        <v>1400</v>
      </c>
      <c r="F3363" s="103">
        <v>1400</v>
      </c>
      <c r="G3363" s="103">
        <v>0</v>
      </c>
      <c r="H3363" s="103">
        <v>1400</v>
      </c>
    </row>
    <row r="3364" spans="1:8" ht="31.5">
      <c r="A3364" s="101"/>
      <c r="B3364" s="101" t="s">
        <v>6234</v>
      </c>
      <c r="C3364" s="102"/>
      <c r="D3364" s="103">
        <f>SUM(D3360:D3363)</f>
        <v>5600</v>
      </c>
      <c r="E3364" s="103">
        <f>SUM(E3360:E3363)</f>
        <v>5600</v>
      </c>
      <c r="F3364" s="103">
        <f>SUM(F3360:F3363)</f>
        <v>5600</v>
      </c>
      <c r="G3364" s="103">
        <f>SUM(G3360:G3363)</f>
        <v>0</v>
      </c>
      <c r="H3364" s="103">
        <f>SUM(H3360:H3363)</f>
        <v>5600</v>
      </c>
    </row>
    <row r="3365" spans="1:8" ht="31.5">
      <c r="A3365" s="101" t="s">
        <v>6235</v>
      </c>
      <c r="B3365" s="101" t="s">
        <v>4102</v>
      </c>
      <c r="C3365" s="102" t="s">
        <v>4103</v>
      </c>
      <c r="D3365" s="103">
        <v>79000</v>
      </c>
      <c r="E3365" s="103">
        <v>66000</v>
      </c>
      <c r="F3365" s="103">
        <v>0</v>
      </c>
      <c r="G3365" s="103">
        <v>0</v>
      </c>
      <c r="H3365" s="103">
        <v>0</v>
      </c>
    </row>
    <row r="3366" spans="1:8" ht="31.5">
      <c r="A3366" s="101" t="s">
        <v>6236</v>
      </c>
      <c r="B3366" s="101" t="s">
        <v>4102</v>
      </c>
      <c r="C3366" s="102" t="s">
        <v>4105</v>
      </c>
      <c r="D3366" s="103">
        <v>79000</v>
      </c>
      <c r="E3366" s="103">
        <v>79000</v>
      </c>
      <c r="F3366" s="103">
        <v>0</v>
      </c>
      <c r="G3366" s="103">
        <v>0</v>
      </c>
      <c r="H3366" s="103">
        <v>0</v>
      </c>
    </row>
    <row r="3367" spans="1:8" ht="31.5">
      <c r="A3367" s="101" t="s">
        <v>6237</v>
      </c>
      <c r="B3367" s="101" t="s">
        <v>4102</v>
      </c>
      <c r="C3367" s="102" t="s">
        <v>4107</v>
      </c>
      <c r="D3367" s="103">
        <v>40000</v>
      </c>
      <c r="E3367" s="103">
        <v>40000</v>
      </c>
      <c r="F3367" s="103">
        <v>0</v>
      </c>
      <c r="G3367" s="103">
        <v>0</v>
      </c>
      <c r="H3367" s="103">
        <v>0</v>
      </c>
    </row>
    <row r="3368" spans="1:8" ht="31.5">
      <c r="A3368" s="101" t="s">
        <v>6238</v>
      </c>
      <c r="B3368" s="101" t="s">
        <v>4102</v>
      </c>
      <c r="C3368" s="102" t="s">
        <v>4109</v>
      </c>
      <c r="D3368" s="103">
        <v>40000</v>
      </c>
      <c r="E3368" s="103">
        <v>40000</v>
      </c>
      <c r="F3368" s="103">
        <v>0</v>
      </c>
      <c r="G3368" s="103">
        <v>0</v>
      </c>
      <c r="H3368" s="103">
        <v>0</v>
      </c>
    </row>
    <row r="3369" spans="1:8" ht="31.5">
      <c r="A3369" s="101" t="s">
        <v>6239</v>
      </c>
      <c r="B3369" s="101" t="s">
        <v>4102</v>
      </c>
      <c r="C3369" s="102" t="s">
        <v>4111</v>
      </c>
      <c r="D3369" s="103">
        <v>40000</v>
      </c>
      <c r="E3369" s="103">
        <v>40000</v>
      </c>
      <c r="F3369" s="103">
        <v>0</v>
      </c>
      <c r="G3369" s="103">
        <v>0</v>
      </c>
      <c r="H3369" s="103">
        <v>0</v>
      </c>
    </row>
    <row r="3370" spans="1:8" ht="31.5">
      <c r="A3370" s="101" t="s">
        <v>6240</v>
      </c>
      <c r="B3370" s="101" t="s">
        <v>4102</v>
      </c>
      <c r="C3370" s="102" t="s">
        <v>4113</v>
      </c>
      <c r="D3370" s="103">
        <v>40000</v>
      </c>
      <c r="E3370" s="103">
        <v>40000</v>
      </c>
      <c r="F3370" s="103">
        <v>0</v>
      </c>
      <c r="G3370" s="103">
        <v>0</v>
      </c>
      <c r="H3370" s="103">
        <v>0</v>
      </c>
    </row>
    <row r="3371" spans="1:8">
      <c r="A3371" s="101" t="s">
        <v>6241</v>
      </c>
      <c r="B3371" s="101" t="s">
        <v>4102</v>
      </c>
      <c r="C3371" s="102" t="s">
        <v>3561</v>
      </c>
      <c r="D3371" s="103">
        <v>0</v>
      </c>
      <c r="E3371" s="103">
        <v>0</v>
      </c>
      <c r="F3371" s="103">
        <v>305000</v>
      </c>
      <c r="G3371" s="103">
        <v>73000</v>
      </c>
      <c r="H3371" s="103">
        <v>0</v>
      </c>
    </row>
    <row r="3372" spans="1:8" ht="31.5">
      <c r="A3372" s="101"/>
      <c r="B3372" s="101" t="s">
        <v>6242</v>
      </c>
      <c r="C3372" s="102"/>
      <c r="D3372" s="103">
        <f>SUM(D3365:D3371)</f>
        <v>318000</v>
      </c>
      <c r="E3372" s="103">
        <f>SUM(E3365:E3371)</f>
        <v>305000</v>
      </c>
      <c r="F3372" s="103">
        <f>SUM(F3365:F3371)</f>
        <v>305000</v>
      </c>
      <c r="G3372" s="103">
        <f>SUM(G3365:G3371)</f>
        <v>73000</v>
      </c>
      <c r="H3372" s="103">
        <f>SUM(H3365:H3371)</f>
        <v>0</v>
      </c>
    </row>
    <row r="3373" spans="1:8" ht="31.5">
      <c r="A3373" s="101" t="s">
        <v>6243</v>
      </c>
      <c r="B3373" s="101" t="s">
        <v>4116</v>
      </c>
      <c r="C3373" s="102" t="s">
        <v>4117</v>
      </c>
      <c r="D3373" s="103">
        <v>15000</v>
      </c>
      <c r="E3373" s="103">
        <v>15000</v>
      </c>
      <c r="F3373" s="103">
        <v>0</v>
      </c>
      <c r="G3373" s="103">
        <v>0</v>
      </c>
      <c r="H3373" s="103">
        <v>0</v>
      </c>
    </row>
    <row r="3374" spans="1:8">
      <c r="A3374" s="101" t="s">
        <v>6244</v>
      </c>
      <c r="B3374" s="101" t="s">
        <v>4116</v>
      </c>
      <c r="C3374" s="102" t="s">
        <v>3561</v>
      </c>
      <c r="D3374" s="103">
        <v>0</v>
      </c>
      <c r="E3374" s="103">
        <v>0</v>
      </c>
      <c r="F3374" s="103">
        <v>15000</v>
      </c>
      <c r="G3374" s="103">
        <v>0</v>
      </c>
      <c r="H3374" s="103">
        <v>0</v>
      </c>
    </row>
    <row r="3375" spans="1:8" ht="31.5">
      <c r="A3375" s="101"/>
      <c r="B3375" s="101" t="s">
        <v>6245</v>
      </c>
      <c r="C3375" s="102"/>
      <c r="D3375" s="103">
        <f>SUM(D3373:D3374)</f>
        <v>15000</v>
      </c>
      <c r="E3375" s="103">
        <f>SUM(E3373:E3374)</f>
        <v>15000</v>
      </c>
      <c r="F3375" s="103">
        <f>SUM(F3373:F3374)</f>
        <v>15000</v>
      </c>
      <c r="G3375" s="103">
        <f>SUM(G3373:G3374)</f>
        <v>0</v>
      </c>
      <c r="H3375" s="103">
        <f>SUM(H3373:H3374)</f>
        <v>0</v>
      </c>
    </row>
    <row r="3376" spans="1:8" ht="31.5">
      <c r="A3376" s="101" t="s">
        <v>6246</v>
      </c>
      <c r="B3376" s="101" t="s">
        <v>6247</v>
      </c>
      <c r="C3376" s="102" t="s">
        <v>6248</v>
      </c>
      <c r="D3376" s="103">
        <v>25000</v>
      </c>
      <c r="E3376" s="103">
        <v>21000</v>
      </c>
      <c r="F3376" s="103">
        <v>0</v>
      </c>
      <c r="G3376" s="103">
        <v>0</v>
      </c>
      <c r="H3376" s="103">
        <v>0</v>
      </c>
    </row>
    <row r="3377" spans="1:8">
      <c r="A3377" s="101" t="s">
        <v>6249</v>
      </c>
      <c r="B3377" s="101" t="s">
        <v>6247</v>
      </c>
      <c r="C3377" s="102" t="s">
        <v>3561</v>
      </c>
      <c r="D3377" s="103">
        <v>0</v>
      </c>
      <c r="E3377" s="103">
        <v>0</v>
      </c>
      <c r="F3377" s="103">
        <v>21000</v>
      </c>
      <c r="G3377" s="103">
        <v>21000</v>
      </c>
      <c r="H3377" s="103">
        <v>0</v>
      </c>
    </row>
    <row r="3378" spans="1:8" ht="31.5">
      <c r="A3378" s="101"/>
      <c r="B3378" s="101" t="s">
        <v>6250</v>
      </c>
      <c r="C3378" s="102"/>
      <c r="D3378" s="103">
        <f>SUM(D3376:D3377)</f>
        <v>25000</v>
      </c>
      <c r="E3378" s="103">
        <f>SUM(E3376:E3377)</f>
        <v>21000</v>
      </c>
      <c r="F3378" s="103">
        <f>SUM(F3376:F3377)</f>
        <v>21000</v>
      </c>
      <c r="G3378" s="103">
        <f>SUM(G3376:G3377)</f>
        <v>21000</v>
      </c>
      <c r="H3378" s="103">
        <f>SUM(H3376:H3377)</f>
        <v>0</v>
      </c>
    </row>
    <row r="3379" spans="1:8">
      <c r="A3379" s="104" t="s">
        <v>133</v>
      </c>
      <c r="B3379" s="105"/>
      <c r="C3379" s="106"/>
      <c r="D3379" s="85">
        <f>D3378+D3375+D3372+D3364+D3359+D3341+D3336+D3330+D3323+D3317+D3311+D3303+D3300+D3295+D3291+D3283+D3268+D3257+D3198+D3191+D3185+D3157+D3130+D3115+D3107+D3098+D3092+D3081+D3077+D3073+D3068+D3064+D3049+D3016+D3012+D2998+D2994+D2989+D2980+D2971+D2953+D2868</f>
        <v>109952907</v>
      </c>
      <c r="E3379" s="85">
        <f t="shared" ref="E3379:H3379" si="29">E3378+E3375+E3372+E3364+E3359+E3341+E3336+E3330+E3323+E3317+E3311+E3303+E3300+E3295+E3291+E3283+E3268+E3257+E3198+E3191+E3185+E3157+E3130+E3115+E3107+E3098+E3092+E3081+E3077+E3073+E3068+E3064+E3049+E3016+E3012+E2998+E2994+E2989+E2980+E2971+E2953+E2868</f>
        <v>101393907</v>
      </c>
      <c r="F3379" s="85">
        <f t="shared" si="29"/>
        <v>101393907</v>
      </c>
      <c r="G3379" s="85">
        <f t="shared" si="29"/>
        <v>48193000</v>
      </c>
      <c r="H3379" s="85">
        <f t="shared" si="29"/>
        <v>8757625.7899999991</v>
      </c>
    </row>
    <row r="3380" spans="1:8">
      <c r="A3380" s="107" t="s">
        <v>168</v>
      </c>
      <c r="B3380" s="108"/>
      <c r="C3380" s="108"/>
      <c r="D3380" s="108"/>
      <c r="E3380" s="108"/>
      <c r="F3380" s="108"/>
      <c r="G3380" s="108"/>
      <c r="H3380" s="109"/>
    </row>
    <row r="3381" spans="1:8" ht="31.5">
      <c r="A3381" s="101">
        <v>1</v>
      </c>
      <c r="B3381" s="101" t="s">
        <v>2078</v>
      </c>
      <c r="C3381" s="102" t="s">
        <v>178</v>
      </c>
      <c r="D3381" s="103">
        <v>12574000</v>
      </c>
      <c r="E3381" s="103">
        <v>12016000</v>
      </c>
      <c r="F3381" s="103">
        <v>12016000</v>
      </c>
      <c r="G3381" s="103">
        <v>3138000</v>
      </c>
      <c r="H3381" s="103">
        <v>1443589.48</v>
      </c>
    </row>
    <row r="3382" spans="1:8" ht="47.25">
      <c r="A3382" s="101" t="s">
        <v>179</v>
      </c>
      <c r="B3382" s="101"/>
      <c r="C3382" s="102" t="s">
        <v>2079</v>
      </c>
      <c r="D3382" s="103">
        <v>277000</v>
      </c>
      <c r="E3382" s="103">
        <v>264152</v>
      </c>
      <c r="F3382" s="103">
        <v>264152</v>
      </c>
      <c r="G3382" s="103">
        <v>60152</v>
      </c>
      <c r="H3382" s="103">
        <v>0</v>
      </c>
    </row>
    <row r="3383" spans="1:8" ht="47.25">
      <c r="A3383" s="101" t="s">
        <v>181</v>
      </c>
      <c r="B3383" s="101"/>
      <c r="C3383" s="102" t="s">
        <v>2080</v>
      </c>
      <c r="D3383" s="103">
        <v>301000</v>
      </c>
      <c r="E3383" s="103">
        <v>286920</v>
      </c>
      <c r="F3383" s="103">
        <v>286920</v>
      </c>
      <c r="G3383" s="103">
        <v>65920</v>
      </c>
      <c r="H3383" s="103">
        <v>0</v>
      </c>
    </row>
    <row r="3384" spans="1:8" ht="47.25">
      <c r="A3384" s="101" t="s">
        <v>183</v>
      </c>
      <c r="B3384" s="101"/>
      <c r="C3384" s="102" t="s">
        <v>2081</v>
      </c>
      <c r="D3384" s="103">
        <v>708000</v>
      </c>
      <c r="E3384" s="103">
        <v>674912</v>
      </c>
      <c r="F3384" s="103">
        <v>674912</v>
      </c>
      <c r="G3384" s="103">
        <v>154912</v>
      </c>
      <c r="H3384" s="103">
        <v>0</v>
      </c>
    </row>
    <row r="3385" spans="1:8" ht="47.25">
      <c r="A3385" s="101" t="s">
        <v>185</v>
      </c>
      <c r="B3385" s="101"/>
      <c r="C3385" s="102" t="s">
        <v>2082</v>
      </c>
      <c r="D3385" s="103">
        <v>502000</v>
      </c>
      <c r="E3385" s="103">
        <v>478768</v>
      </c>
      <c r="F3385" s="103">
        <v>478768</v>
      </c>
      <c r="G3385" s="103">
        <v>108768</v>
      </c>
      <c r="H3385" s="103">
        <v>0</v>
      </c>
    </row>
    <row r="3386" spans="1:8" ht="31.5">
      <c r="A3386" s="101" t="s">
        <v>187</v>
      </c>
      <c r="B3386" s="101"/>
      <c r="C3386" s="102" t="s">
        <v>2083</v>
      </c>
      <c r="D3386" s="103">
        <v>7912000</v>
      </c>
      <c r="E3386" s="103">
        <v>7636581</v>
      </c>
      <c r="F3386" s="103">
        <v>7636581</v>
      </c>
      <c r="G3386" s="103">
        <v>1818581</v>
      </c>
      <c r="H3386" s="103">
        <v>1443589.48</v>
      </c>
    </row>
    <row r="3387" spans="1:8" ht="47.25">
      <c r="A3387" s="101" t="s">
        <v>197</v>
      </c>
      <c r="B3387" s="101"/>
      <c r="C3387" s="102" t="s">
        <v>6251</v>
      </c>
      <c r="D3387" s="103">
        <v>500000</v>
      </c>
      <c r="E3387" s="103">
        <v>412000.00000000006</v>
      </c>
      <c r="F3387" s="103">
        <v>412000.00000000006</v>
      </c>
      <c r="G3387" s="103">
        <v>412000.00000000006</v>
      </c>
      <c r="H3387" s="103">
        <v>0</v>
      </c>
    </row>
    <row r="3388" spans="1:8">
      <c r="A3388" s="101" t="s">
        <v>199</v>
      </c>
      <c r="B3388" s="101"/>
      <c r="C3388" s="102" t="s">
        <v>2084</v>
      </c>
      <c r="D3388" s="103">
        <v>2374000</v>
      </c>
      <c r="E3388" s="103">
        <v>2262667</v>
      </c>
      <c r="F3388" s="103">
        <v>2262667</v>
      </c>
      <c r="G3388" s="103">
        <v>517667</v>
      </c>
      <c r="H3388" s="103">
        <v>0</v>
      </c>
    </row>
    <row r="3389" spans="1:8">
      <c r="A3389" s="101">
        <v>2</v>
      </c>
      <c r="B3389" s="101" t="s">
        <v>2085</v>
      </c>
      <c r="C3389" s="102" t="s">
        <v>178</v>
      </c>
      <c r="D3389" s="103">
        <v>15824000</v>
      </c>
      <c r="E3389" s="103">
        <v>15192000</v>
      </c>
      <c r="F3389" s="103">
        <v>15192000</v>
      </c>
      <c r="G3389" s="103">
        <v>3556000</v>
      </c>
      <c r="H3389" s="103">
        <v>6523226.540000001</v>
      </c>
    </row>
    <row r="3390" spans="1:8" ht="31.5">
      <c r="A3390" s="101" t="s">
        <v>243</v>
      </c>
      <c r="B3390" s="101"/>
      <c r="C3390" s="102" t="s">
        <v>2086</v>
      </c>
      <c r="D3390" s="103">
        <v>81000</v>
      </c>
      <c r="E3390" s="103">
        <v>81000</v>
      </c>
      <c r="F3390" s="103">
        <v>81000</v>
      </c>
      <c r="G3390" s="103">
        <v>0</v>
      </c>
      <c r="H3390" s="103">
        <v>80669.5</v>
      </c>
    </row>
    <row r="3391" spans="1:8" ht="31.5">
      <c r="A3391" s="101" t="s">
        <v>245</v>
      </c>
      <c r="B3391" s="101"/>
      <c r="C3391" s="102" t="s">
        <v>2087</v>
      </c>
      <c r="D3391" s="103">
        <v>78000</v>
      </c>
      <c r="E3391" s="103">
        <v>78000</v>
      </c>
      <c r="F3391" s="103">
        <v>78000</v>
      </c>
      <c r="G3391" s="103">
        <v>0</v>
      </c>
      <c r="H3391" s="103">
        <v>77646.320000000007</v>
      </c>
    </row>
    <row r="3392" spans="1:8" ht="31.5">
      <c r="A3392" s="101" t="s">
        <v>250</v>
      </c>
      <c r="B3392" s="101"/>
      <c r="C3392" s="102" t="s">
        <v>2088</v>
      </c>
      <c r="D3392" s="103">
        <v>169000</v>
      </c>
      <c r="E3392" s="103">
        <v>169000</v>
      </c>
      <c r="F3392" s="103">
        <v>169000</v>
      </c>
      <c r="G3392" s="103">
        <v>0</v>
      </c>
      <c r="H3392" s="103">
        <v>168304.84</v>
      </c>
    </row>
    <row r="3393" spans="1:8" ht="31.5">
      <c r="A3393" s="101" t="s">
        <v>252</v>
      </c>
      <c r="B3393" s="101"/>
      <c r="C3393" s="102" t="s">
        <v>2089</v>
      </c>
      <c r="D3393" s="103">
        <v>169000</v>
      </c>
      <c r="E3393" s="103">
        <v>169000</v>
      </c>
      <c r="F3393" s="103">
        <v>169000</v>
      </c>
      <c r="G3393" s="103">
        <v>0</v>
      </c>
      <c r="H3393" s="103">
        <v>168200.34</v>
      </c>
    </row>
    <row r="3394" spans="1:8" ht="31.5">
      <c r="A3394" s="101" t="s">
        <v>278</v>
      </c>
      <c r="B3394" s="101"/>
      <c r="C3394" s="102" t="s">
        <v>2090</v>
      </c>
      <c r="D3394" s="103">
        <v>174000</v>
      </c>
      <c r="E3394" s="103">
        <v>174000</v>
      </c>
      <c r="F3394" s="103">
        <v>174000</v>
      </c>
      <c r="G3394" s="103">
        <v>0</v>
      </c>
      <c r="H3394" s="103">
        <v>0</v>
      </c>
    </row>
    <row r="3395" spans="1:8" ht="31.5">
      <c r="A3395" s="101" t="s">
        <v>280</v>
      </c>
      <c r="B3395" s="101"/>
      <c r="C3395" s="102" t="s">
        <v>2091</v>
      </c>
      <c r="D3395" s="103">
        <v>116000</v>
      </c>
      <c r="E3395" s="103">
        <v>116000</v>
      </c>
      <c r="F3395" s="103">
        <v>116000</v>
      </c>
      <c r="G3395" s="103">
        <v>0</v>
      </c>
      <c r="H3395" s="103">
        <v>115531.29</v>
      </c>
    </row>
    <row r="3396" spans="1:8" ht="31.5">
      <c r="A3396" s="101" t="s">
        <v>282</v>
      </c>
      <c r="B3396" s="101"/>
      <c r="C3396" s="102" t="s">
        <v>2092</v>
      </c>
      <c r="D3396" s="103">
        <v>172000</v>
      </c>
      <c r="E3396" s="103">
        <v>172000</v>
      </c>
      <c r="F3396" s="103">
        <v>172000</v>
      </c>
      <c r="G3396" s="103">
        <v>0</v>
      </c>
      <c r="H3396" s="103">
        <v>0</v>
      </c>
    </row>
    <row r="3397" spans="1:8" ht="31.5">
      <c r="A3397" s="101" t="s">
        <v>284</v>
      </c>
      <c r="B3397" s="101"/>
      <c r="C3397" s="102" t="s">
        <v>2093</v>
      </c>
      <c r="D3397" s="103">
        <v>174000</v>
      </c>
      <c r="E3397" s="103">
        <v>174000</v>
      </c>
      <c r="F3397" s="103">
        <v>174000</v>
      </c>
      <c r="G3397" s="103">
        <v>0</v>
      </c>
      <c r="H3397" s="103">
        <v>173235.78</v>
      </c>
    </row>
    <row r="3398" spans="1:8" ht="31.5">
      <c r="A3398" s="101" t="s">
        <v>286</v>
      </c>
      <c r="B3398" s="101"/>
      <c r="C3398" s="102" t="s">
        <v>2094</v>
      </c>
      <c r="D3398" s="103">
        <v>169000</v>
      </c>
      <c r="E3398" s="103">
        <v>169000</v>
      </c>
      <c r="F3398" s="103">
        <v>169000</v>
      </c>
      <c r="G3398" s="103">
        <v>0</v>
      </c>
      <c r="H3398" s="103">
        <v>168314.63</v>
      </c>
    </row>
    <row r="3399" spans="1:8" ht="31.5">
      <c r="A3399" s="101" t="s">
        <v>288</v>
      </c>
      <c r="B3399" s="101"/>
      <c r="C3399" s="102" t="s">
        <v>2095</v>
      </c>
      <c r="D3399" s="103">
        <v>43000</v>
      </c>
      <c r="E3399" s="103">
        <v>43000</v>
      </c>
      <c r="F3399" s="103">
        <v>43000</v>
      </c>
      <c r="G3399" s="103">
        <v>0</v>
      </c>
      <c r="H3399" s="103">
        <v>42822.64</v>
      </c>
    </row>
    <row r="3400" spans="1:8" ht="31.5">
      <c r="A3400" s="101" t="s">
        <v>290</v>
      </c>
      <c r="B3400" s="101"/>
      <c r="C3400" s="102" t="s">
        <v>2096</v>
      </c>
      <c r="D3400" s="103">
        <v>81000</v>
      </c>
      <c r="E3400" s="103">
        <v>81000</v>
      </c>
      <c r="F3400" s="103">
        <v>81000</v>
      </c>
      <c r="G3400" s="103">
        <v>0</v>
      </c>
      <c r="H3400" s="103">
        <v>0</v>
      </c>
    </row>
    <row r="3401" spans="1:8" ht="31.5">
      <c r="A3401" s="101" t="s">
        <v>292</v>
      </c>
      <c r="B3401" s="101"/>
      <c r="C3401" s="102" t="s">
        <v>2097</v>
      </c>
      <c r="D3401" s="103">
        <v>62000</v>
      </c>
      <c r="E3401" s="103">
        <v>62000</v>
      </c>
      <c r="F3401" s="103">
        <v>62000</v>
      </c>
      <c r="G3401" s="103">
        <v>0</v>
      </c>
      <c r="H3401" s="103">
        <v>0</v>
      </c>
    </row>
    <row r="3402" spans="1:8" ht="31.5">
      <c r="A3402" s="101" t="s">
        <v>293</v>
      </c>
      <c r="B3402" s="101"/>
      <c r="C3402" s="102" t="s">
        <v>2098</v>
      </c>
      <c r="D3402" s="103">
        <v>35000</v>
      </c>
      <c r="E3402" s="103">
        <v>35000</v>
      </c>
      <c r="F3402" s="103">
        <v>35000</v>
      </c>
      <c r="G3402" s="103">
        <v>0</v>
      </c>
      <c r="H3402" s="103">
        <v>0</v>
      </c>
    </row>
    <row r="3403" spans="1:8" ht="31.5">
      <c r="A3403" s="101" t="s">
        <v>295</v>
      </c>
      <c r="B3403" s="101"/>
      <c r="C3403" s="102" t="s">
        <v>2099</v>
      </c>
      <c r="D3403" s="103">
        <v>42000</v>
      </c>
      <c r="E3403" s="103">
        <v>42000</v>
      </c>
      <c r="F3403" s="103">
        <v>42000</v>
      </c>
      <c r="G3403" s="103">
        <v>0</v>
      </c>
      <c r="H3403" s="103">
        <v>0</v>
      </c>
    </row>
    <row r="3404" spans="1:8" ht="31.5">
      <c r="A3404" s="101" t="s">
        <v>297</v>
      </c>
      <c r="B3404" s="101"/>
      <c r="C3404" s="102" t="s">
        <v>2100</v>
      </c>
      <c r="D3404" s="103">
        <v>35000</v>
      </c>
      <c r="E3404" s="103">
        <v>35000</v>
      </c>
      <c r="F3404" s="103">
        <v>35000</v>
      </c>
      <c r="G3404" s="103">
        <v>0</v>
      </c>
      <c r="H3404" s="103">
        <v>0</v>
      </c>
    </row>
    <row r="3405" spans="1:8" ht="31.5">
      <c r="A3405" s="101" t="s">
        <v>299</v>
      </c>
      <c r="B3405" s="101"/>
      <c r="C3405" s="102" t="s">
        <v>2101</v>
      </c>
      <c r="D3405" s="103">
        <v>79000</v>
      </c>
      <c r="E3405" s="103">
        <v>79000</v>
      </c>
      <c r="F3405" s="103">
        <v>79000</v>
      </c>
      <c r="G3405" s="103">
        <v>0</v>
      </c>
      <c r="H3405" s="103">
        <v>78669.56</v>
      </c>
    </row>
    <row r="3406" spans="1:8" ht="31.5">
      <c r="A3406" s="101" t="s">
        <v>301</v>
      </c>
      <c r="B3406" s="101"/>
      <c r="C3406" s="102" t="s">
        <v>2102</v>
      </c>
      <c r="D3406" s="103">
        <v>102000</v>
      </c>
      <c r="E3406" s="103">
        <v>102000</v>
      </c>
      <c r="F3406" s="103">
        <v>102000</v>
      </c>
      <c r="G3406" s="103">
        <v>0</v>
      </c>
      <c r="H3406" s="103">
        <v>101585.62</v>
      </c>
    </row>
    <row r="3407" spans="1:8" ht="31.5">
      <c r="A3407" s="101" t="s">
        <v>302</v>
      </c>
      <c r="B3407" s="101"/>
      <c r="C3407" s="102" t="s">
        <v>2103</v>
      </c>
      <c r="D3407" s="103">
        <v>81000</v>
      </c>
      <c r="E3407" s="103">
        <v>81000</v>
      </c>
      <c r="F3407" s="103">
        <v>81000</v>
      </c>
      <c r="G3407" s="103">
        <v>0</v>
      </c>
      <c r="H3407" s="103">
        <v>0</v>
      </c>
    </row>
    <row r="3408" spans="1:8" ht="31.5">
      <c r="A3408" s="101" t="s">
        <v>481</v>
      </c>
      <c r="B3408" s="101"/>
      <c r="C3408" s="102" t="s">
        <v>2104</v>
      </c>
      <c r="D3408" s="103">
        <v>169000</v>
      </c>
      <c r="E3408" s="103">
        <v>169000</v>
      </c>
      <c r="F3408" s="103">
        <v>169000</v>
      </c>
      <c r="G3408" s="103">
        <v>0</v>
      </c>
      <c r="H3408" s="103">
        <v>0</v>
      </c>
    </row>
    <row r="3409" spans="1:8" ht="31.5">
      <c r="A3409" s="101" t="s">
        <v>483</v>
      </c>
      <c r="B3409" s="101"/>
      <c r="C3409" s="102" t="s">
        <v>2105</v>
      </c>
      <c r="D3409" s="103">
        <v>123000</v>
      </c>
      <c r="E3409" s="103">
        <v>123000</v>
      </c>
      <c r="F3409" s="103">
        <v>123000</v>
      </c>
      <c r="G3409" s="103">
        <v>0</v>
      </c>
      <c r="H3409" s="103">
        <v>122474.4</v>
      </c>
    </row>
    <row r="3410" spans="1:8" ht="31.5">
      <c r="A3410" s="101" t="s">
        <v>485</v>
      </c>
      <c r="B3410" s="101"/>
      <c r="C3410" s="102" t="s">
        <v>2106</v>
      </c>
      <c r="D3410" s="103">
        <v>174000</v>
      </c>
      <c r="E3410" s="103">
        <v>174000</v>
      </c>
      <c r="F3410" s="103">
        <v>174000</v>
      </c>
      <c r="G3410" s="103">
        <v>0</v>
      </c>
      <c r="H3410" s="103">
        <v>0</v>
      </c>
    </row>
    <row r="3411" spans="1:8" ht="31.5">
      <c r="A3411" s="101" t="s">
        <v>487</v>
      </c>
      <c r="B3411" s="101"/>
      <c r="C3411" s="102" t="s">
        <v>2107</v>
      </c>
      <c r="D3411" s="103">
        <v>174000</v>
      </c>
      <c r="E3411" s="103">
        <v>174000</v>
      </c>
      <c r="F3411" s="103">
        <v>174000</v>
      </c>
      <c r="G3411" s="103">
        <v>0</v>
      </c>
      <c r="H3411" s="103">
        <v>0</v>
      </c>
    </row>
    <row r="3412" spans="1:8" ht="31.5">
      <c r="A3412" s="101" t="s">
        <v>489</v>
      </c>
      <c r="B3412" s="101"/>
      <c r="C3412" s="102" t="s">
        <v>2108</v>
      </c>
      <c r="D3412" s="103">
        <v>38000</v>
      </c>
      <c r="E3412" s="103">
        <v>38000</v>
      </c>
      <c r="F3412" s="103">
        <v>38000</v>
      </c>
      <c r="G3412" s="103">
        <v>0</v>
      </c>
      <c r="H3412" s="103">
        <v>0</v>
      </c>
    </row>
    <row r="3413" spans="1:8" ht="31.5">
      <c r="A3413" s="101" t="s">
        <v>2109</v>
      </c>
      <c r="B3413" s="101"/>
      <c r="C3413" s="102" t="s">
        <v>2110</v>
      </c>
      <c r="D3413" s="103">
        <v>174000</v>
      </c>
      <c r="E3413" s="103">
        <v>174000</v>
      </c>
      <c r="F3413" s="103">
        <v>174000</v>
      </c>
      <c r="G3413" s="103">
        <v>0</v>
      </c>
      <c r="H3413" s="103">
        <v>0</v>
      </c>
    </row>
    <row r="3414" spans="1:8" ht="31.5">
      <c r="A3414" s="101" t="s">
        <v>2111</v>
      </c>
      <c r="B3414" s="101"/>
      <c r="C3414" s="102" t="s">
        <v>2112</v>
      </c>
      <c r="D3414" s="103">
        <v>174000</v>
      </c>
      <c r="E3414" s="103">
        <v>174000</v>
      </c>
      <c r="F3414" s="103">
        <v>174000</v>
      </c>
      <c r="G3414" s="103">
        <v>0</v>
      </c>
      <c r="H3414" s="103">
        <v>0</v>
      </c>
    </row>
    <row r="3415" spans="1:8" ht="31.5">
      <c r="A3415" s="101" t="s">
        <v>2113</v>
      </c>
      <c r="B3415" s="101"/>
      <c r="C3415" s="102" t="s">
        <v>2114</v>
      </c>
      <c r="D3415" s="103">
        <v>73000</v>
      </c>
      <c r="E3415" s="103">
        <v>73000</v>
      </c>
      <c r="F3415" s="103">
        <v>73000</v>
      </c>
      <c r="G3415" s="103">
        <v>0</v>
      </c>
      <c r="H3415" s="103">
        <v>0</v>
      </c>
    </row>
    <row r="3416" spans="1:8" ht="31.5">
      <c r="A3416" s="101" t="s">
        <v>2115</v>
      </c>
      <c r="B3416" s="101"/>
      <c r="C3416" s="102" t="s">
        <v>2116</v>
      </c>
      <c r="D3416" s="103">
        <v>169000</v>
      </c>
      <c r="E3416" s="103">
        <v>169000</v>
      </c>
      <c r="F3416" s="103">
        <v>169000</v>
      </c>
      <c r="G3416" s="103">
        <v>0</v>
      </c>
      <c r="H3416" s="103">
        <v>0</v>
      </c>
    </row>
    <row r="3417" spans="1:8" ht="31.5">
      <c r="A3417" s="101" t="s">
        <v>2117</v>
      </c>
      <c r="B3417" s="101"/>
      <c r="C3417" s="102" t="s">
        <v>2118</v>
      </c>
      <c r="D3417" s="103">
        <v>169000</v>
      </c>
      <c r="E3417" s="103">
        <v>169000</v>
      </c>
      <c r="F3417" s="103">
        <v>169000</v>
      </c>
      <c r="G3417" s="103">
        <v>0</v>
      </c>
      <c r="H3417" s="103">
        <v>0</v>
      </c>
    </row>
    <row r="3418" spans="1:8" ht="31.5">
      <c r="A3418" s="101" t="s">
        <v>2119</v>
      </c>
      <c r="B3418" s="101"/>
      <c r="C3418" s="102" t="s">
        <v>2120</v>
      </c>
      <c r="D3418" s="103">
        <v>172000</v>
      </c>
      <c r="E3418" s="103">
        <v>172000</v>
      </c>
      <c r="F3418" s="103">
        <v>172000</v>
      </c>
      <c r="G3418" s="103">
        <v>0</v>
      </c>
      <c r="H3418" s="103">
        <v>0</v>
      </c>
    </row>
    <row r="3419" spans="1:8" ht="31.5">
      <c r="A3419" s="101" t="s">
        <v>2121</v>
      </c>
      <c r="B3419" s="101"/>
      <c r="C3419" s="102" t="s">
        <v>2122</v>
      </c>
      <c r="D3419" s="103">
        <v>151000</v>
      </c>
      <c r="E3419" s="103">
        <v>151000</v>
      </c>
      <c r="F3419" s="103">
        <v>151000</v>
      </c>
      <c r="G3419" s="103">
        <v>0</v>
      </c>
      <c r="H3419" s="103">
        <v>150806.51999999999</v>
      </c>
    </row>
    <row r="3420" spans="1:8" ht="31.5">
      <c r="A3420" s="101" t="s">
        <v>2123</v>
      </c>
      <c r="B3420" s="101"/>
      <c r="C3420" s="102" t="s">
        <v>2124</v>
      </c>
      <c r="D3420" s="103">
        <v>151000</v>
      </c>
      <c r="E3420" s="103">
        <v>151000</v>
      </c>
      <c r="F3420" s="103">
        <v>151000</v>
      </c>
      <c r="G3420" s="103">
        <v>0</v>
      </c>
      <c r="H3420" s="103">
        <v>150820.57999999999</v>
      </c>
    </row>
    <row r="3421" spans="1:8">
      <c r="A3421" s="101" t="s">
        <v>2125</v>
      </c>
      <c r="B3421" s="101"/>
      <c r="C3421" s="102" t="s">
        <v>2126</v>
      </c>
      <c r="D3421" s="103">
        <v>145000</v>
      </c>
      <c r="E3421" s="103">
        <v>145000</v>
      </c>
      <c r="F3421" s="103">
        <v>145000</v>
      </c>
      <c r="G3421" s="103">
        <v>0</v>
      </c>
      <c r="H3421" s="103">
        <v>144813.89000000001</v>
      </c>
    </row>
    <row r="3422" spans="1:8">
      <c r="A3422" s="101" t="s">
        <v>2127</v>
      </c>
      <c r="B3422" s="101"/>
      <c r="C3422" s="102" t="s">
        <v>2128</v>
      </c>
      <c r="D3422" s="103">
        <v>157000</v>
      </c>
      <c r="E3422" s="103">
        <v>157000</v>
      </c>
      <c r="F3422" s="103">
        <v>157000</v>
      </c>
      <c r="G3422" s="103">
        <v>0</v>
      </c>
      <c r="H3422" s="103">
        <v>156812.79999999999</v>
      </c>
    </row>
    <row r="3423" spans="1:8">
      <c r="A3423" s="101" t="s">
        <v>2129</v>
      </c>
      <c r="B3423" s="101"/>
      <c r="C3423" s="102" t="s">
        <v>2130</v>
      </c>
      <c r="D3423" s="103">
        <v>169000</v>
      </c>
      <c r="E3423" s="103">
        <v>169000</v>
      </c>
      <c r="F3423" s="103">
        <v>169000</v>
      </c>
      <c r="G3423" s="103">
        <v>0</v>
      </c>
      <c r="H3423" s="103">
        <v>168786.27</v>
      </c>
    </row>
    <row r="3424" spans="1:8">
      <c r="A3424" s="101" t="s">
        <v>2131</v>
      </c>
      <c r="B3424" s="101"/>
      <c r="C3424" s="102" t="s">
        <v>2132</v>
      </c>
      <c r="D3424" s="103">
        <v>145000</v>
      </c>
      <c r="E3424" s="103">
        <v>145000</v>
      </c>
      <c r="F3424" s="103">
        <v>145000</v>
      </c>
      <c r="G3424" s="103">
        <v>0</v>
      </c>
      <c r="H3424" s="103">
        <v>144813.91</v>
      </c>
    </row>
    <row r="3425" spans="1:9">
      <c r="A3425" s="101" t="s">
        <v>2133</v>
      </c>
      <c r="B3425" s="101"/>
      <c r="C3425" s="102" t="s">
        <v>2134</v>
      </c>
      <c r="D3425" s="103">
        <v>145000</v>
      </c>
      <c r="E3425" s="103">
        <v>145000</v>
      </c>
      <c r="F3425" s="103">
        <v>145000</v>
      </c>
      <c r="G3425" s="103">
        <v>0</v>
      </c>
      <c r="H3425" s="103">
        <v>144813.91</v>
      </c>
    </row>
    <row r="3426" spans="1:9" ht="31.5">
      <c r="A3426" s="101" t="s">
        <v>2135</v>
      </c>
      <c r="B3426" s="101"/>
      <c r="C3426" s="102" t="s">
        <v>2136</v>
      </c>
      <c r="D3426" s="103">
        <v>23000</v>
      </c>
      <c r="E3426" s="103">
        <v>23000</v>
      </c>
      <c r="F3426" s="103">
        <v>23000</v>
      </c>
      <c r="G3426" s="103">
        <v>0</v>
      </c>
      <c r="H3426" s="103">
        <v>0</v>
      </c>
    </row>
    <row r="3427" spans="1:9" ht="31.5">
      <c r="A3427" s="101" t="s">
        <v>2137</v>
      </c>
      <c r="B3427" s="101"/>
      <c r="C3427" s="102" t="s">
        <v>2138</v>
      </c>
      <c r="D3427" s="103">
        <v>47000</v>
      </c>
      <c r="E3427" s="103">
        <v>47000</v>
      </c>
      <c r="F3427" s="103">
        <v>47000</v>
      </c>
      <c r="G3427" s="103">
        <v>0</v>
      </c>
      <c r="H3427" s="103">
        <v>0</v>
      </c>
    </row>
    <row r="3428" spans="1:9" ht="31.5">
      <c r="A3428" s="101" t="s">
        <v>2139</v>
      </c>
      <c r="B3428" s="101"/>
      <c r="C3428" s="102" t="s">
        <v>2140</v>
      </c>
      <c r="D3428" s="103">
        <v>23000</v>
      </c>
      <c r="E3428" s="103">
        <v>23000</v>
      </c>
      <c r="F3428" s="103">
        <v>23000</v>
      </c>
      <c r="G3428" s="103">
        <v>0</v>
      </c>
      <c r="H3428" s="103">
        <v>0</v>
      </c>
    </row>
    <row r="3429" spans="1:9">
      <c r="A3429" s="101" t="s">
        <v>2141</v>
      </c>
      <c r="B3429" s="101"/>
      <c r="C3429" s="102" t="s">
        <v>2142</v>
      </c>
      <c r="D3429" s="103">
        <v>172000</v>
      </c>
      <c r="E3429" s="103">
        <v>172000</v>
      </c>
      <c r="F3429" s="103">
        <v>172000</v>
      </c>
      <c r="G3429" s="103">
        <v>0</v>
      </c>
      <c r="H3429" s="103">
        <v>0</v>
      </c>
    </row>
    <row r="3430" spans="1:9">
      <c r="A3430" s="101" t="s">
        <v>2143</v>
      </c>
      <c r="B3430" s="101"/>
      <c r="C3430" s="102" t="s">
        <v>2144</v>
      </c>
      <c r="D3430" s="103">
        <v>172000</v>
      </c>
      <c r="E3430" s="103">
        <v>172000</v>
      </c>
      <c r="F3430" s="103">
        <v>172000</v>
      </c>
      <c r="G3430" s="103">
        <v>0</v>
      </c>
      <c r="H3430" s="103">
        <v>0</v>
      </c>
    </row>
    <row r="3431" spans="1:9">
      <c r="A3431" s="101" t="s">
        <v>2145</v>
      </c>
      <c r="B3431" s="101"/>
      <c r="C3431" s="102" t="s">
        <v>6252</v>
      </c>
      <c r="D3431" s="103">
        <v>2094000</v>
      </c>
      <c r="E3431" s="103">
        <v>2094000</v>
      </c>
      <c r="F3431" s="103">
        <v>2094000</v>
      </c>
      <c r="G3431" s="103">
        <v>2094000</v>
      </c>
      <c r="H3431" s="103">
        <v>0</v>
      </c>
    </row>
    <row r="3432" spans="1:9" ht="63">
      <c r="A3432" s="101" t="s">
        <v>2147</v>
      </c>
      <c r="B3432" s="101"/>
      <c r="C3432" s="102" t="s">
        <v>2146</v>
      </c>
      <c r="D3432" s="103">
        <v>5818000</v>
      </c>
      <c r="E3432" s="103">
        <v>5818000</v>
      </c>
      <c r="F3432" s="103">
        <v>5818000</v>
      </c>
      <c r="G3432" s="103">
        <v>0</v>
      </c>
      <c r="H3432" s="103">
        <v>4164103.74</v>
      </c>
    </row>
    <row r="3433" spans="1:9">
      <c r="A3433" s="101" t="s">
        <v>5215</v>
      </c>
      <c r="B3433" s="101"/>
      <c r="C3433" s="102" t="s">
        <v>2148</v>
      </c>
      <c r="D3433" s="103">
        <v>847000</v>
      </c>
      <c r="E3433" s="103">
        <v>847000</v>
      </c>
      <c r="F3433" s="103">
        <v>847000</v>
      </c>
      <c r="G3433" s="103">
        <v>0</v>
      </c>
      <c r="H3433" s="103">
        <v>0</v>
      </c>
    </row>
    <row r="3434" spans="1:9">
      <c r="A3434" s="101" t="s">
        <v>5217</v>
      </c>
      <c r="B3434" s="101"/>
      <c r="C3434" s="102" t="s">
        <v>2148</v>
      </c>
      <c r="D3434" s="103">
        <v>2094000</v>
      </c>
      <c r="E3434" s="103">
        <v>1462000</v>
      </c>
      <c r="F3434" s="103">
        <v>1462000</v>
      </c>
      <c r="G3434" s="103">
        <v>1462000</v>
      </c>
      <c r="H3434" s="103">
        <v>0</v>
      </c>
    </row>
    <row r="3435" spans="1:9" ht="18.75" customHeight="1">
      <c r="A3435" s="101" t="s">
        <v>139</v>
      </c>
      <c r="B3435" s="101" t="s">
        <v>2149</v>
      </c>
      <c r="C3435" s="102" t="s">
        <v>178</v>
      </c>
      <c r="D3435" s="103">
        <v>295000</v>
      </c>
      <c r="E3435" s="103">
        <v>295000</v>
      </c>
      <c r="F3435" s="103">
        <v>295000</v>
      </c>
      <c r="G3435" s="103">
        <v>0</v>
      </c>
      <c r="H3435" s="103">
        <v>0</v>
      </c>
      <c r="I3435" s="1">
        <v>1</v>
      </c>
    </row>
    <row r="3436" spans="1:9" ht="20.25" customHeight="1">
      <c r="A3436" s="101" t="s">
        <v>258</v>
      </c>
      <c r="B3436" s="101"/>
      <c r="C3436" s="102" t="s">
        <v>2150</v>
      </c>
      <c r="D3436" s="103">
        <v>295000</v>
      </c>
      <c r="E3436" s="103">
        <v>295000</v>
      </c>
      <c r="F3436" s="103">
        <v>295000</v>
      </c>
      <c r="G3436" s="103">
        <v>0</v>
      </c>
      <c r="H3436" s="103">
        <v>0</v>
      </c>
    </row>
    <row r="3437" spans="1:9">
      <c r="A3437" s="101" t="s">
        <v>140</v>
      </c>
      <c r="B3437" s="101" t="s">
        <v>2151</v>
      </c>
      <c r="C3437" s="102" t="s">
        <v>178</v>
      </c>
      <c r="D3437" s="103">
        <v>2136000</v>
      </c>
      <c r="E3437" s="103">
        <v>2051000</v>
      </c>
      <c r="F3437" s="103">
        <v>2051000</v>
      </c>
      <c r="G3437" s="103">
        <v>481000</v>
      </c>
      <c r="H3437" s="103">
        <v>0</v>
      </c>
    </row>
    <row r="3438" spans="1:9">
      <c r="A3438" s="101" t="s">
        <v>261</v>
      </c>
      <c r="B3438" s="101"/>
      <c r="C3438" s="102" t="s">
        <v>2152</v>
      </c>
      <c r="D3438" s="103">
        <v>2136000</v>
      </c>
      <c r="E3438" s="103">
        <v>2051000</v>
      </c>
      <c r="F3438" s="103">
        <v>2051000</v>
      </c>
      <c r="G3438" s="103">
        <v>481000</v>
      </c>
      <c r="H3438" s="103">
        <v>0</v>
      </c>
    </row>
    <row r="3439" spans="1:9">
      <c r="A3439" s="101" t="s">
        <v>141</v>
      </c>
      <c r="B3439" s="101" t="s">
        <v>6253</v>
      </c>
      <c r="C3439" s="102" t="s">
        <v>178</v>
      </c>
      <c r="D3439" s="103">
        <v>660000</v>
      </c>
      <c r="E3439" s="103">
        <v>560000</v>
      </c>
      <c r="F3439" s="103">
        <v>560000</v>
      </c>
      <c r="G3439" s="103">
        <v>560000</v>
      </c>
      <c r="H3439" s="103">
        <v>0</v>
      </c>
    </row>
    <row r="3440" spans="1:9" ht="31.5">
      <c r="A3440" s="101" t="s">
        <v>324</v>
      </c>
      <c r="B3440" s="101"/>
      <c r="C3440" s="102" t="s">
        <v>6254</v>
      </c>
      <c r="D3440" s="103">
        <v>180000</v>
      </c>
      <c r="E3440" s="103">
        <v>180000</v>
      </c>
      <c r="F3440" s="103">
        <v>180000</v>
      </c>
      <c r="G3440" s="103">
        <v>180000</v>
      </c>
      <c r="H3440" s="103">
        <v>0</v>
      </c>
    </row>
    <row r="3441" spans="1:8" ht="31.5">
      <c r="A3441" s="101" t="s">
        <v>522</v>
      </c>
      <c r="B3441" s="101"/>
      <c r="C3441" s="102" t="s">
        <v>6255</v>
      </c>
      <c r="D3441" s="103">
        <v>480000</v>
      </c>
      <c r="E3441" s="103">
        <v>380000</v>
      </c>
      <c r="F3441" s="103">
        <v>380000</v>
      </c>
      <c r="G3441" s="103">
        <v>380000</v>
      </c>
      <c r="H3441" s="103">
        <v>0</v>
      </c>
    </row>
    <row r="3442" spans="1:8">
      <c r="A3442" s="101" t="s">
        <v>142</v>
      </c>
      <c r="B3442" s="101" t="s">
        <v>2153</v>
      </c>
      <c r="C3442" s="102" t="s">
        <v>178</v>
      </c>
      <c r="D3442" s="103">
        <v>290000</v>
      </c>
      <c r="E3442" s="103">
        <v>290000</v>
      </c>
      <c r="F3442" s="103">
        <v>290000</v>
      </c>
      <c r="G3442" s="103">
        <v>0</v>
      </c>
      <c r="H3442" s="103">
        <v>243239.15</v>
      </c>
    </row>
    <row r="3443" spans="1:8" ht="47.25">
      <c r="A3443" s="101" t="s">
        <v>327</v>
      </c>
      <c r="B3443" s="101"/>
      <c r="C3443" s="102" t="s">
        <v>2154</v>
      </c>
      <c r="D3443" s="103">
        <v>290000</v>
      </c>
      <c r="E3443" s="103">
        <v>290000</v>
      </c>
      <c r="F3443" s="103">
        <v>290000</v>
      </c>
      <c r="G3443" s="103">
        <v>0</v>
      </c>
      <c r="H3443" s="103">
        <v>243239.15</v>
      </c>
    </row>
    <row r="3444" spans="1:8" ht="31.5">
      <c r="A3444" s="101" t="s">
        <v>143</v>
      </c>
      <c r="B3444" s="101" t="s">
        <v>2155</v>
      </c>
      <c r="C3444" s="102" t="s">
        <v>178</v>
      </c>
      <c r="D3444" s="103">
        <v>2700000</v>
      </c>
      <c r="E3444" s="103">
        <v>2700000</v>
      </c>
      <c r="F3444" s="103">
        <v>2700000</v>
      </c>
      <c r="G3444" s="103">
        <v>0</v>
      </c>
      <c r="H3444" s="103">
        <v>2696400</v>
      </c>
    </row>
    <row r="3445" spans="1:8" ht="31.5">
      <c r="A3445" s="101" t="s">
        <v>330</v>
      </c>
      <c r="B3445" s="101"/>
      <c r="C3445" s="102" t="s">
        <v>2156</v>
      </c>
      <c r="D3445" s="103">
        <v>2700000</v>
      </c>
      <c r="E3445" s="103">
        <v>2700000</v>
      </c>
      <c r="F3445" s="103">
        <v>2700000</v>
      </c>
      <c r="G3445" s="103">
        <v>0</v>
      </c>
      <c r="H3445" s="103">
        <v>2696400</v>
      </c>
    </row>
    <row r="3446" spans="1:8">
      <c r="A3446" s="101" t="s">
        <v>144</v>
      </c>
      <c r="B3446" s="101" t="s">
        <v>2157</v>
      </c>
      <c r="C3446" s="102" t="s">
        <v>178</v>
      </c>
      <c r="D3446" s="103">
        <v>1577000</v>
      </c>
      <c r="E3446" s="103">
        <v>1497000</v>
      </c>
      <c r="F3446" s="103">
        <v>1497000</v>
      </c>
      <c r="G3446" s="103">
        <v>450000</v>
      </c>
      <c r="H3446" s="103">
        <v>180700.52</v>
      </c>
    </row>
    <row r="3447" spans="1:8" ht="31.5">
      <c r="A3447" s="101" t="s">
        <v>339</v>
      </c>
      <c r="B3447" s="101"/>
      <c r="C3447" s="102" t="s">
        <v>2158</v>
      </c>
      <c r="D3447" s="103">
        <v>253000</v>
      </c>
      <c r="E3447" s="103">
        <v>203000</v>
      </c>
      <c r="F3447" s="103">
        <v>203000</v>
      </c>
      <c r="G3447" s="103">
        <v>17000</v>
      </c>
      <c r="H3447" s="103">
        <v>180700.52</v>
      </c>
    </row>
    <row r="3448" spans="1:8" ht="31.5">
      <c r="A3448" s="101" t="s">
        <v>340</v>
      </c>
      <c r="B3448" s="101"/>
      <c r="C3448" s="102" t="s">
        <v>2159</v>
      </c>
      <c r="D3448" s="103">
        <v>424000</v>
      </c>
      <c r="E3448" s="103">
        <v>424000</v>
      </c>
      <c r="F3448" s="103">
        <v>424000</v>
      </c>
      <c r="G3448" s="103">
        <v>113000</v>
      </c>
      <c r="H3448" s="103">
        <v>0</v>
      </c>
    </row>
    <row r="3449" spans="1:8">
      <c r="A3449" s="101" t="s">
        <v>343</v>
      </c>
      <c r="B3449" s="101"/>
      <c r="C3449" s="102" t="s">
        <v>2160</v>
      </c>
      <c r="D3449" s="103">
        <v>550000</v>
      </c>
      <c r="E3449" s="103">
        <v>550000</v>
      </c>
      <c r="F3449" s="103">
        <v>550000</v>
      </c>
      <c r="G3449" s="103">
        <v>0</v>
      </c>
      <c r="H3449" s="103">
        <v>0</v>
      </c>
    </row>
    <row r="3450" spans="1:8">
      <c r="A3450" s="101" t="s">
        <v>1213</v>
      </c>
      <c r="B3450" s="101"/>
      <c r="C3450" s="102" t="s">
        <v>6256</v>
      </c>
      <c r="D3450" s="103">
        <v>250000</v>
      </c>
      <c r="E3450" s="103">
        <v>250000</v>
      </c>
      <c r="F3450" s="103">
        <v>250000</v>
      </c>
      <c r="G3450" s="103">
        <v>250000</v>
      </c>
      <c r="H3450" s="103">
        <v>0</v>
      </c>
    </row>
    <row r="3451" spans="1:8">
      <c r="A3451" s="101" t="s">
        <v>1215</v>
      </c>
      <c r="B3451" s="101"/>
      <c r="C3451" s="102" t="s">
        <v>6257</v>
      </c>
      <c r="D3451" s="103">
        <v>70000</v>
      </c>
      <c r="E3451" s="103">
        <v>70000</v>
      </c>
      <c r="F3451" s="103">
        <v>70000</v>
      </c>
      <c r="G3451" s="103">
        <v>70000</v>
      </c>
      <c r="H3451" s="103">
        <v>0</v>
      </c>
    </row>
    <row r="3452" spans="1:8" ht="31.5">
      <c r="A3452" s="101" t="s">
        <v>1217</v>
      </c>
      <c r="B3452" s="101"/>
      <c r="C3452" s="102" t="s">
        <v>6258</v>
      </c>
      <c r="D3452" s="103">
        <v>30000</v>
      </c>
      <c r="E3452" s="103">
        <v>0</v>
      </c>
      <c r="F3452" s="103">
        <v>0</v>
      </c>
      <c r="G3452" s="103">
        <v>0</v>
      </c>
      <c r="H3452" s="103">
        <v>0</v>
      </c>
    </row>
    <row r="3453" spans="1:8">
      <c r="A3453" s="101" t="s">
        <v>145</v>
      </c>
      <c r="B3453" s="101" t="s">
        <v>2161</v>
      </c>
      <c r="C3453" s="102" t="s">
        <v>178</v>
      </c>
      <c r="D3453" s="103">
        <v>800000</v>
      </c>
      <c r="E3453" s="103">
        <v>800000</v>
      </c>
      <c r="F3453" s="103">
        <v>800000</v>
      </c>
      <c r="G3453" s="103">
        <v>0</v>
      </c>
      <c r="H3453" s="103">
        <v>0</v>
      </c>
    </row>
    <row r="3454" spans="1:8" ht="31.5">
      <c r="A3454" s="101" t="s">
        <v>346</v>
      </c>
      <c r="B3454" s="101"/>
      <c r="C3454" s="102" t="s">
        <v>6259</v>
      </c>
      <c r="D3454" s="103">
        <v>800000</v>
      </c>
      <c r="E3454" s="103">
        <v>800000</v>
      </c>
      <c r="F3454" s="103">
        <v>800000</v>
      </c>
      <c r="G3454" s="103">
        <v>0</v>
      </c>
      <c r="H3454" s="103">
        <v>0</v>
      </c>
    </row>
    <row r="3455" spans="1:8">
      <c r="A3455" s="101" t="s">
        <v>146</v>
      </c>
      <c r="B3455" s="101" t="s">
        <v>2162</v>
      </c>
      <c r="C3455" s="102" t="s">
        <v>178</v>
      </c>
      <c r="D3455" s="103">
        <v>4986000</v>
      </c>
      <c r="E3455" s="103">
        <v>4830000</v>
      </c>
      <c r="F3455" s="103">
        <v>4830000</v>
      </c>
      <c r="G3455" s="103">
        <v>881000</v>
      </c>
      <c r="H3455" s="103">
        <v>2838376.12</v>
      </c>
    </row>
    <row r="3456" spans="1:8" ht="47.25">
      <c r="A3456" s="101" t="s">
        <v>359</v>
      </c>
      <c r="B3456" s="101"/>
      <c r="C3456" s="102" t="s">
        <v>2163</v>
      </c>
      <c r="D3456" s="103">
        <v>273000</v>
      </c>
      <c r="E3456" s="103">
        <v>273000</v>
      </c>
      <c r="F3456" s="103">
        <v>273000</v>
      </c>
      <c r="G3456" s="103">
        <v>72000</v>
      </c>
      <c r="H3456" s="103">
        <v>200470.8</v>
      </c>
    </row>
    <row r="3457" spans="1:8" ht="47.25">
      <c r="A3457" s="101" t="s">
        <v>554</v>
      </c>
      <c r="B3457" s="101"/>
      <c r="C3457" s="102" t="s">
        <v>2164</v>
      </c>
      <c r="D3457" s="103">
        <v>36000</v>
      </c>
      <c r="E3457" s="103">
        <v>36000</v>
      </c>
      <c r="F3457" s="103">
        <v>36000</v>
      </c>
      <c r="G3457" s="103">
        <v>9000</v>
      </c>
      <c r="H3457" s="103">
        <v>24294.86</v>
      </c>
    </row>
    <row r="3458" spans="1:8" ht="47.25">
      <c r="A3458" s="101" t="s">
        <v>1306</v>
      </c>
      <c r="B3458" s="101"/>
      <c r="C3458" s="102" t="s">
        <v>2165</v>
      </c>
      <c r="D3458" s="103">
        <v>198000</v>
      </c>
      <c r="E3458" s="103">
        <v>198000</v>
      </c>
      <c r="F3458" s="103">
        <v>198000</v>
      </c>
      <c r="G3458" s="103">
        <v>53000</v>
      </c>
      <c r="H3458" s="103">
        <v>144523.20000000001</v>
      </c>
    </row>
    <row r="3459" spans="1:8" ht="47.25">
      <c r="A3459" s="101" t="s">
        <v>1308</v>
      </c>
      <c r="B3459" s="101"/>
      <c r="C3459" s="102" t="s">
        <v>2166</v>
      </c>
      <c r="D3459" s="103">
        <v>356000</v>
      </c>
      <c r="E3459" s="103">
        <v>356000</v>
      </c>
      <c r="F3459" s="103">
        <v>356000</v>
      </c>
      <c r="G3459" s="103">
        <v>94000</v>
      </c>
      <c r="H3459" s="103">
        <v>261228</v>
      </c>
    </row>
    <row r="3460" spans="1:8" ht="47.25">
      <c r="A3460" s="101" t="s">
        <v>1310</v>
      </c>
      <c r="B3460" s="101"/>
      <c r="C3460" s="102" t="s">
        <v>2167</v>
      </c>
      <c r="D3460" s="103">
        <v>237000</v>
      </c>
      <c r="E3460" s="103">
        <v>237000</v>
      </c>
      <c r="F3460" s="103">
        <v>237000</v>
      </c>
      <c r="G3460" s="103">
        <v>62000</v>
      </c>
      <c r="H3460" s="103">
        <v>167518.98000000001</v>
      </c>
    </row>
    <row r="3461" spans="1:8" ht="31.5">
      <c r="A3461" s="101" t="s">
        <v>4144</v>
      </c>
      <c r="B3461" s="101"/>
      <c r="C3461" s="102" t="s">
        <v>2168</v>
      </c>
      <c r="D3461" s="103">
        <v>1029000</v>
      </c>
      <c r="E3461" s="103">
        <v>873000</v>
      </c>
      <c r="F3461" s="103">
        <v>873000</v>
      </c>
      <c r="G3461" s="103">
        <v>117000</v>
      </c>
      <c r="H3461" s="103">
        <v>3240</v>
      </c>
    </row>
    <row r="3462" spans="1:8" ht="47.25">
      <c r="A3462" s="101" t="s">
        <v>6260</v>
      </c>
      <c r="B3462" s="101"/>
      <c r="C3462" s="102" t="s">
        <v>2169</v>
      </c>
      <c r="D3462" s="103">
        <v>376000</v>
      </c>
      <c r="E3462" s="103">
        <v>376000</v>
      </c>
      <c r="F3462" s="103">
        <v>376000</v>
      </c>
      <c r="G3462" s="103">
        <v>100000</v>
      </c>
      <c r="H3462" s="103">
        <v>0</v>
      </c>
    </row>
    <row r="3463" spans="1:8" ht="47.25">
      <c r="A3463" s="101" t="s">
        <v>6261</v>
      </c>
      <c r="B3463" s="101"/>
      <c r="C3463" s="102" t="s">
        <v>2170</v>
      </c>
      <c r="D3463" s="103">
        <v>237000</v>
      </c>
      <c r="E3463" s="103">
        <v>237000</v>
      </c>
      <c r="F3463" s="103">
        <v>237000</v>
      </c>
      <c r="G3463" s="103">
        <v>62000</v>
      </c>
      <c r="H3463" s="103">
        <v>170678.8</v>
      </c>
    </row>
    <row r="3464" spans="1:8" ht="31.5">
      <c r="A3464" s="101" t="s">
        <v>6262</v>
      </c>
      <c r="B3464" s="101"/>
      <c r="C3464" s="102" t="s">
        <v>2171</v>
      </c>
      <c r="D3464" s="103">
        <v>1179000</v>
      </c>
      <c r="E3464" s="103">
        <v>1179000</v>
      </c>
      <c r="F3464" s="103">
        <v>1179000</v>
      </c>
      <c r="G3464" s="103">
        <v>312000</v>
      </c>
      <c r="H3464" s="103">
        <v>850247.86</v>
      </c>
    </row>
    <row r="3465" spans="1:8" ht="31.5">
      <c r="A3465" s="101" t="s">
        <v>6263</v>
      </c>
      <c r="B3465" s="101"/>
      <c r="C3465" s="102" t="s">
        <v>2172</v>
      </c>
      <c r="D3465" s="103">
        <v>917000</v>
      </c>
      <c r="E3465" s="103">
        <v>917000</v>
      </c>
      <c r="F3465" s="103">
        <v>917000</v>
      </c>
      <c r="G3465" s="103">
        <v>0</v>
      </c>
      <c r="H3465" s="103">
        <v>868173.62</v>
      </c>
    </row>
    <row r="3466" spans="1:8" ht="31.5">
      <c r="A3466" s="101" t="s">
        <v>6264</v>
      </c>
      <c r="B3466" s="101"/>
      <c r="C3466" s="102" t="s">
        <v>2173</v>
      </c>
      <c r="D3466" s="103">
        <v>74000</v>
      </c>
      <c r="E3466" s="103">
        <v>74000</v>
      </c>
      <c r="F3466" s="103">
        <v>74000</v>
      </c>
      <c r="G3466" s="103">
        <v>0</v>
      </c>
      <c r="H3466" s="103">
        <v>74000</v>
      </c>
    </row>
    <row r="3467" spans="1:8" ht="31.5">
      <c r="A3467" s="101" t="s">
        <v>6265</v>
      </c>
      <c r="B3467" s="101"/>
      <c r="C3467" s="102" t="s">
        <v>2174</v>
      </c>
      <c r="D3467" s="103">
        <v>74000</v>
      </c>
      <c r="E3467" s="103">
        <v>74000</v>
      </c>
      <c r="F3467" s="103">
        <v>74000</v>
      </c>
      <c r="G3467" s="103">
        <v>0</v>
      </c>
      <c r="H3467" s="103">
        <v>74000</v>
      </c>
    </row>
    <row r="3468" spans="1:8">
      <c r="A3468" s="101" t="s">
        <v>147</v>
      </c>
      <c r="B3468" s="101" t="s">
        <v>6266</v>
      </c>
      <c r="C3468" s="102" t="s">
        <v>178</v>
      </c>
      <c r="D3468" s="103">
        <v>100000</v>
      </c>
      <c r="E3468" s="103">
        <v>85000</v>
      </c>
      <c r="F3468" s="103">
        <v>85000</v>
      </c>
      <c r="G3468" s="103">
        <v>85000</v>
      </c>
      <c r="H3468" s="103">
        <v>0</v>
      </c>
    </row>
    <row r="3469" spans="1:8">
      <c r="A3469" s="101" t="s">
        <v>362</v>
      </c>
      <c r="B3469" s="101"/>
      <c r="C3469" s="102" t="s">
        <v>6267</v>
      </c>
      <c r="D3469" s="103">
        <v>100000</v>
      </c>
      <c r="E3469" s="103">
        <v>85000</v>
      </c>
      <c r="F3469" s="103">
        <v>85000</v>
      </c>
      <c r="G3469" s="103">
        <v>85000</v>
      </c>
      <c r="H3469" s="103"/>
    </row>
    <row r="3470" spans="1:8">
      <c r="A3470" s="101" t="s">
        <v>148</v>
      </c>
      <c r="B3470" s="101" t="s">
        <v>6268</v>
      </c>
      <c r="C3470" s="102" t="s">
        <v>178</v>
      </c>
      <c r="D3470" s="103">
        <v>2000000</v>
      </c>
      <c r="E3470" s="103">
        <v>1698000</v>
      </c>
      <c r="F3470" s="103">
        <v>1698000</v>
      </c>
      <c r="G3470" s="103">
        <v>1698000</v>
      </c>
      <c r="H3470" s="103">
        <v>0</v>
      </c>
    </row>
    <row r="3471" spans="1:8">
      <c r="A3471" s="101" t="s">
        <v>365</v>
      </c>
      <c r="B3471" s="101"/>
      <c r="C3471" s="102" t="s">
        <v>6269</v>
      </c>
      <c r="D3471" s="103">
        <v>1070301</v>
      </c>
      <c r="E3471" s="103">
        <v>909750</v>
      </c>
      <c r="F3471" s="103">
        <v>909750</v>
      </c>
      <c r="G3471" s="103">
        <v>909750</v>
      </c>
      <c r="H3471" s="103">
        <v>0</v>
      </c>
    </row>
    <row r="3472" spans="1:8" ht="31.5">
      <c r="A3472" s="101" t="s">
        <v>566</v>
      </c>
      <c r="B3472" s="101"/>
      <c r="C3472" s="102" t="s">
        <v>6270</v>
      </c>
      <c r="D3472" s="103">
        <v>929699</v>
      </c>
      <c r="E3472" s="103">
        <v>788250</v>
      </c>
      <c r="F3472" s="103">
        <v>788250</v>
      </c>
      <c r="G3472" s="103">
        <v>788250</v>
      </c>
      <c r="H3472" s="103">
        <v>0</v>
      </c>
    </row>
    <row r="3473" spans="1:8">
      <c r="A3473" s="101" t="s">
        <v>149</v>
      </c>
      <c r="B3473" s="101" t="s">
        <v>6271</v>
      </c>
      <c r="C3473" s="102" t="s">
        <v>178</v>
      </c>
      <c r="D3473" s="103">
        <v>240000</v>
      </c>
      <c r="E3473" s="103">
        <v>204000</v>
      </c>
      <c r="F3473" s="103">
        <v>204000</v>
      </c>
      <c r="G3473" s="103">
        <v>204000</v>
      </c>
      <c r="H3473" s="103">
        <v>0</v>
      </c>
    </row>
    <row r="3474" spans="1:8">
      <c r="A3474" s="101" t="s">
        <v>368</v>
      </c>
      <c r="B3474" s="101"/>
      <c r="C3474" s="102" t="s">
        <v>6272</v>
      </c>
      <c r="D3474" s="103">
        <v>90000</v>
      </c>
      <c r="E3474" s="103">
        <v>76500</v>
      </c>
      <c r="F3474" s="103">
        <v>76500</v>
      </c>
      <c r="G3474" s="103">
        <v>76500</v>
      </c>
      <c r="H3474" s="103">
        <v>0</v>
      </c>
    </row>
    <row r="3475" spans="1:8">
      <c r="A3475" s="101" t="s">
        <v>574</v>
      </c>
      <c r="B3475" s="101"/>
      <c r="C3475" s="102" t="s">
        <v>6273</v>
      </c>
      <c r="D3475" s="103">
        <v>150000</v>
      </c>
      <c r="E3475" s="103">
        <v>127500</v>
      </c>
      <c r="F3475" s="103">
        <v>127500</v>
      </c>
      <c r="G3475" s="103">
        <v>127500</v>
      </c>
      <c r="H3475" s="103">
        <v>0</v>
      </c>
    </row>
    <row r="3476" spans="1:8">
      <c r="A3476" s="101" t="s">
        <v>150</v>
      </c>
      <c r="B3476" s="101" t="s">
        <v>2175</v>
      </c>
      <c r="C3476" s="102" t="s">
        <v>178</v>
      </c>
      <c r="D3476" s="103">
        <v>6100010</v>
      </c>
      <c r="E3476" s="103">
        <v>5723000</v>
      </c>
      <c r="F3476" s="103">
        <v>5723000</v>
      </c>
      <c r="G3476" s="103">
        <v>2123000</v>
      </c>
      <c r="H3476" s="103">
        <v>0</v>
      </c>
    </row>
    <row r="3477" spans="1:8" ht="31.5">
      <c r="A3477" s="101" t="s">
        <v>371</v>
      </c>
      <c r="B3477" s="101"/>
      <c r="C3477" s="102" t="s">
        <v>2176</v>
      </c>
      <c r="D3477" s="103">
        <v>195000</v>
      </c>
      <c r="E3477" s="103">
        <v>195000</v>
      </c>
      <c r="F3477" s="103">
        <v>195000</v>
      </c>
      <c r="G3477" s="103">
        <v>0</v>
      </c>
      <c r="H3477" s="103">
        <v>0</v>
      </c>
    </row>
    <row r="3478" spans="1:8" ht="47.25">
      <c r="A3478" s="101" t="s">
        <v>373</v>
      </c>
      <c r="B3478" s="101"/>
      <c r="C3478" s="102" t="s">
        <v>2177</v>
      </c>
      <c r="D3478" s="103">
        <v>400000</v>
      </c>
      <c r="E3478" s="103">
        <v>400000</v>
      </c>
      <c r="F3478" s="103">
        <v>400000</v>
      </c>
      <c r="G3478" s="103">
        <v>0</v>
      </c>
      <c r="H3478" s="103">
        <v>0</v>
      </c>
    </row>
    <row r="3479" spans="1:8" ht="31.5">
      <c r="A3479" s="101" t="s">
        <v>375</v>
      </c>
      <c r="B3479" s="101"/>
      <c r="C3479" s="102" t="s">
        <v>2178</v>
      </c>
      <c r="D3479" s="103">
        <v>3005000</v>
      </c>
      <c r="E3479" s="103">
        <v>3005000</v>
      </c>
      <c r="F3479" s="103">
        <v>3005000</v>
      </c>
      <c r="G3479" s="103">
        <v>0</v>
      </c>
      <c r="H3479" s="103">
        <v>0</v>
      </c>
    </row>
    <row r="3480" spans="1:8" ht="47.25">
      <c r="A3480" s="101" t="s">
        <v>377</v>
      </c>
      <c r="B3480" s="101"/>
      <c r="C3480" s="102" t="s">
        <v>6274</v>
      </c>
      <c r="D3480" s="103">
        <v>132200</v>
      </c>
      <c r="E3480" s="103">
        <v>132200</v>
      </c>
      <c r="F3480" s="103">
        <v>132200</v>
      </c>
      <c r="G3480" s="103">
        <v>132200</v>
      </c>
      <c r="H3480" s="103">
        <v>0</v>
      </c>
    </row>
    <row r="3481" spans="1:8" ht="47.25">
      <c r="A3481" s="101" t="s">
        <v>1325</v>
      </c>
      <c r="B3481" s="101"/>
      <c r="C3481" s="102" t="s">
        <v>6275</v>
      </c>
      <c r="D3481" s="103">
        <v>123960</v>
      </c>
      <c r="E3481" s="103">
        <v>123960</v>
      </c>
      <c r="F3481" s="103">
        <v>123960</v>
      </c>
      <c r="G3481" s="103">
        <v>123960</v>
      </c>
      <c r="H3481" s="103">
        <v>0</v>
      </c>
    </row>
    <row r="3482" spans="1:8" ht="31.5">
      <c r="A3482" s="101" t="s">
        <v>3007</v>
      </c>
      <c r="B3482" s="101"/>
      <c r="C3482" s="102" t="s">
        <v>6276</v>
      </c>
      <c r="D3482" s="103">
        <v>30000</v>
      </c>
      <c r="E3482" s="103">
        <v>30000</v>
      </c>
      <c r="F3482" s="103">
        <v>30000</v>
      </c>
      <c r="G3482" s="103">
        <v>30000</v>
      </c>
      <c r="H3482" s="103">
        <v>0</v>
      </c>
    </row>
    <row r="3483" spans="1:8" ht="31.5">
      <c r="A3483" s="101" t="s">
        <v>3009</v>
      </c>
      <c r="B3483" s="101"/>
      <c r="C3483" s="102" t="s">
        <v>6277</v>
      </c>
      <c r="D3483" s="103">
        <v>70000</v>
      </c>
      <c r="E3483" s="103">
        <v>70000</v>
      </c>
      <c r="F3483" s="103">
        <v>70000</v>
      </c>
      <c r="G3483" s="103">
        <v>70000</v>
      </c>
      <c r="H3483" s="103">
        <v>0</v>
      </c>
    </row>
    <row r="3484" spans="1:8" ht="31.5">
      <c r="A3484" s="101" t="s">
        <v>3011</v>
      </c>
      <c r="B3484" s="101"/>
      <c r="C3484" s="102" t="s">
        <v>6278</v>
      </c>
      <c r="D3484" s="103">
        <v>105000</v>
      </c>
      <c r="E3484" s="103">
        <v>105000</v>
      </c>
      <c r="F3484" s="103">
        <v>105000</v>
      </c>
      <c r="G3484" s="103">
        <v>105000</v>
      </c>
      <c r="H3484" s="103">
        <v>0</v>
      </c>
    </row>
    <row r="3485" spans="1:8" ht="31.5">
      <c r="A3485" s="101" t="s">
        <v>3013</v>
      </c>
      <c r="B3485" s="101"/>
      <c r="C3485" s="102" t="s">
        <v>6279</v>
      </c>
      <c r="D3485" s="103">
        <v>2038850</v>
      </c>
      <c r="E3485" s="103">
        <v>1661840</v>
      </c>
      <c r="F3485" s="103">
        <v>1661840</v>
      </c>
      <c r="G3485" s="103">
        <v>1661840</v>
      </c>
      <c r="H3485" s="103">
        <v>0</v>
      </c>
    </row>
    <row r="3486" spans="1:8" ht="31.5">
      <c r="A3486" s="101" t="s">
        <v>151</v>
      </c>
      <c r="B3486" s="101" t="s">
        <v>6280</v>
      </c>
      <c r="C3486" s="102" t="s">
        <v>178</v>
      </c>
      <c r="D3486" s="103">
        <v>1340000</v>
      </c>
      <c r="E3486" s="103">
        <v>1138000</v>
      </c>
      <c r="F3486" s="103">
        <v>1138000</v>
      </c>
      <c r="G3486" s="103">
        <v>1138000</v>
      </c>
      <c r="H3486" s="103">
        <v>0</v>
      </c>
    </row>
    <row r="3487" spans="1:8" ht="31.5">
      <c r="A3487" s="101" t="s">
        <v>380</v>
      </c>
      <c r="B3487" s="101"/>
      <c r="C3487" s="102" t="s">
        <v>6281</v>
      </c>
      <c r="D3487" s="103">
        <v>420000</v>
      </c>
      <c r="E3487" s="103">
        <v>218000</v>
      </c>
      <c r="F3487" s="103">
        <v>218000</v>
      </c>
      <c r="G3487" s="103">
        <v>218000</v>
      </c>
      <c r="H3487" s="103">
        <v>0</v>
      </c>
    </row>
    <row r="3488" spans="1:8" ht="31.5">
      <c r="A3488" s="101" t="s">
        <v>1329</v>
      </c>
      <c r="B3488" s="101"/>
      <c r="C3488" s="102" t="s">
        <v>6282</v>
      </c>
      <c r="D3488" s="103">
        <v>90000</v>
      </c>
      <c r="E3488" s="103">
        <v>90000</v>
      </c>
      <c r="F3488" s="103">
        <v>90000</v>
      </c>
      <c r="G3488" s="103">
        <v>90000</v>
      </c>
      <c r="H3488" s="103">
        <v>0</v>
      </c>
    </row>
    <row r="3489" spans="1:8" ht="31.5">
      <c r="A3489" s="101" t="s">
        <v>1331</v>
      </c>
      <c r="B3489" s="101"/>
      <c r="C3489" s="102" t="s">
        <v>6283</v>
      </c>
      <c r="D3489" s="103">
        <v>330000</v>
      </c>
      <c r="E3489" s="103">
        <v>330000</v>
      </c>
      <c r="F3489" s="103">
        <v>330000</v>
      </c>
      <c r="G3489" s="103">
        <v>330000</v>
      </c>
      <c r="H3489" s="103">
        <v>0</v>
      </c>
    </row>
    <row r="3490" spans="1:8" ht="31.5">
      <c r="A3490" s="101" t="s">
        <v>3066</v>
      </c>
      <c r="B3490" s="101"/>
      <c r="C3490" s="102" t="s">
        <v>6284</v>
      </c>
      <c r="D3490" s="103">
        <v>500000</v>
      </c>
      <c r="E3490" s="103">
        <v>500000</v>
      </c>
      <c r="F3490" s="103">
        <v>500000</v>
      </c>
      <c r="G3490" s="103">
        <v>500000</v>
      </c>
      <c r="H3490" s="103">
        <v>0</v>
      </c>
    </row>
    <row r="3491" spans="1:8">
      <c r="A3491" s="101" t="s">
        <v>152</v>
      </c>
      <c r="B3491" s="101" t="s">
        <v>2179</v>
      </c>
      <c r="C3491" s="102" t="s">
        <v>178</v>
      </c>
      <c r="D3491" s="103">
        <v>1178000</v>
      </c>
      <c r="E3491" s="103">
        <v>1131000</v>
      </c>
      <c r="F3491" s="103">
        <v>1131000</v>
      </c>
      <c r="G3491" s="103">
        <v>264000</v>
      </c>
      <c r="H3491" s="103">
        <v>281452</v>
      </c>
    </row>
    <row r="3492" spans="1:8" ht="31.5">
      <c r="A3492" s="101" t="s">
        <v>383</v>
      </c>
      <c r="B3492" s="101"/>
      <c r="C3492" s="102" t="s">
        <v>2180</v>
      </c>
      <c r="D3492" s="103">
        <v>79000</v>
      </c>
      <c r="E3492" s="103">
        <v>79000</v>
      </c>
      <c r="F3492" s="103">
        <v>79000</v>
      </c>
      <c r="G3492" s="103">
        <v>21000</v>
      </c>
      <c r="H3492" s="103">
        <v>0</v>
      </c>
    </row>
    <row r="3493" spans="1:8" ht="31.5">
      <c r="A3493" s="101" t="s">
        <v>596</v>
      </c>
      <c r="B3493" s="101"/>
      <c r="C3493" s="102" t="s">
        <v>2181</v>
      </c>
      <c r="D3493" s="103">
        <v>233000</v>
      </c>
      <c r="E3493" s="103">
        <v>233000</v>
      </c>
      <c r="F3493" s="103">
        <v>233000</v>
      </c>
      <c r="G3493" s="103">
        <v>61000</v>
      </c>
      <c r="H3493" s="103">
        <v>0</v>
      </c>
    </row>
    <row r="3494" spans="1:8" ht="31.5">
      <c r="A3494" s="101" t="s">
        <v>598</v>
      </c>
      <c r="B3494" s="101"/>
      <c r="C3494" s="102" t="s">
        <v>2182</v>
      </c>
      <c r="D3494" s="103">
        <v>198000</v>
      </c>
      <c r="E3494" s="103">
        <v>151000</v>
      </c>
      <c r="F3494" s="103">
        <v>151000</v>
      </c>
      <c r="G3494" s="103">
        <v>6000</v>
      </c>
      <c r="H3494" s="103">
        <v>0</v>
      </c>
    </row>
    <row r="3495" spans="1:8" ht="31.5">
      <c r="A3495" s="101" t="s">
        <v>600</v>
      </c>
      <c r="B3495" s="101"/>
      <c r="C3495" s="102" t="s">
        <v>2183</v>
      </c>
      <c r="D3495" s="103">
        <v>277000</v>
      </c>
      <c r="E3495" s="103">
        <v>277000</v>
      </c>
      <c r="F3495" s="103">
        <v>277000</v>
      </c>
      <c r="G3495" s="103">
        <v>73000</v>
      </c>
      <c r="H3495" s="103">
        <v>0</v>
      </c>
    </row>
    <row r="3496" spans="1:8" ht="31.5">
      <c r="A3496" s="101" t="s">
        <v>602</v>
      </c>
      <c r="B3496" s="101"/>
      <c r="C3496" s="102" t="s">
        <v>2184</v>
      </c>
      <c r="D3496" s="103">
        <v>158000</v>
      </c>
      <c r="E3496" s="103">
        <v>158000</v>
      </c>
      <c r="F3496" s="103">
        <v>158000</v>
      </c>
      <c r="G3496" s="103">
        <v>42000</v>
      </c>
      <c r="H3496" s="103">
        <v>113829</v>
      </c>
    </row>
    <row r="3497" spans="1:8" ht="31.5">
      <c r="A3497" s="101" t="s">
        <v>604</v>
      </c>
      <c r="B3497" s="101"/>
      <c r="C3497" s="102" t="s">
        <v>2185</v>
      </c>
      <c r="D3497" s="103">
        <v>233000</v>
      </c>
      <c r="E3497" s="103">
        <v>233000</v>
      </c>
      <c r="F3497" s="103">
        <v>233000</v>
      </c>
      <c r="G3497" s="103">
        <v>61000</v>
      </c>
      <c r="H3497" s="103">
        <v>167623</v>
      </c>
    </row>
    <row r="3498" spans="1:8">
      <c r="A3498" s="101" t="s">
        <v>153</v>
      </c>
      <c r="B3498" s="101" t="s">
        <v>6285</v>
      </c>
      <c r="C3498" s="102" t="s">
        <v>178</v>
      </c>
      <c r="D3498" s="103">
        <v>1550000</v>
      </c>
      <c r="E3498" s="103">
        <v>1316000</v>
      </c>
      <c r="F3498" s="103">
        <v>1316000</v>
      </c>
      <c r="G3498" s="103">
        <v>1316000</v>
      </c>
      <c r="H3498" s="103">
        <v>0</v>
      </c>
    </row>
    <row r="3499" spans="1:8">
      <c r="A3499" s="101" t="s">
        <v>386</v>
      </c>
      <c r="B3499" s="101"/>
      <c r="C3499" s="102" t="s">
        <v>6286</v>
      </c>
      <c r="D3499" s="103">
        <v>500000</v>
      </c>
      <c r="E3499" s="103">
        <v>500000</v>
      </c>
      <c r="F3499" s="103">
        <v>500000</v>
      </c>
      <c r="G3499" s="103">
        <v>500000</v>
      </c>
      <c r="H3499" s="103">
        <v>0</v>
      </c>
    </row>
    <row r="3500" spans="1:8">
      <c r="A3500" s="101" t="s">
        <v>612</v>
      </c>
      <c r="B3500" s="101"/>
      <c r="C3500" s="102" t="s">
        <v>6287</v>
      </c>
      <c r="D3500" s="103">
        <v>100000</v>
      </c>
      <c r="E3500" s="103">
        <v>100000</v>
      </c>
      <c r="F3500" s="103">
        <v>100000</v>
      </c>
      <c r="G3500" s="103">
        <v>100000</v>
      </c>
      <c r="H3500" s="103">
        <v>0</v>
      </c>
    </row>
    <row r="3501" spans="1:8">
      <c r="A3501" s="101" t="s">
        <v>614</v>
      </c>
      <c r="B3501" s="101"/>
      <c r="C3501" s="102" t="s">
        <v>6288</v>
      </c>
      <c r="D3501" s="103">
        <v>300000</v>
      </c>
      <c r="E3501" s="103">
        <v>300000</v>
      </c>
      <c r="F3501" s="103">
        <v>300000</v>
      </c>
      <c r="G3501" s="103">
        <v>300000</v>
      </c>
      <c r="H3501" s="103">
        <v>0</v>
      </c>
    </row>
    <row r="3502" spans="1:8">
      <c r="A3502" s="101" t="s">
        <v>616</v>
      </c>
      <c r="B3502" s="101"/>
      <c r="C3502" s="102" t="s">
        <v>6289</v>
      </c>
      <c r="D3502" s="103">
        <v>450000</v>
      </c>
      <c r="E3502" s="103">
        <v>216000</v>
      </c>
      <c r="F3502" s="103">
        <v>216000</v>
      </c>
      <c r="G3502" s="103">
        <v>216000</v>
      </c>
      <c r="H3502" s="103">
        <v>0</v>
      </c>
    </row>
    <row r="3503" spans="1:8">
      <c r="A3503" s="101" t="s">
        <v>618</v>
      </c>
      <c r="B3503" s="101"/>
      <c r="C3503" s="102" t="s">
        <v>6290</v>
      </c>
      <c r="D3503" s="103">
        <v>200000</v>
      </c>
      <c r="E3503" s="103">
        <v>200000</v>
      </c>
      <c r="F3503" s="103">
        <v>200000</v>
      </c>
      <c r="G3503" s="103">
        <v>200000</v>
      </c>
      <c r="H3503" s="103">
        <v>0</v>
      </c>
    </row>
    <row r="3504" spans="1:8">
      <c r="A3504" s="101" t="s">
        <v>154</v>
      </c>
      <c r="B3504" s="101" t="s">
        <v>6291</v>
      </c>
      <c r="C3504" s="102" t="s">
        <v>178</v>
      </c>
      <c r="D3504" s="103">
        <v>2000000</v>
      </c>
      <c r="E3504" s="103">
        <v>1698000</v>
      </c>
      <c r="F3504" s="103">
        <v>1698000</v>
      </c>
      <c r="G3504" s="103">
        <v>1698000</v>
      </c>
      <c r="H3504" s="103">
        <v>0</v>
      </c>
    </row>
    <row r="3505" spans="1:8" ht="31.5">
      <c r="A3505" s="101" t="s">
        <v>625</v>
      </c>
      <c r="B3505" s="101"/>
      <c r="C3505" s="102" t="s">
        <v>6292</v>
      </c>
      <c r="D3505" s="103">
        <v>2000000</v>
      </c>
      <c r="E3505" s="103">
        <v>1698000</v>
      </c>
      <c r="F3505" s="103">
        <v>1698000</v>
      </c>
      <c r="G3505" s="103">
        <v>1698000</v>
      </c>
      <c r="H3505" s="103">
        <v>0</v>
      </c>
    </row>
    <row r="3506" spans="1:8" ht="47.25">
      <c r="A3506" s="101" t="s">
        <v>155</v>
      </c>
      <c r="B3506" s="101" t="s">
        <v>2186</v>
      </c>
      <c r="C3506" s="102" t="s">
        <v>178</v>
      </c>
      <c r="D3506" s="103">
        <v>3750000</v>
      </c>
      <c r="E3506" s="103">
        <v>3600000</v>
      </c>
      <c r="F3506" s="103">
        <v>3600000</v>
      </c>
      <c r="G3506" s="103">
        <v>842000</v>
      </c>
      <c r="H3506" s="103">
        <v>2650376.41</v>
      </c>
    </row>
    <row r="3507" spans="1:8" ht="31.5">
      <c r="A3507" s="101" t="s">
        <v>628</v>
      </c>
      <c r="B3507" s="101"/>
      <c r="C3507" s="102" t="s">
        <v>2187</v>
      </c>
      <c r="D3507" s="103">
        <v>1179000</v>
      </c>
      <c r="E3507" s="103">
        <v>1179000</v>
      </c>
      <c r="F3507" s="103">
        <v>1179000</v>
      </c>
      <c r="G3507" s="103">
        <v>312000</v>
      </c>
      <c r="H3507" s="103">
        <v>802573.2</v>
      </c>
    </row>
    <row r="3508" spans="1:8" ht="31.5">
      <c r="A3508" s="101" t="s">
        <v>630</v>
      </c>
      <c r="B3508" s="101"/>
      <c r="C3508" s="102" t="s">
        <v>2188</v>
      </c>
      <c r="D3508" s="103">
        <v>791000</v>
      </c>
      <c r="E3508" s="103">
        <v>791000</v>
      </c>
      <c r="F3508" s="103">
        <v>791000</v>
      </c>
      <c r="G3508" s="103">
        <v>209000</v>
      </c>
      <c r="H3508" s="103">
        <v>559943.96</v>
      </c>
    </row>
    <row r="3509" spans="1:8" ht="31.5">
      <c r="A3509" s="101" t="s">
        <v>1352</v>
      </c>
      <c r="B3509" s="101"/>
      <c r="C3509" s="102" t="s">
        <v>2189</v>
      </c>
      <c r="D3509" s="103">
        <v>791000</v>
      </c>
      <c r="E3509" s="103">
        <v>791000</v>
      </c>
      <c r="F3509" s="103">
        <v>791000</v>
      </c>
      <c r="G3509" s="103">
        <v>209000</v>
      </c>
      <c r="H3509" s="103">
        <v>570859.25</v>
      </c>
    </row>
    <row r="3510" spans="1:8" ht="31.5">
      <c r="A3510" s="101" t="s">
        <v>1354</v>
      </c>
      <c r="B3510" s="101"/>
      <c r="C3510" s="102" t="s">
        <v>2190</v>
      </c>
      <c r="D3510" s="103">
        <v>989000</v>
      </c>
      <c r="E3510" s="103">
        <v>839000</v>
      </c>
      <c r="F3510" s="103">
        <v>839000</v>
      </c>
      <c r="G3510" s="103">
        <v>112000</v>
      </c>
      <c r="H3510" s="103">
        <v>717000</v>
      </c>
    </row>
    <row r="3511" spans="1:8" ht="47.25">
      <c r="A3511" s="101" t="s">
        <v>156</v>
      </c>
      <c r="B3511" s="101" t="s">
        <v>6293</v>
      </c>
      <c r="C3511" s="102" t="s">
        <v>178</v>
      </c>
      <c r="D3511" s="103">
        <v>2000000</v>
      </c>
      <c r="E3511" s="103">
        <v>1698000</v>
      </c>
      <c r="F3511" s="103">
        <v>1698000</v>
      </c>
      <c r="G3511" s="103">
        <v>1698000</v>
      </c>
      <c r="H3511" s="103">
        <v>0</v>
      </c>
    </row>
    <row r="3512" spans="1:8" ht="31.5">
      <c r="A3512" s="101" t="s">
        <v>633</v>
      </c>
      <c r="B3512" s="101"/>
      <c r="C3512" s="102" t="s">
        <v>6294</v>
      </c>
      <c r="D3512" s="103">
        <v>1000000</v>
      </c>
      <c r="E3512" s="103">
        <v>849000</v>
      </c>
      <c r="F3512" s="103">
        <v>849000</v>
      </c>
      <c r="G3512" s="103">
        <v>849000</v>
      </c>
      <c r="H3512" s="103">
        <v>0</v>
      </c>
    </row>
    <row r="3513" spans="1:8" ht="31.5">
      <c r="A3513" s="101" t="s">
        <v>635</v>
      </c>
      <c r="B3513" s="101"/>
      <c r="C3513" s="102" t="s">
        <v>6295</v>
      </c>
      <c r="D3513" s="103">
        <v>1000000</v>
      </c>
      <c r="E3513" s="103">
        <v>849000</v>
      </c>
      <c r="F3513" s="103">
        <v>849000</v>
      </c>
      <c r="G3513" s="103">
        <v>849000</v>
      </c>
      <c r="H3513" s="103">
        <v>0</v>
      </c>
    </row>
    <row r="3514" spans="1:8" ht="94.5">
      <c r="A3514" s="101" t="s">
        <v>134</v>
      </c>
      <c r="B3514" s="101"/>
      <c r="C3514" s="102"/>
      <c r="D3514" s="103">
        <f>D3511+D3506+D3504+D3498+D3491+D3486+D3476+D3473+D3468+D3470+D3455+D3446+D3444+D3442+D3439+D3437+D3435+D3389+D3381+D3453</f>
        <v>62100010</v>
      </c>
      <c r="E3514" s="103">
        <f t="shared" ref="E3514:H3514" si="30">E3511+E3506+E3504+E3498+E3491+E3486+E3476+E3473+E3468+E3470+E3455+E3446+E3444+E3442+E3439+E3437+E3435+E3389+E3381+E3453</f>
        <v>58522000</v>
      </c>
      <c r="F3514" s="103">
        <f t="shared" si="30"/>
        <v>58522000</v>
      </c>
      <c r="G3514" s="103">
        <f t="shared" si="30"/>
        <v>20132000</v>
      </c>
      <c r="H3514" s="103">
        <f t="shared" si="30"/>
        <v>16857360.220000003</v>
      </c>
    </row>
    <row r="3515" spans="1:8" ht="63">
      <c r="A3515" s="101" t="s">
        <v>169</v>
      </c>
      <c r="B3515" s="101"/>
      <c r="C3515" s="102"/>
      <c r="D3515" s="103"/>
      <c r="E3515" s="103"/>
      <c r="F3515" s="103"/>
      <c r="G3515" s="103"/>
      <c r="H3515" s="103"/>
    </row>
    <row r="3516" spans="1:8" ht="31.5">
      <c r="A3516" s="101" t="s">
        <v>176</v>
      </c>
      <c r="B3516" s="101" t="s">
        <v>6296</v>
      </c>
      <c r="C3516" s="102" t="s">
        <v>2493</v>
      </c>
      <c r="D3516" s="103">
        <f>SUM(D3517:D3524)</f>
        <v>2259512</v>
      </c>
      <c r="E3516" s="103">
        <f t="shared" ref="E3516:H3516" si="31">SUM(E3517:E3524)</f>
        <v>1919000</v>
      </c>
      <c r="F3516" s="103">
        <f t="shared" si="31"/>
        <v>1919000</v>
      </c>
      <c r="G3516" s="103">
        <f t="shared" si="31"/>
        <v>1919000</v>
      </c>
      <c r="H3516" s="103">
        <f t="shared" si="31"/>
        <v>0</v>
      </c>
    </row>
    <row r="3517" spans="1:8" ht="47.25">
      <c r="A3517" s="101" t="s">
        <v>179</v>
      </c>
      <c r="B3517" s="101" t="s">
        <v>6296</v>
      </c>
      <c r="C3517" s="102" t="s">
        <v>6297</v>
      </c>
      <c r="D3517" s="103">
        <v>137512</v>
      </c>
      <c r="E3517" s="103">
        <v>0</v>
      </c>
      <c r="F3517" s="103">
        <v>0</v>
      </c>
      <c r="G3517" s="103">
        <v>0</v>
      </c>
      <c r="H3517" s="103">
        <v>0</v>
      </c>
    </row>
    <row r="3518" spans="1:8" ht="47.25">
      <c r="A3518" s="101" t="s">
        <v>181</v>
      </c>
      <c r="B3518" s="101" t="s">
        <v>6296</v>
      </c>
      <c r="C3518" s="102" t="s">
        <v>6298</v>
      </c>
      <c r="D3518" s="103">
        <v>60000</v>
      </c>
      <c r="E3518" s="103">
        <v>0</v>
      </c>
      <c r="F3518" s="103">
        <v>0</v>
      </c>
      <c r="G3518" s="103">
        <v>0</v>
      </c>
      <c r="H3518" s="103">
        <v>0</v>
      </c>
    </row>
    <row r="3519" spans="1:8" ht="31.5">
      <c r="A3519" s="101" t="s">
        <v>183</v>
      </c>
      <c r="B3519" s="101" t="s">
        <v>6296</v>
      </c>
      <c r="C3519" s="102" t="s">
        <v>6299</v>
      </c>
      <c r="D3519" s="103">
        <v>15000</v>
      </c>
      <c r="E3519" s="103">
        <v>0</v>
      </c>
      <c r="F3519" s="103">
        <v>0</v>
      </c>
      <c r="G3519" s="103">
        <v>0</v>
      </c>
      <c r="H3519" s="103">
        <v>0</v>
      </c>
    </row>
    <row r="3520" spans="1:8" ht="31.5">
      <c r="A3520" s="101" t="s">
        <v>185</v>
      </c>
      <c r="B3520" s="101" t="s">
        <v>6296</v>
      </c>
      <c r="C3520" s="102" t="s">
        <v>6300</v>
      </c>
      <c r="D3520" s="103">
        <v>30000</v>
      </c>
      <c r="E3520" s="103">
        <v>0</v>
      </c>
      <c r="F3520" s="103">
        <v>0</v>
      </c>
      <c r="G3520" s="103">
        <v>0</v>
      </c>
      <c r="H3520" s="103">
        <v>0</v>
      </c>
    </row>
    <row r="3521" spans="1:8" ht="31.5">
      <c r="A3521" s="101" t="s">
        <v>187</v>
      </c>
      <c r="B3521" s="101" t="s">
        <v>6296</v>
      </c>
      <c r="C3521" s="102" t="s">
        <v>6301</v>
      </c>
      <c r="D3521" s="103">
        <v>17000</v>
      </c>
      <c r="E3521" s="103">
        <v>0</v>
      </c>
      <c r="F3521" s="103">
        <v>0</v>
      </c>
      <c r="G3521" s="103">
        <v>0</v>
      </c>
      <c r="H3521" s="103">
        <v>0</v>
      </c>
    </row>
    <row r="3522" spans="1:8" ht="31.5">
      <c r="A3522" s="101" t="s">
        <v>189</v>
      </c>
      <c r="B3522" s="101" t="s">
        <v>6296</v>
      </c>
      <c r="C3522" s="102" t="s">
        <v>6302</v>
      </c>
      <c r="D3522" s="103">
        <v>1500000</v>
      </c>
      <c r="E3522" s="103">
        <v>0</v>
      </c>
      <c r="F3522" s="103">
        <v>0</v>
      </c>
      <c r="G3522" s="103">
        <v>0</v>
      </c>
      <c r="H3522" s="103">
        <v>0</v>
      </c>
    </row>
    <row r="3523" spans="1:8" ht="31.5">
      <c r="A3523" s="101" t="s">
        <v>191</v>
      </c>
      <c r="B3523" s="101" t="s">
        <v>6296</v>
      </c>
      <c r="C3523" s="102" t="s">
        <v>6303</v>
      </c>
      <c r="D3523" s="103">
        <v>500000</v>
      </c>
      <c r="E3523" s="103">
        <v>0</v>
      </c>
      <c r="F3523" s="103">
        <v>0</v>
      </c>
      <c r="G3523" s="103">
        <v>0</v>
      </c>
      <c r="H3523" s="103">
        <v>0</v>
      </c>
    </row>
    <row r="3524" spans="1:8" ht="31.5">
      <c r="A3524" s="101"/>
      <c r="B3524" s="101" t="s">
        <v>591</v>
      </c>
      <c r="C3524" s="102"/>
      <c r="D3524" s="103">
        <v>0</v>
      </c>
      <c r="E3524" s="103">
        <v>1919000</v>
      </c>
      <c r="F3524" s="103">
        <v>1919000</v>
      </c>
      <c r="G3524" s="103">
        <v>1919000</v>
      </c>
      <c r="H3524" s="103">
        <v>0</v>
      </c>
    </row>
    <row r="3525" spans="1:8">
      <c r="A3525" s="101" t="s">
        <v>241</v>
      </c>
      <c r="B3525" s="101" t="s">
        <v>4119</v>
      </c>
      <c r="C3525" s="102" t="s">
        <v>2493</v>
      </c>
      <c r="D3525" s="103">
        <f>SUM(D3526:D3528)</f>
        <v>8912000</v>
      </c>
      <c r="E3525" s="103">
        <f t="shared" ref="E3525:H3525" si="32">SUM(E3526:E3528)</f>
        <v>8445000</v>
      </c>
      <c r="F3525" s="103">
        <f t="shared" si="32"/>
        <v>8445000</v>
      </c>
      <c r="G3525" s="103">
        <f t="shared" si="32"/>
        <v>2627000</v>
      </c>
      <c r="H3525" s="103">
        <f t="shared" si="32"/>
        <v>0</v>
      </c>
    </row>
    <row r="3526" spans="1:8">
      <c r="A3526" s="101" t="s">
        <v>243</v>
      </c>
      <c r="B3526" s="101" t="s">
        <v>4119</v>
      </c>
      <c r="C3526" s="102" t="s">
        <v>4120</v>
      </c>
      <c r="D3526" s="103">
        <v>5818000</v>
      </c>
      <c r="E3526" s="103">
        <v>5818000</v>
      </c>
      <c r="F3526" s="103">
        <v>5818000</v>
      </c>
      <c r="G3526" s="103">
        <v>0</v>
      </c>
      <c r="H3526" s="103">
        <v>0</v>
      </c>
    </row>
    <row r="3527" spans="1:8" ht="31.5">
      <c r="A3527" s="101" t="s">
        <v>245</v>
      </c>
      <c r="B3527" s="101" t="s">
        <v>4119</v>
      </c>
      <c r="C3527" s="102" t="s">
        <v>6304</v>
      </c>
      <c r="D3527" s="103">
        <v>1000000</v>
      </c>
      <c r="E3527" s="103">
        <v>0</v>
      </c>
      <c r="F3527" s="103">
        <v>0</v>
      </c>
      <c r="G3527" s="103">
        <v>0</v>
      </c>
      <c r="H3527" s="103">
        <v>0</v>
      </c>
    </row>
    <row r="3528" spans="1:8" ht="31.5">
      <c r="A3528" s="101"/>
      <c r="B3528" s="101" t="s">
        <v>591</v>
      </c>
      <c r="C3528" s="102"/>
      <c r="D3528" s="103">
        <v>2094000</v>
      </c>
      <c r="E3528" s="103">
        <v>2627000</v>
      </c>
      <c r="F3528" s="103">
        <v>2627000</v>
      </c>
      <c r="G3528" s="103">
        <v>2627000</v>
      </c>
      <c r="H3528" s="103">
        <v>0</v>
      </c>
    </row>
    <row r="3529" spans="1:8">
      <c r="A3529" s="101" t="s">
        <v>139</v>
      </c>
      <c r="B3529" s="101" t="s">
        <v>6305</v>
      </c>
      <c r="C3529" s="102" t="s">
        <v>2493</v>
      </c>
      <c r="D3529" s="103">
        <f>SUM(D3530)</f>
        <v>2000000</v>
      </c>
      <c r="E3529" s="103">
        <f t="shared" ref="E3529:H3529" si="33">SUM(E3530)</f>
        <v>1698000</v>
      </c>
      <c r="F3529" s="103">
        <f t="shared" si="33"/>
        <v>1698000</v>
      </c>
      <c r="G3529" s="103">
        <f t="shared" si="33"/>
        <v>1698000</v>
      </c>
      <c r="H3529" s="103">
        <f t="shared" si="33"/>
        <v>0</v>
      </c>
    </row>
    <row r="3530" spans="1:8" ht="47.25">
      <c r="A3530" s="101" t="s">
        <v>258</v>
      </c>
      <c r="B3530" s="101" t="s">
        <v>6305</v>
      </c>
      <c r="C3530" s="102" t="s">
        <v>6306</v>
      </c>
      <c r="D3530" s="103">
        <v>2000000</v>
      </c>
      <c r="E3530" s="103">
        <v>1698000</v>
      </c>
      <c r="F3530" s="103">
        <v>1698000</v>
      </c>
      <c r="G3530" s="103">
        <v>1698000</v>
      </c>
      <c r="H3530" s="103">
        <v>0</v>
      </c>
    </row>
    <row r="3531" spans="1:8">
      <c r="A3531" s="101" t="s">
        <v>140</v>
      </c>
      <c r="B3531" s="101" t="s">
        <v>4121</v>
      </c>
      <c r="C3531" s="102" t="s">
        <v>2493</v>
      </c>
      <c r="D3531" s="103">
        <f>SUM(D3532)</f>
        <v>40000</v>
      </c>
      <c r="E3531" s="103">
        <f>SUM(E3532)</f>
        <v>38000</v>
      </c>
      <c r="F3531" s="103">
        <f>SUM(F3532)</f>
        <v>38000</v>
      </c>
      <c r="G3531" s="103">
        <f>SUM(G3532)</f>
        <v>9000</v>
      </c>
      <c r="H3531" s="103">
        <f>SUM(H3532)</f>
        <v>29000</v>
      </c>
    </row>
    <row r="3532" spans="1:8" ht="31.5">
      <c r="A3532" s="101" t="s">
        <v>261</v>
      </c>
      <c r="B3532" s="101" t="s">
        <v>4121</v>
      </c>
      <c r="C3532" s="102" t="s">
        <v>4122</v>
      </c>
      <c r="D3532" s="103">
        <v>40000</v>
      </c>
      <c r="E3532" s="103">
        <v>38000</v>
      </c>
      <c r="F3532" s="103">
        <v>38000</v>
      </c>
      <c r="G3532" s="103">
        <v>9000</v>
      </c>
      <c r="H3532" s="103">
        <v>29000</v>
      </c>
    </row>
    <row r="3533" spans="1:8">
      <c r="A3533" s="101" t="s">
        <v>141</v>
      </c>
      <c r="B3533" s="101" t="s">
        <v>6307</v>
      </c>
      <c r="C3533" s="102" t="s">
        <v>2493</v>
      </c>
      <c r="D3533" s="103">
        <f>SUM(D3534)</f>
        <v>2000000</v>
      </c>
      <c r="E3533" s="103">
        <f t="shared" ref="E3533:H3533" si="34">SUM(E3534)</f>
        <v>1698000</v>
      </c>
      <c r="F3533" s="103">
        <f t="shared" si="34"/>
        <v>1698000</v>
      </c>
      <c r="G3533" s="103">
        <f t="shared" si="34"/>
        <v>1698000</v>
      </c>
      <c r="H3533" s="103">
        <f t="shared" si="34"/>
        <v>0</v>
      </c>
    </row>
    <row r="3534" spans="1:8">
      <c r="A3534" s="101" t="s">
        <v>324</v>
      </c>
      <c r="B3534" s="101" t="s">
        <v>6307</v>
      </c>
      <c r="C3534" s="102" t="s">
        <v>6308</v>
      </c>
      <c r="D3534" s="103">
        <v>2000000</v>
      </c>
      <c r="E3534" s="103">
        <v>1698000</v>
      </c>
      <c r="F3534" s="103">
        <v>1698000</v>
      </c>
      <c r="G3534" s="103">
        <v>1698000</v>
      </c>
      <c r="H3534" s="103">
        <v>0</v>
      </c>
    </row>
    <row r="3535" spans="1:8" ht="31.5">
      <c r="A3535" s="101" t="s">
        <v>142</v>
      </c>
      <c r="B3535" s="101" t="s">
        <v>4123</v>
      </c>
      <c r="C3535" s="102" t="s">
        <v>2493</v>
      </c>
      <c r="D3535" s="103">
        <f>SUM(D3536)</f>
        <v>158000</v>
      </c>
      <c r="E3535" s="103">
        <f>SUM(E3536)</f>
        <v>152000</v>
      </c>
      <c r="F3535" s="103">
        <f>SUM(F3536)</f>
        <v>152000</v>
      </c>
      <c r="G3535" s="103">
        <f>SUM(G3536)</f>
        <v>36000</v>
      </c>
      <c r="H3535" s="103">
        <f>SUM(H3536)</f>
        <v>93010</v>
      </c>
    </row>
    <row r="3536" spans="1:8" ht="31.5">
      <c r="A3536" s="101" t="s">
        <v>327</v>
      </c>
      <c r="B3536" s="101" t="s">
        <v>4123</v>
      </c>
      <c r="C3536" s="102" t="s">
        <v>4124</v>
      </c>
      <c r="D3536" s="103">
        <v>158000</v>
      </c>
      <c r="E3536" s="103">
        <v>152000</v>
      </c>
      <c r="F3536" s="103">
        <v>152000</v>
      </c>
      <c r="G3536" s="103">
        <v>36000</v>
      </c>
      <c r="H3536" s="103">
        <v>93010</v>
      </c>
    </row>
    <row r="3537" spans="1:8">
      <c r="A3537" s="101" t="s">
        <v>143</v>
      </c>
      <c r="B3537" s="101" t="s">
        <v>4125</v>
      </c>
      <c r="C3537" s="102" t="s">
        <v>2493</v>
      </c>
      <c r="D3537" s="103">
        <f>SUM(D3538:D3539)</f>
        <v>2550000</v>
      </c>
      <c r="E3537" s="103">
        <f t="shared" ref="E3537:H3537" si="35">SUM(E3538:E3539)</f>
        <v>2377000</v>
      </c>
      <c r="F3537" s="103">
        <f t="shared" si="35"/>
        <v>2377000</v>
      </c>
      <c r="G3537" s="103">
        <f t="shared" si="35"/>
        <v>977000</v>
      </c>
      <c r="H3537" s="103">
        <f t="shared" si="35"/>
        <v>1232454.52</v>
      </c>
    </row>
    <row r="3538" spans="1:8" ht="31.5">
      <c r="A3538" s="101" t="s">
        <v>330</v>
      </c>
      <c r="B3538" s="101" t="s">
        <v>4125</v>
      </c>
      <c r="C3538" s="102" t="s">
        <v>4126</v>
      </c>
      <c r="D3538" s="103">
        <v>1400000</v>
      </c>
      <c r="E3538" s="103">
        <v>1400000</v>
      </c>
      <c r="F3538" s="103">
        <v>1400000</v>
      </c>
      <c r="G3538" s="103">
        <v>0</v>
      </c>
      <c r="H3538" s="103">
        <v>1232454.52</v>
      </c>
    </row>
    <row r="3539" spans="1:8" ht="31.5">
      <c r="A3539" s="101" t="s">
        <v>332</v>
      </c>
      <c r="B3539" s="101" t="s">
        <v>4125</v>
      </c>
      <c r="C3539" s="102" t="s">
        <v>6309</v>
      </c>
      <c r="D3539" s="103">
        <v>1150000</v>
      </c>
      <c r="E3539" s="103">
        <v>977000</v>
      </c>
      <c r="F3539" s="103">
        <v>977000</v>
      </c>
      <c r="G3539" s="103">
        <v>977000</v>
      </c>
      <c r="H3539" s="103">
        <v>0</v>
      </c>
    </row>
    <row r="3540" spans="1:8">
      <c r="A3540" s="101" t="s">
        <v>144</v>
      </c>
      <c r="B3540" s="101" t="s">
        <v>4127</v>
      </c>
      <c r="C3540" s="102" t="s">
        <v>2493</v>
      </c>
      <c r="D3540" s="103">
        <f>SUM(D3541:D3545)</f>
        <v>3850000</v>
      </c>
      <c r="E3540" s="103">
        <f t="shared" ref="E3540:H3540" si="36">SUM(E3541:E3545)</f>
        <v>3480000</v>
      </c>
      <c r="F3540" s="103">
        <f t="shared" si="36"/>
        <v>3480000</v>
      </c>
      <c r="G3540" s="103">
        <f t="shared" si="36"/>
        <v>2080000</v>
      </c>
      <c r="H3540" s="103">
        <f t="shared" si="36"/>
        <v>408470</v>
      </c>
    </row>
    <row r="3541" spans="1:8" ht="31.5">
      <c r="A3541" s="101" t="s">
        <v>339</v>
      </c>
      <c r="B3541" s="101" t="s">
        <v>4127</v>
      </c>
      <c r="C3541" s="102" t="s">
        <v>4128</v>
      </c>
      <c r="D3541" s="103">
        <v>1400000</v>
      </c>
      <c r="E3541" s="103">
        <v>1400000</v>
      </c>
      <c r="F3541" s="103">
        <v>1400000</v>
      </c>
      <c r="G3541" s="103">
        <v>0</v>
      </c>
      <c r="H3541" s="103">
        <v>408470</v>
      </c>
    </row>
    <row r="3542" spans="1:8" ht="31.5">
      <c r="A3542" s="101" t="s">
        <v>340</v>
      </c>
      <c r="B3542" s="101" t="s">
        <v>4127</v>
      </c>
      <c r="C3542" s="102" t="s">
        <v>6310</v>
      </c>
      <c r="D3542" s="103">
        <v>150000</v>
      </c>
      <c r="E3542" s="103">
        <v>150000</v>
      </c>
      <c r="F3542" s="103">
        <v>150000</v>
      </c>
      <c r="G3542" s="103">
        <v>150000</v>
      </c>
      <c r="H3542" s="103">
        <v>0</v>
      </c>
    </row>
    <row r="3543" spans="1:8" ht="31.5">
      <c r="A3543" s="101" t="s">
        <v>343</v>
      </c>
      <c r="B3543" s="101" t="s">
        <v>4127</v>
      </c>
      <c r="C3543" s="102" t="s">
        <v>6311</v>
      </c>
      <c r="D3543" s="103">
        <v>100000</v>
      </c>
      <c r="E3543" s="103">
        <v>100000</v>
      </c>
      <c r="F3543" s="103">
        <v>100000</v>
      </c>
      <c r="G3543" s="103">
        <v>100000</v>
      </c>
      <c r="H3543" s="103">
        <v>0</v>
      </c>
    </row>
    <row r="3544" spans="1:8" ht="31.5">
      <c r="A3544" s="101" t="s">
        <v>1213</v>
      </c>
      <c r="B3544" s="101" t="s">
        <v>4127</v>
      </c>
      <c r="C3544" s="102" t="s">
        <v>6312</v>
      </c>
      <c r="D3544" s="103">
        <v>1000000</v>
      </c>
      <c r="E3544" s="103">
        <v>630000</v>
      </c>
      <c r="F3544" s="103">
        <v>630000</v>
      </c>
      <c r="G3544" s="103">
        <v>630000</v>
      </c>
      <c r="H3544" s="103">
        <v>0</v>
      </c>
    </row>
    <row r="3545" spans="1:8" ht="31.5">
      <c r="A3545" s="101" t="s">
        <v>1215</v>
      </c>
      <c r="B3545" s="101" t="s">
        <v>4127</v>
      </c>
      <c r="C3545" s="102" t="s">
        <v>6313</v>
      </c>
      <c r="D3545" s="103">
        <v>1200000</v>
      </c>
      <c r="E3545" s="103">
        <v>1200000</v>
      </c>
      <c r="F3545" s="103">
        <v>1200000</v>
      </c>
      <c r="G3545" s="103">
        <v>1200000</v>
      </c>
      <c r="H3545" s="103">
        <v>0</v>
      </c>
    </row>
    <row r="3546" spans="1:8" ht="31.5">
      <c r="A3546" s="101" t="s">
        <v>145</v>
      </c>
      <c r="B3546" s="101" t="s">
        <v>4129</v>
      </c>
      <c r="C3546" s="102" t="s">
        <v>2493</v>
      </c>
      <c r="D3546" s="103">
        <f>SUM(D3547)</f>
        <v>1400000</v>
      </c>
      <c r="E3546" s="103">
        <f>SUM(E3547)</f>
        <v>1400000</v>
      </c>
      <c r="F3546" s="103">
        <f>SUM(F3547)</f>
        <v>1400000</v>
      </c>
      <c r="G3546" s="103">
        <f>SUM(G3547)</f>
        <v>0</v>
      </c>
      <c r="H3546" s="103">
        <f>SUM(H3547)</f>
        <v>1369718.95</v>
      </c>
    </row>
    <row r="3547" spans="1:8" ht="31.5">
      <c r="A3547" s="101" t="s">
        <v>346</v>
      </c>
      <c r="B3547" s="101" t="s">
        <v>4129</v>
      </c>
      <c r="C3547" s="102" t="s">
        <v>4130</v>
      </c>
      <c r="D3547" s="103">
        <v>1400000</v>
      </c>
      <c r="E3547" s="103">
        <v>1400000</v>
      </c>
      <c r="F3547" s="103">
        <v>1400000</v>
      </c>
      <c r="G3547" s="103">
        <v>0</v>
      </c>
      <c r="H3547" s="103">
        <v>1369718.95</v>
      </c>
    </row>
    <row r="3548" spans="1:8">
      <c r="A3548" s="101" t="s">
        <v>146</v>
      </c>
      <c r="B3548" s="101" t="s">
        <v>4131</v>
      </c>
      <c r="C3548" s="102" t="s">
        <v>2493</v>
      </c>
      <c r="D3548" s="103">
        <f>SUM(D3549)</f>
        <v>100000</v>
      </c>
      <c r="E3548" s="103">
        <f>SUM(E3549)</f>
        <v>100000</v>
      </c>
      <c r="F3548" s="103">
        <f>SUM(F3549)</f>
        <v>100000</v>
      </c>
      <c r="G3548" s="103">
        <f>SUM(G3549)</f>
        <v>0</v>
      </c>
      <c r="H3548" s="103">
        <f>SUM(H3549)</f>
        <v>100000</v>
      </c>
    </row>
    <row r="3549" spans="1:8">
      <c r="A3549" s="101" t="s">
        <v>359</v>
      </c>
      <c r="B3549" s="101" t="s">
        <v>4131</v>
      </c>
      <c r="C3549" s="102" t="s">
        <v>4132</v>
      </c>
      <c r="D3549" s="103">
        <v>100000</v>
      </c>
      <c r="E3549" s="103">
        <v>100000</v>
      </c>
      <c r="F3549" s="103">
        <v>100000</v>
      </c>
      <c r="G3549" s="103">
        <v>0</v>
      </c>
      <c r="H3549" s="103">
        <v>100000</v>
      </c>
    </row>
    <row r="3550" spans="1:8">
      <c r="A3550" s="101" t="s">
        <v>147</v>
      </c>
      <c r="B3550" s="101" t="s">
        <v>4133</v>
      </c>
      <c r="C3550" s="102" t="s">
        <v>2493</v>
      </c>
      <c r="D3550" s="103">
        <f>SUM(D3551:D3553)</f>
        <v>1120000</v>
      </c>
      <c r="E3550" s="103">
        <f t="shared" ref="E3550:H3550" si="37">SUM(E3551:E3553)</f>
        <v>1115000</v>
      </c>
      <c r="F3550" s="103">
        <f t="shared" si="37"/>
        <v>1115000</v>
      </c>
      <c r="G3550" s="103">
        <f t="shared" si="37"/>
        <v>28000</v>
      </c>
      <c r="H3550" s="103">
        <f t="shared" si="37"/>
        <v>0</v>
      </c>
    </row>
    <row r="3551" spans="1:8" ht="31.5">
      <c r="A3551" s="101" t="s">
        <v>362</v>
      </c>
      <c r="B3551" s="101" t="s">
        <v>4133</v>
      </c>
      <c r="C3551" s="102" t="s">
        <v>4134</v>
      </c>
      <c r="D3551" s="103">
        <v>87000</v>
      </c>
      <c r="E3551" s="103">
        <v>87000</v>
      </c>
      <c r="F3551" s="103">
        <v>87000</v>
      </c>
      <c r="G3551" s="103">
        <v>0</v>
      </c>
      <c r="H3551" s="103">
        <v>0</v>
      </c>
    </row>
    <row r="3552" spans="1:8" ht="31.5">
      <c r="A3552" s="101" t="s">
        <v>558</v>
      </c>
      <c r="B3552" s="101" t="s">
        <v>4133</v>
      </c>
      <c r="C3552" s="102" t="s">
        <v>4135</v>
      </c>
      <c r="D3552" s="103">
        <v>1000000</v>
      </c>
      <c r="E3552" s="103">
        <v>1000000</v>
      </c>
      <c r="F3552" s="103">
        <v>1000000</v>
      </c>
      <c r="G3552" s="103">
        <v>0</v>
      </c>
      <c r="H3552" s="103">
        <v>0</v>
      </c>
    </row>
    <row r="3553" spans="1:8" ht="31.5">
      <c r="A3553" s="101" t="s">
        <v>560</v>
      </c>
      <c r="B3553" s="101" t="s">
        <v>4133</v>
      </c>
      <c r="C3553" s="102" t="s">
        <v>4134</v>
      </c>
      <c r="D3553" s="103">
        <v>33000</v>
      </c>
      <c r="E3553" s="103">
        <v>28000</v>
      </c>
      <c r="F3553" s="103">
        <v>28000</v>
      </c>
      <c r="G3553" s="103">
        <v>28000</v>
      </c>
      <c r="H3553" s="103">
        <v>0</v>
      </c>
    </row>
    <row r="3554" spans="1:8">
      <c r="A3554" s="101" t="s">
        <v>148</v>
      </c>
      <c r="B3554" s="101" t="s">
        <v>4136</v>
      </c>
      <c r="C3554" s="102" t="s">
        <v>2493</v>
      </c>
      <c r="D3554" s="103">
        <f>SUM(D3555)</f>
        <v>1400000</v>
      </c>
      <c r="E3554" s="103">
        <f>SUM(E3555)</f>
        <v>1400000</v>
      </c>
      <c r="F3554" s="103">
        <f>SUM(F3555)</f>
        <v>1400000</v>
      </c>
      <c r="G3554" s="103">
        <f>SUM(G3555)</f>
        <v>0</v>
      </c>
      <c r="H3554" s="103">
        <f>SUM(H3555)</f>
        <v>408740</v>
      </c>
    </row>
    <row r="3555" spans="1:8">
      <c r="A3555" s="101" t="s">
        <v>365</v>
      </c>
      <c r="B3555" s="101" t="s">
        <v>4136</v>
      </c>
      <c r="C3555" s="102" t="s">
        <v>4137</v>
      </c>
      <c r="D3555" s="103">
        <v>1400000</v>
      </c>
      <c r="E3555" s="103">
        <v>1400000</v>
      </c>
      <c r="F3555" s="103">
        <v>1400000</v>
      </c>
      <c r="G3555" s="103">
        <v>0</v>
      </c>
      <c r="H3555" s="103">
        <v>408740</v>
      </c>
    </row>
    <row r="3556" spans="1:8">
      <c r="A3556" s="101" t="s">
        <v>149</v>
      </c>
      <c r="B3556" s="101" t="s">
        <v>4138</v>
      </c>
      <c r="C3556" s="102" t="s">
        <v>2493</v>
      </c>
      <c r="D3556" s="103">
        <f>SUM(D3557:D3563)</f>
        <v>4232000</v>
      </c>
      <c r="E3556" s="103">
        <f t="shared" ref="E3556:H3556" si="38">SUM(E3557:E3563)</f>
        <v>4053000</v>
      </c>
      <c r="F3556" s="103">
        <f t="shared" si="38"/>
        <v>4053000</v>
      </c>
      <c r="G3556" s="103">
        <f t="shared" si="38"/>
        <v>1010000</v>
      </c>
      <c r="H3556" s="103">
        <f t="shared" si="38"/>
        <v>992580</v>
      </c>
    </row>
    <row r="3557" spans="1:8" ht="31.5">
      <c r="A3557" s="101" t="s">
        <v>368</v>
      </c>
      <c r="B3557" s="101" t="s">
        <v>4138</v>
      </c>
      <c r="C3557" s="102" t="s">
        <v>4139</v>
      </c>
      <c r="D3557" s="103">
        <v>237000</v>
      </c>
      <c r="E3557" s="103">
        <v>237000</v>
      </c>
      <c r="F3557" s="103">
        <v>237000</v>
      </c>
      <c r="G3557" s="103">
        <v>62000</v>
      </c>
      <c r="H3557" s="103">
        <v>0</v>
      </c>
    </row>
    <row r="3558" spans="1:8" ht="31.5">
      <c r="A3558" s="101" t="s">
        <v>574</v>
      </c>
      <c r="B3558" s="101" t="s">
        <v>4138</v>
      </c>
      <c r="C3558" s="102" t="s">
        <v>4140</v>
      </c>
      <c r="D3558" s="103">
        <v>451000</v>
      </c>
      <c r="E3558" s="103">
        <v>451000</v>
      </c>
      <c r="F3558" s="103">
        <v>451000</v>
      </c>
      <c r="G3558" s="103">
        <v>119000</v>
      </c>
      <c r="H3558" s="103">
        <v>0</v>
      </c>
    </row>
    <row r="3559" spans="1:8" ht="47.25">
      <c r="A3559" s="101" t="s">
        <v>576</v>
      </c>
      <c r="B3559" s="101" t="s">
        <v>4138</v>
      </c>
      <c r="C3559" s="102" t="s">
        <v>4141</v>
      </c>
      <c r="D3559" s="103">
        <v>1147000</v>
      </c>
      <c r="E3559" s="103">
        <v>1147000</v>
      </c>
      <c r="F3559" s="103">
        <v>1147000</v>
      </c>
      <c r="G3559" s="103">
        <v>304000</v>
      </c>
      <c r="H3559" s="103">
        <v>843000</v>
      </c>
    </row>
    <row r="3560" spans="1:8" ht="31.5">
      <c r="A3560" s="101" t="s">
        <v>578</v>
      </c>
      <c r="B3560" s="101" t="s">
        <v>4138</v>
      </c>
      <c r="C3560" s="102" t="s">
        <v>4142</v>
      </c>
      <c r="D3560" s="103">
        <v>1147000</v>
      </c>
      <c r="E3560" s="103">
        <v>1147000</v>
      </c>
      <c r="F3560" s="103">
        <v>1147000</v>
      </c>
      <c r="G3560" s="103">
        <v>304000</v>
      </c>
      <c r="H3560" s="103">
        <v>0</v>
      </c>
    </row>
    <row r="3561" spans="1:8" ht="47.25">
      <c r="A3561" s="101" t="s">
        <v>580</v>
      </c>
      <c r="B3561" s="101" t="s">
        <v>4138</v>
      </c>
      <c r="C3561" s="102" t="s">
        <v>4143</v>
      </c>
      <c r="D3561" s="103">
        <v>700000</v>
      </c>
      <c r="E3561" s="103">
        <v>700000</v>
      </c>
      <c r="F3561" s="103">
        <v>700000</v>
      </c>
      <c r="G3561" s="103">
        <v>0</v>
      </c>
      <c r="H3561" s="103">
        <v>0</v>
      </c>
    </row>
    <row r="3562" spans="1:8" ht="31.5">
      <c r="A3562" s="101" t="s">
        <v>582</v>
      </c>
      <c r="B3562" s="101" t="s">
        <v>4138</v>
      </c>
      <c r="C3562" s="102" t="s">
        <v>4145</v>
      </c>
      <c r="D3562" s="103">
        <v>150000</v>
      </c>
      <c r="E3562" s="103">
        <v>150000</v>
      </c>
      <c r="F3562" s="103">
        <v>150000</v>
      </c>
      <c r="G3562" s="103">
        <v>0</v>
      </c>
      <c r="H3562" s="103">
        <v>149580</v>
      </c>
    </row>
    <row r="3563" spans="1:8" ht="31.5">
      <c r="A3563" s="101" t="s">
        <v>584</v>
      </c>
      <c r="B3563" s="101" t="s">
        <v>4138</v>
      </c>
      <c r="C3563" s="102" t="s">
        <v>6314</v>
      </c>
      <c r="D3563" s="103">
        <v>400000</v>
      </c>
      <c r="E3563" s="103">
        <v>221000</v>
      </c>
      <c r="F3563" s="103">
        <v>221000</v>
      </c>
      <c r="G3563" s="103">
        <v>221000</v>
      </c>
      <c r="H3563" s="103">
        <v>0</v>
      </c>
    </row>
    <row r="3564" spans="1:8">
      <c r="A3564" s="101" t="s">
        <v>150</v>
      </c>
      <c r="B3564" s="101" t="s">
        <v>6315</v>
      </c>
      <c r="C3564" s="102" t="s">
        <v>2493</v>
      </c>
      <c r="D3564" s="103">
        <f>SUM(D3565:D3567)</f>
        <v>1140488</v>
      </c>
      <c r="E3564" s="103">
        <f t="shared" ref="E3564:H3564" si="39">SUM(E3565:E3567)</f>
        <v>968000</v>
      </c>
      <c r="F3564" s="103">
        <f t="shared" si="39"/>
        <v>968000</v>
      </c>
      <c r="G3564" s="103">
        <f t="shared" si="39"/>
        <v>968000</v>
      </c>
      <c r="H3564" s="103">
        <f t="shared" si="39"/>
        <v>0</v>
      </c>
    </row>
    <row r="3565" spans="1:8" ht="31.5">
      <c r="A3565" s="101" t="s">
        <v>371</v>
      </c>
      <c r="B3565" s="101" t="s">
        <v>6315</v>
      </c>
      <c r="C3565" s="102" t="s">
        <v>6316</v>
      </c>
      <c r="D3565" s="103">
        <v>21000</v>
      </c>
      <c r="E3565" s="103">
        <v>0</v>
      </c>
      <c r="F3565" s="103">
        <v>0</v>
      </c>
      <c r="G3565" s="103">
        <v>0</v>
      </c>
      <c r="H3565" s="103">
        <v>0</v>
      </c>
    </row>
    <row r="3566" spans="1:8" ht="31.5">
      <c r="A3566" s="101" t="s">
        <v>373</v>
      </c>
      <c r="B3566" s="101" t="s">
        <v>6315</v>
      </c>
      <c r="C3566" s="102" t="s">
        <v>6317</v>
      </c>
      <c r="D3566" s="103">
        <v>819488</v>
      </c>
      <c r="E3566" s="103">
        <v>668000</v>
      </c>
      <c r="F3566" s="103">
        <v>668000</v>
      </c>
      <c r="G3566" s="103">
        <v>668000</v>
      </c>
      <c r="H3566" s="103">
        <v>0</v>
      </c>
    </row>
    <row r="3567" spans="1:8" ht="31.5">
      <c r="A3567" s="101" t="s">
        <v>375</v>
      </c>
      <c r="B3567" s="101" t="s">
        <v>6315</v>
      </c>
      <c r="C3567" s="102" t="s">
        <v>6318</v>
      </c>
      <c r="D3567" s="103">
        <v>300000</v>
      </c>
      <c r="E3567" s="103">
        <v>300000</v>
      </c>
      <c r="F3567" s="103">
        <v>300000</v>
      </c>
      <c r="G3567" s="103">
        <v>300000</v>
      </c>
      <c r="H3567" s="103">
        <v>0</v>
      </c>
    </row>
    <row r="3568" spans="1:8">
      <c r="A3568" s="101" t="s">
        <v>151</v>
      </c>
      <c r="B3568" s="101" t="s">
        <v>3075</v>
      </c>
      <c r="C3568" s="102" t="s">
        <v>2493</v>
      </c>
      <c r="D3568" s="103">
        <f>SUM(D3569:D3573)</f>
        <v>1100000</v>
      </c>
      <c r="E3568" s="103">
        <f t="shared" ref="E3568:H3568" si="40">SUM(E3569:E3573)</f>
        <v>934000</v>
      </c>
      <c r="F3568" s="103">
        <f t="shared" si="40"/>
        <v>934000</v>
      </c>
      <c r="G3568" s="103">
        <f t="shared" si="40"/>
        <v>934000</v>
      </c>
      <c r="H3568" s="103">
        <f t="shared" si="40"/>
        <v>0</v>
      </c>
    </row>
    <row r="3569" spans="1:8">
      <c r="A3569" s="101" t="s">
        <v>380</v>
      </c>
      <c r="B3569" s="101" t="s">
        <v>3075</v>
      </c>
      <c r="C3569" s="102" t="s">
        <v>6319</v>
      </c>
      <c r="D3569" s="103">
        <v>150000</v>
      </c>
      <c r="E3569" s="103">
        <v>0</v>
      </c>
      <c r="F3569" s="103">
        <v>0</v>
      </c>
      <c r="G3569" s="103">
        <v>0</v>
      </c>
      <c r="H3569" s="103">
        <v>0</v>
      </c>
    </row>
    <row r="3570" spans="1:8">
      <c r="A3570" s="101" t="s">
        <v>1329</v>
      </c>
      <c r="B3570" s="101" t="s">
        <v>3075</v>
      </c>
      <c r="C3570" s="102" t="s">
        <v>6320</v>
      </c>
      <c r="D3570" s="103">
        <v>200000</v>
      </c>
      <c r="E3570" s="103">
        <v>0</v>
      </c>
      <c r="F3570" s="103">
        <v>0</v>
      </c>
      <c r="G3570" s="103">
        <v>0</v>
      </c>
      <c r="H3570" s="103">
        <v>0</v>
      </c>
    </row>
    <row r="3571" spans="1:8" ht="31.5">
      <c r="A3571" s="101" t="s">
        <v>1331</v>
      </c>
      <c r="B3571" s="101" t="s">
        <v>3075</v>
      </c>
      <c r="C3571" s="102" t="s">
        <v>6321</v>
      </c>
      <c r="D3571" s="103">
        <v>350000</v>
      </c>
      <c r="E3571" s="103">
        <v>0</v>
      </c>
      <c r="F3571" s="103">
        <v>0</v>
      </c>
      <c r="G3571" s="103">
        <v>0</v>
      </c>
      <c r="H3571" s="103">
        <v>0</v>
      </c>
    </row>
    <row r="3572" spans="1:8" ht="31.5">
      <c r="A3572" s="101" t="s">
        <v>3066</v>
      </c>
      <c r="B3572" s="101" t="s">
        <v>3075</v>
      </c>
      <c r="C3572" s="102" t="s">
        <v>6322</v>
      </c>
      <c r="D3572" s="103">
        <v>400000</v>
      </c>
      <c r="E3572" s="103">
        <v>0</v>
      </c>
      <c r="F3572" s="103">
        <v>0</v>
      </c>
      <c r="G3572" s="103">
        <v>0</v>
      </c>
      <c r="H3572" s="103">
        <v>0</v>
      </c>
    </row>
    <row r="3573" spans="1:8" ht="31.5">
      <c r="A3573" s="101"/>
      <c r="B3573" s="101" t="s">
        <v>591</v>
      </c>
      <c r="C3573" s="102"/>
      <c r="D3573" s="103"/>
      <c r="E3573" s="103">
        <v>934000</v>
      </c>
      <c r="F3573" s="103">
        <v>934000</v>
      </c>
      <c r="G3573" s="103">
        <v>934000</v>
      </c>
      <c r="H3573" s="103">
        <v>0</v>
      </c>
    </row>
    <row r="3574" spans="1:8">
      <c r="A3574" s="101" t="s">
        <v>152</v>
      </c>
      <c r="B3574" s="101" t="s">
        <v>4146</v>
      </c>
      <c r="C3574" s="102" t="s">
        <v>2493</v>
      </c>
      <c r="D3574" s="103">
        <f>SUM(D3575:D3579)</f>
        <v>2573000</v>
      </c>
      <c r="E3574" s="103">
        <f t="shared" ref="E3574:H3574" si="41">SUM(E3575:E3579)</f>
        <v>2516000</v>
      </c>
      <c r="F3574" s="103">
        <f t="shared" si="41"/>
        <v>2516000</v>
      </c>
      <c r="G3574" s="103">
        <f t="shared" si="41"/>
        <v>321000</v>
      </c>
      <c r="H3574" s="103">
        <f t="shared" si="41"/>
        <v>1687108.34</v>
      </c>
    </row>
    <row r="3575" spans="1:8" ht="31.5">
      <c r="A3575" s="101" t="s">
        <v>383</v>
      </c>
      <c r="B3575" s="101" t="s">
        <v>4146</v>
      </c>
      <c r="C3575" s="102" t="s">
        <v>4147</v>
      </c>
      <c r="D3575" s="103">
        <v>673000</v>
      </c>
      <c r="E3575" s="103">
        <v>646200</v>
      </c>
      <c r="F3575" s="103">
        <v>646200</v>
      </c>
      <c r="G3575" s="103">
        <v>151200</v>
      </c>
      <c r="H3575" s="103">
        <v>0</v>
      </c>
    </row>
    <row r="3576" spans="1:8" ht="31.5">
      <c r="A3576" s="101" t="s">
        <v>596</v>
      </c>
      <c r="B3576" s="101" t="s">
        <v>4146</v>
      </c>
      <c r="C3576" s="102" t="s">
        <v>4148</v>
      </c>
      <c r="D3576" s="103">
        <v>500000</v>
      </c>
      <c r="E3576" s="103">
        <v>500000</v>
      </c>
      <c r="F3576" s="103">
        <v>500000</v>
      </c>
      <c r="G3576" s="103">
        <v>0</v>
      </c>
      <c r="H3576" s="103">
        <v>500000</v>
      </c>
    </row>
    <row r="3577" spans="1:8" ht="31.5">
      <c r="A3577" s="101" t="s">
        <v>598</v>
      </c>
      <c r="B3577" s="101" t="s">
        <v>4146</v>
      </c>
      <c r="C3577" s="102" t="s">
        <v>4149</v>
      </c>
      <c r="D3577" s="103">
        <v>600000</v>
      </c>
      <c r="E3577" s="103">
        <v>600000</v>
      </c>
      <c r="F3577" s="103">
        <v>600000</v>
      </c>
      <c r="G3577" s="103">
        <v>0</v>
      </c>
      <c r="H3577" s="103">
        <v>595488.06000000006</v>
      </c>
    </row>
    <row r="3578" spans="1:8" ht="31.5">
      <c r="A3578" s="101" t="s">
        <v>600</v>
      </c>
      <c r="B3578" s="101" t="s">
        <v>4146</v>
      </c>
      <c r="C3578" s="102" t="s">
        <v>4150</v>
      </c>
      <c r="D3578" s="103">
        <v>600000</v>
      </c>
      <c r="E3578" s="103">
        <v>600000</v>
      </c>
      <c r="F3578" s="103">
        <v>600000</v>
      </c>
      <c r="G3578" s="103">
        <v>0</v>
      </c>
      <c r="H3578" s="103">
        <v>591620.28</v>
      </c>
    </row>
    <row r="3579" spans="1:8" ht="31.5">
      <c r="A3579" s="101" t="s">
        <v>602</v>
      </c>
      <c r="B3579" s="101" t="s">
        <v>4146</v>
      </c>
      <c r="C3579" s="102" t="s">
        <v>6323</v>
      </c>
      <c r="D3579" s="103">
        <v>200000</v>
      </c>
      <c r="E3579" s="103">
        <v>169800</v>
      </c>
      <c r="F3579" s="103">
        <v>169800</v>
      </c>
      <c r="G3579" s="103">
        <v>169800</v>
      </c>
      <c r="H3579" s="103">
        <v>0</v>
      </c>
    </row>
    <row r="3580" spans="1:8">
      <c r="A3580" s="101" t="s">
        <v>153</v>
      </c>
      <c r="B3580" s="101" t="s">
        <v>4151</v>
      </c>
      <c r="C3580" s="102" t="s">
        <v>2493</v>
      </c>
      <c r="D3580" s="103">
        <f>SUM(D3581:D3582)</f>
        <v>1600000</v>
      </c>
      <c r="E3580" s="103">
        <f t="shared" ref="E3580:H3580" si="42">SUM(E3581:E3582)</f>
        <v>1570000</v>
      </c>
      <c r="F3580" s="103">
        <f t="shared" si="42"/>
        <v>1570000</v>
      </c>
      <c r="G3580" s="103">
        <f t="shared" si="42"/>
        <v>170000</v>
      </c>
      <c r="H3580" s="103">
        <f t="shared" si="42"/>
        <v>428831</v>
      </c>
    </row>
    <row r="3581" spans="1:8">
      <c r="A3581" s="101" t="s">
        <v>386</v>
      </c>
      <c r="B3581" s="101" t="s">
        <v>4151</v>
      </c>
      <c r="C3581" s="102" t="s">
        <v>4152</v>
      </c>
      <c r="D3581" s="103">
        <v>1400000</v>
      </c>
      <c r="E3581" s="103">
        <v>1400000</v>
      </c>
      <c r="F3581" s="103">
        <v>1400000</v>
      </c>
      <c r="G3581" s="103">
        <v>0</v>
      </c>
      <c r="H3581" s="103">
        <v>428831</v>
      </c>
    </row>
    <row r="3582" spans="1:8" ht="31.5">
      <c r="A3582" s="101" t="s">
        <v>612</v>
      </c>
      <c r="B3582" s="101" t="s">
        <v>4151</v>
      </c>
      <c r="C3582" s="102" t="s">
        <v>6324</v>
      </c>
      <c r="D3582" s="103">
        <v>200000</v>
      </c>
      <c r="E3582" s="103">
        <v>170000</v>
      </c>
      <c r="F3582" s="103">
        <v>170000</v>
      </c>
      <c r="G3582" s="103">
        <v>170000</v>
      </c>
      <c r="H3582" s="103">
        <v>0</v>
      </c>
    </row>
    <row r="3583" spans="1:8">
      <c r="A3583" s="101" t="s">
        <v>154</v>
      </c>
      <c r="B3583" s="101" t="s">
        <v>6325</v>
      </c>
      <c r="C3583" s="102" t="s">
        <v>2493</v>
      </c>
      <c r="D3583" s="103">
        <f>SUM(D3584:D3586)</f>
        <v>600000</v>
      </c>
      <c r="E3583" s="103">
        <f t="shared" ref="E3583:H3583" si="43">SUM(E3584:E3586)</f>
        <v>509000</v>
      </c>
      <c r="F3583" s="103">
        <f t="shared" si="43"/>
        <v>509000</v>
      </c>
      <c r="G3583" s="103">
        <f t="shared" si="43"/>
        <v>509000</v>
      </c>
      <c r="H3583" s="103">
        <f t="shared" si="43"/>
        <v>0</v>
      </c>
    </row>
    <row r="3584" spans="1:8" ht="31.5">
      <c r="A3584" s="101" t="s">
        <v>625</v>
      </c>
      <c r="B3584" s="101" t="s">
        <v>6325</v>
      </c>
      <c r="C3584" s="102" t="s">
        <v>6326</v>
      </c>
      <c r="D3584" s="103">
        <v>125000</v>
      </c>
      <c r="E3584" s="103">
        <v>125000</v>
      </c>
      <c r="F3584" s="103">
        <v>125000</v>
      </c>
      <c r="G3584" s="103">
        <v>125000</v>
      </c>
      <c r="H3584" s="103">
        <v>0</v>
      </c>
    </row>
    <row r="3585" spans="1:8" ht="31.5">
      <c r="A3585" s="101" t="s">
        <v>1345</v>
      </c>
      <c r="B3585" s="101" t="s">
        <v>6325</v>
      </c>
      <c r="C3585" s="102" t="s">
        <v>6327</v>
      </c>
      <c r="D3585" s="103">
        <v>85000</v>
      </c>
      <c r="E3585" s="103">
        <v>85000</v>
      </c>
      <c r="F3585" s="103">
        <v>85000</v>
      </c>
      <c r="G3585" s="103">
        <v>85000</v>
      </c>
      <c r="H3585" s="103">
        <v>0</v>
      </c>
    </row>
    <row r="3586" spans="1:8" ht="47.25">
      <c r="A3586" s="101" t="s">
        <v>1347</v>
      </c>
      <c r="B3586" s="101" t="s">
        <v>6325</v>
      </c>
      <c r="C3586" s="102" t="s">
        <v>6328</v>
      </c>
      <c r="D3586" s="103">
        <v>390000</v>
      </c>
      <c r="E3586" s="103">
        <v>299000</v>
      </c>
      <c r="F3586" s="103">
        <v>299000</v>
      </c>
      <c r="G3586" s="103">
        <v>299000</v>
      </c>
      <c r="H3586" s="103">
        <v>0</v>
      </c>
    </row>
    <row r="3587" spans="1:8">
      <c r="A3587" s="101" t="s">
        <v>155</v>
      </c>
      <c r="B3587" s="101" t="s">
        <v>4153</v>
      </c>
      <c r="C3587" s="102" t="s">
        <v>2493</v>
      </c>
      <c r="D3587" s="103">
        <f>SUM(D3588:D3589)</f>
        <v>1459000</v>
      </c>
      <c r="E3587" s="103">
        <f>SUM(E3588:E3589)</f>
        <v>1441000</v>
      </c>
      <c r="F3587" s="103">
        <f>SUM(F3588:F3589)</f>
        <v>1441000</v>
      </c>
      <c r="G3587" s="103">
        <f>SUM(G3588:G3589)</f>
        <v>104000</v>
      </c>
      <c r="H3587" s="103">
        <f>SUM(H3588:H3589)</f>
        <v>0</v>
      </c>
    </row>
    <row r="3588" spans="1:8" ht="31.5">
      <c r="A3588" s="101" t="s">
        <v>628</v>
      </c>
      <c r="B3588" s="101" t="s">
        <v>4153</v>
      </c>
      <c r="C3588" s="102" t="s">
        <v>4154</v>
      </c>
      <c r="D3588" s="103">
        <v>459000</v>
      </c>
      <c r="E3588" s="103">
        <v>441000</v>
      </c>
      <c r="F3588" s="103">
        <v>441000</v>
      </c>
      <c r="G3588" s="103">
        <v>104000</v>
      </c>
      <c r="H3588" s="103">
        <v>0</v>
      </c>
    </row>
    <row r="3589" spans="1:8" ht="47.25">
      <c r="A3589" s="101" t="s">
        <v>630</v>
      </c>
      <c r="B3589" s="101" t="s">
        <v>4153</v>
      </c>
      <c r="C3589" s="102" t="s">
        <v>4155</v>
      </c>
      <c r="D3589" s="103">
        <v>1000000</v>
      </c>
      <c r="E3589" s="103">
        <v>1000000</v>
      </c>
      <c r="F3589" s="103">
        <v>1000000</v>
      </c>
      <c r="G3589" s="103">
        <v>0</v>
      </c>
      <c r="H3589" s="103">
        <v>0</v>
      </c>
    </row>
    <row r="3590" spans="1:8">
      <c r="A3590" s="101" t="s">
        <v>156</v>
      </c>
      <c r="B3590" s="101" t="s">
        <v>4156</v>
      </c>
      <c r="C3590" s="102" t="s">
        <v>2493</v>
      </c>
      <c r="D3590" s="103">
        <f>SUM(D3591:D3592)</f>
        <v>2147000</v>
      </c>
      <c r="E3590" s="103">
        <f>SUM(E3591:E3592)</f>
        <v>2101000</v>
      </c>
      <c r="F3590" s="103">
        <f>SUM(F3591:F3592)</f>
        <v>2101000</v>
      </c>
      <c r="G3590" s="103">
        <f>SUM(G3591:G3592)</f>
        <v>257000</v>
      </c>
      <c r="H3590" s="103">
        <f>SUM(H3591:H3592)</f>
        <v>1843999.6800000002</v>
      </c>
    </row>
    <row r="3591" spans="1:8" ht="31.5">
      <c r="A3591" s="101" t="s">
        <v>633</v>
      </c>
      <c r="B3591" s="101" t="s">
        <v>4156</v>
      </c>
      <c r="C3591" s="102" t="s">
        <v>4157</v>
      </c>
      <c r="D3591" s="103">
        <v>1000000</v>
      </c>
      <c r="E3591" s="103">
        <v>1000000</v>
      </c>
      <c r="F3591" s="103">
        <v>1000000</v>
      </c>
      <c r="G3591" s="103">
        <v>0</v>
      </c>
      <c r="H3591" s="103">
        <v>999999.68</v>
      </c>
    </row>
    <row r="3592" spans="1:8">
      <c r="A3592" s="101" t="s">
        <v>635</v>
      </c>
      <c r="B3592" s="101" t="s">
        <v>4156</v>
      </c>
      <c r="C3592" s="102" t="s">
        <v>4158</v>
      </c>
      <c r="D3592" s="103">
        <v>1147000</v>
      </c>
      <c r="E3592" s="103">
        <v>1101000</v>
      </c>
      <c r="F3592" s="103">
        <v>1101000</v>
      </c>
      <c r="G3592" s="103">
        <v>257000</v>
      </c>
      <c r="H3592" s="103">
        <v>844000</v>
      </c>
    </row>
    <row r="3593" spans="1:8" ht="31.5">
      <c r="A3593" s="101" t="s">
        <v>157</v>
      </c>
      <c r="B3593" s="101" t="s">
        <v>4159</v>
      </c>
      <c r="C3593" s="102" t="s">
        <v>2493</v>
      </c>
      <c r="D3593" s="103">
        <f>SUM(D3594)</f>
        <v>1147000</v>
      </c>
      <c r="E3593" s="103">
        <f>SUM(E3594)</f>
        <v>1101000</v>
      </c>
      <c r="F3593" s="103">
        <f>SUM(F3594)</f>
        <v>1101000</v>
      </c>
      <c r="G3593" s="103">
        <f>SUM(G3594)</f>
        <v>257000</v>
      </c>
      <c r="H3593" s="103">
        <f>SUM(H3594)</f>
        <v>812950.53</v>
      </c>
    </row>
    <row r="3594" spans="1:8" ht="31.5">
      <c r="A3594" s="101" t="s">
        <v>650</v>
      </c>
      <c r="B3594" s="101" t="s">
        <v>4159</v>
      </c>
      <c r="C3594" s="102" t="s">
        <v>4160</v>
      </c>
      <c r="D3594" s="103">
        <v>1147000</v>
      </c>
      <c r="E3594" s="103">
        <v>1101000</v>
      </c>
      <c r="F3594" s="103">
        <v>1101000</v>
      </c>
      <c r="G3594" s="103">
        <v>257000</v>
      </c>
      <c r="H3594" s="103">
        <v>812950.53</v>
      </c>
    </row>
    <row r="3595" spans="1:8">
      <c r="A3595" s="101" t="s">
        <v>0</v>
      </c>
      <c r="B3595" s="101" t="s">
        <v>4161</v>
      </c>
      <c r="C3595" s="102" t="s">
        <v>2493</v>
      </c>
      <c r="D3595" s="103">
        <f>SUM(D3596:D3598)</f>
        <v>1899000</v>
      </c>
      <c r="E3595" s="103">
        <f>SUM(E3596:E3598)</f>
        <v>1816000</v>
      </c>
      <c r="F3595" s="103">
        <f>SUM(F3596:F3598)</f>
        <v>1816000</v>
      </c>
      <c r="G3595" s="103">
        <f>SUM(G3596:G3598)</f>
        <v>468000</v>
      </c>
      <c r="H3595" s="103">
        <f>SUM(H3596:H3598)</f>
        <v>1341252</v>
      </c>
    </row>
    <row r="3596" spans="1:8" ht="47.25">
      <c r="A3596" s="101" t="s">
        <v>659</v>
      </c>
      <c r="B3596" s="101" t="s">
        <v>4161</v>
      </c>
      <c r="C3596" s="102" t="s">
        <v>6329</v>
      </c>
      <c r="D3596" s="103">
        <v>949000</v>
      </c>
      <c r="E3596" s="103">
        <v>949000</v>
      </c>
      <c r="F3596" s="103">
        <v>949000</v>
      </c>
      <c r="G3596" s="103">
        <v>251000</v>
      </c>
      <c r="H3596" s="103">
        <v>698000</v>
      </c>
    </row>
    <row r="3597" spans="1:8" ht="31.5">
      <c r="A3597" s="101" t="s">
        <v>661</v>
      </c>
      <c r="B3597" s="101" t="s">
        <v>4161</v>
      </c>
      <c r="C3597" s="102" t="s">
        <v>4162</v>
      </c>
      <c r="D3597" s="103">
        <v>650000</v>
      </c>
      <c r="E3597" s="103">
        <v>650000</v>
      </c>
      <c r="F3597" s="103">
        <v>650000</v>
      </c>
      <c r="G3597" s="103">
        <v>0</v>
      </c>
      <c r="H3597" s="103">
        <v>643252</v>
      </c>
    </row>
    <row r="3598" spans="1:8" ht="31.5">
      <c r="A3598" s="101" t="s">
        <v>3394</v>
      </c>
      <c r="B3598" s="101" t="s">
        <v>4161</v>
      </c>
      <c r="C3598" s="102" t="s">
        <v>6330</v>
      </c>
      <c r="D3598" s="103">
        <v>300000</v>
      </c>
      <c r="E3598" s="103">
        <v>217000</v>
      </c>
      <c r="F3598" s="103">
        <v>217000</v>
      </c>
      <c r="G3598" s="103">
        <v>217000</v>
      </c>
      <c r="H3598" s="103">
        <v>0</v>
      </c>
    </row>
    <row r="3599" spans="1:8">
      <c r="A3599" s="101" t="s">
        <v>1</v>
      </c>
      <c r="B3599" s="101" t="s">
        <v>4163</v>
      </c>
      <c r="C3599" s="102" t="s">
        <v>2493</v>
      </c>
      <c r="D3599" s="103">
        <f>SUM(D3600)</f>
        <v>800000</v>
      </c>
      <c r="E3599" s="103">
        <f>SUM(E3600)</f>
        <v>800000</v>
      </c>
      <c r="F3599" s="103">
        <f>SUM(F3600)</f>
        <v>800000</v>
      </c>
      <c r="G3599" s="103">
        <f>SUM(G3600)</f>
        <v>0</v>
      </c>
      <c r="H3599" s="103">
        <f>SUM(H3600)</f>
        <v>800000</v>
      </c>
    </row>
    <row r="3600" spans="1:8" ht="47.25">
      <c r="A3600" s="101" t="s">
        <v>664</v>
      </c>
      <c r="B3600" s="101" t="s">
        <v>4163</v>
      </c>
      <c r="C3600" s="102" t="s">
        <v>4164</v>
      </c>
      <c r="D3600" s="103">
        <v>800000</v>
      </c>
      <c r="E3600" s="103">
        <v>800000</v>
      </c>
      <c r="F3600" s="103">
        <v>800000</v>
      </c>
      <c r="G3600" s="103">
        <v>0</v>
      </c>
      <c r="H3600" s="103">
        <v>800000</v>
      </c>
    </row>
    <row r="3601" spans="1:8">
      <c r="A3601" s="101" t="s">
        <v>2</v>
      </c>
      <c r="B3601" s="101" t="s">
        <v>6331</v>
      </c>
      <c r="C3601" s="102" t="s">
        <v>2493</v>
      </c>
      <c r="D3601" s="103">
        <f>SUM(D3602)</f>
        <v>237000</v>
      </c>
      <c r="E3601" s="103">
        <f>SUM(E3602)</f>
        <v>228000</v>
      </c>
      <c r="F3601" s="103">
        <f>SUM(F3602)</f>
        <v>228000</v>
      </c>
      <c r="G3601" s="103">
        <f>SUM(G3602)</f>
        <v>53000</v>
      </c>
      <c r="H3601" s="103">
        <f>SUM(H3602)</f>
        <v>0</v>
      </c>
    </row>
    <row r="3602" spans="1:8" ht="31.5">
      <c r="A3602" s="101" t="s">
        <v>673</v>
      </c>
      <c r="B3602" s="101" t="s">
        <v>6331</v>
      </c>
      <c r="C3602" s="102" t="s">
        <v>4165</v>
      </c>
      <c r="D3602" s="103">
        <v>237000</v>
      </c>
      <c r="E3602" s="103">
        <v>228000</v>
      </c>
      <c r="F3602" s="103">
        <v>228000</v>
      </c>
      <c r="G3602" s="103">
        <v>53000</v>
      </c>
      <c r="H3602" s="103">
        <v>0</v>
      </c>
    </row>
    <row r="3603" spans="1:8">
      <c r="A3603" s="101" t="s">
        <v>3</v>
      </c>
      <c r="B3603" s="101" t="s">
        <v>6332</v>
      </c>
      <c r="C3603" s="102" t="s">
        <v>2493</v>
      </c>
      <c r="D3603" s="103">
        <f>SUM(D3604:D3605)</f>
        <v>2500000</v>
      </c>
      <c r="E3603" s="103">
        <f t="shared" ref="E3603:H3603" si="44">SUM(E3604:E3605)</f>
        <v>2123000</v>
      </c>
      <c r="F3603" s="103">
        <f t="shared" si="44"/>
        <v>2123000</v>
      </c>
      <c r="G3603" s="103">
        <f t="shared" si="44"/>
        <v>2123000</v>
      </c>
      <c r="H3603" s="103">
        <f t="shared" si="44"/>
        <v>0</v>
      </c>
    </row>
    <row r="3604" spans="1:8" ht="47.25">
      <c r="A3604" s="101" t="s">
        <v>703</v>
      </c>
      <c r="B3604" s="101" t="s">
        <v>6332</v>
      </c>
      <c r="C3604" s="102" t="s">
        <v>6333</v>
      </c>
      <c r="D3604" s="103">
        <v>1500000</v>
      </c>
      <c r="E3604" s="103">
        <v>1500000</v>
      </c>
      <c r="F3604" s="103">
        <v>1500000</v>
      </c>
      <c r="G3604" s="103">
        <v>1500000</v>
      </c>
      <c r="H3604" s="103">
        <v>0</v>
      </c>
    </row>
    <row r="3605" spans="1:8" ht="31.5">
      <c r="A3605" s="101" t="s">
        <v>705</v>
      </c>
      <c r="B3605" s="101" t="s">
        <v>6332</v>
      </c>
      <c r="C3605" s="102" t="s">
        <v>6334</v>
      </c>
      <c r="D3605" s="103">
        <v>1000000</v>
      </c>
      <c r="E3605" s="103">
        <v>623000</v>
      </c>
      <c r="F3605" s="103">
        <v>623000</v>
      </c>
      <c r="G3605" s="103">
        <v>623000</v>
      </c>
      <c r="H3605" s="103">
        <v>0</v>
      </c>
    </row>
    <row r="3606" spans="1:8">
      <c r="A3606" s="101" t="s">
        <v>4</v>
      </c>
      <c r="B3606" s="101" t="s">
        <v>4166</v>
      </c>
      <c r="C3606" s="102" t="s">
        <v>2493</v>
      </c>
      <c r="D3606" s="103">
        <f>SUM(D3607)</f>
        <v>1400000</v>
      </c>
      <c r="E3606" s="103">
        <f>SUM(E3607)</f>
        <v>1400000</v>
      </c>
      <c r="F3606" s="103">
        <f>SUM(F3607)</f>
        <v>1400000</v>
      </c>
      <c r="G3606" s="103">
        <f>SUM(G3607)</f>
        <v>0</v>
      </c>
      <c r="H3606" s="103">
        <f>SUM(H3607)</f>
        <v>431329</v>
      </c>
    </row>
    <row r="3607" spans="1:8" ht="31.5">
      <c r="A3607" s="101" t="s">
        <v>723</v>
      </c>
      <c r="B3607" s="101" t="s">
        <v>4166</v>
      </c>
      <c r="C3607" s="102" t="s">
        <v>4167</v>
      </c>
      <c r="D3607" s="103">
        <v>1400000</v>
      </c>
      <c r="E3607" s="103">
        <v>1400000</v>
      </c>
      <c r="F3607" s="103">
        <v>1400000</v>
      </c>
      <c r="G3607" s="103">
        <v>0</v>
      </c>
      <c r="H3607" s="103">
        <v>431329</v>
      </c>
    </row>
    <row r="3608" spans="1:8">
      <c r="A3608" s="101" t="s">
        <v>5</v>
      </c>
      <c r="B3608" s="101" t="s">
        <v>4168</v>
      </c>
      <c r="C3608" s="102" t="s">
        <v>2493</v>
      </c>
      <c r="D3608" s="103">
        <f>SUM(D3609)</f>
        <v>1400000</v>
      </c>
      <c r="E3608" s="103">
        <f>SUM(E3609)</f>
        <v>1400000</v>
      </c>
      <c r="F3608" s="103">
        <f>SUM(F3609)</f>
        <v>1400000</v>
      </c>
      <c r="G3608" s="103">
        <f>SUM(G3609)</f>
        <v>0</v>
      </c>
      <c r="H3608" s="103">
        <f>SUM(H3609)</f>
        <v>405754</v>
      </c>
    </row>
    <row r="3609" spans="1:8" ht="31.5">
      <c r="A3609" s="101" t="s">
        <v>728</v>
      </c>
      <c r="B3609" s="101" t="s">
        <v>4168</v>
      </c>
      <c r="C3609" s="102" t="s">
        <v>4169</v>
      </c>
      <c r="D3609" s="103">
        <v>1400000</v>
      </c>
      <c r="E3609" s="103">
        <v>1400000</v>
      </c>
      <c r="F3609" s="103">
        <v>1400000</v>
      </c>
      <c r="G3609" s="103">
        <v>0</v>
      </c>
      <c r="H3609" s="103">
        <v>405754</v>
      </c>
    </row>
    <row r="3610" spans="1:8">
      <c r="A3610" s="101" t="s">
        <v>6</v>
      </c>
      <c r="B3610" s="101" t="s">
        <v>4170</v>
      </c>
      <c r="C3610" s="102" t="s">
        <v>2493</v>
      </c>
      <c r="D3610" s="103">
        <f>SUM(D3611:D3620)</f>
        <v>4461100</v>
      </c>
      <c r="E3610" s="103">
        <f t="shared" ref="E3610:H3610" si="45">SUM(E3611:E3620)</f>
        <v>4431100</v>
      </c>
      <c r="F3610" s="103">
        <f t="shared" si="45"/>
        <v>4431100</v>
      </c>
      <c r="G3610" s="103">
        <f t="shared" si="45"/>
        <v>170000</v>
      </c>
      <c r="H3610" s="103">
        <f t="shared" si="45"/>
        <v>1375300</v>
      </c>
    </row>
    <row r="3611" spans="1:8" ht="31.5">
      <c r="A3611" s="101" t="s">
        <v>733</v>
      </c>
      <c r="B3611" s="101" t="s">
        <v>4170</v>
      </c>
      <c r="C3611" s="102" t="s">
        <v>4171</v>
      </c>
      <c r="D3611" s="103">
        <v>314700</v>
      </c>
      <c r="E3611" s="103">
        <v>314700</v>
      </c>
      <c r="F3611" s="103">
        <v>314700</v>
      </c>
      <c r="G3611" s="103">
        <v>0</v>
      </c>
      <c r="H3611" s="103">
        <v>314700</v>
      </c>
    </row>
    <row r="3612" spans="1:8" ht="31.5">
      <c r="A3612" s="101" t="s">
        <v>735</v>
      </c>
      <c r="B3612" s="101" t="s">
        <v>4170</v>
      </c>
      <c r="C3612" s="102" t="s">
        <v>4172</v>
      </c>
      <c r="D3612" s="103">
        <v>314700</v>
      </c>
      <c r="E3612" s="103">
        <v>314700</v>
      </c>
      <c r="F3612" s="103">
        <v>314700</v>
      </c>
      <c r="G3612" s="103">
        <v>0</v>
      </c>
      <c r="H3612" s="103">
        <v>314700</v>
      </c>
    </row>
    <row r="3613" spans="1:8" ht="31.5">
      <c r="A3613" s="101" t="s">
        <v>737</v>
      </c>
      <c r="B3613" s="101" t="s">
        <v>4170</v>
      </c>
      <c r="C3613" s="102" t="s">
        <v>4173</v>
      </c>
      <c r="D3613" s="103">
        <v>184300</v>
      </c>
      <c r="E3613" s="103">
        <v>184300</v>
      </c>
      <c r="F3613" s="103">
        <v>184300</v>
      </c>
      <c r="G3613" s="103">
        <v>0</v>
      </c>
      <c r="H3613" s="103">
        <v>0</v>
      </c>
    </row>
    <row r="3614" spans="1:8" ht="31.5">
      <c r="A3614" s="101" t="s">
        <v>739</v>
      </c>
      <c r="B3614" s="101" t="s">
        <v>4170</v>
      </c>
      <c r="C3614" s="102" t="s">
        <v>4174</v>
      </c>
      <c r="D3614" s="103">
        <v>314700</v>
      </c>
      <c r="E3614" s="103">
        <v>314700</v>
      </c>
      <c r="F3614" s="103">
        <v>314700</v>
      </c>
      <c r="G3614" s="103">
        <v>0</v>
      </c>
      <c r="H3614" s="103">
        <v>0</v>
      </c>
    </row>
    <row r="3615" spans="1:8" ht="31.5">
      <c r="A3615" s="101" t="s">
        <v>741</v>
      </c>
      <c r="B3615" s="101" t="s">
        <v>4170</v>
      </c>
      <c r="C3615" s="102" t="s">
        <v>4175</v>
      </c>
      <c r="D3615" s="103">
        <v>332700</v>
      </c>
      <c r="E3615" s="103">
        <v>332700</v>
      </c>
      <c r="F3615" s="103">
        <v>332700</v>
      </c>
      <c r="G3615" s="103">
        <v>0</v>
      </c>
      <c r="H3615" s="103">
        <v>332700</v>
      </c>
    </row>
    <row r="3616" spans="1:8" ht="31.5">
      <c r="A3616" s="101" t="s">
        <v>3119</v>
      </c>
      <c r="B3616" s="101" t="s">
        <v>4170</v>
      </c>
      <c r="C3616" s="102" t="s">
        <v>4176</v>
      </c>
      <c r="D3616" s="103">
        <v>1400000</v>
      </c>
      <c r="E3616" s="103">
        <v>1400000</v>
      </c>
      <c r="F3616" s="103">
        <v>1400000</v>
      </c>
      <c r="G3616" s="103">
        <v>0</v>
      </c>
      <c r="H3616" s="103">
        <v>413200</v>
      </c>
    </row>
    <row r="3617" spans="1:8" ht="31.5">
      <c r="A3617" s="101" t="s">
        <v>6335</v>
      </c>
      <c r="B3617" s="101" t="s">
        <v>4170</v>
      </c>
      <c r="C3617" s="102" t="s">
        <v>4177</v>
      </c>
      <c r="D3617" s="103">
        <v>700000</v>
      </c>
      <c r="E3617" s="103">
        <v>700000</v>
      </c>
      <c r="F3617" s="103">
        <v>700000</v>
      </c>
      <c r="G3617" s="103">
        <v>0</v>
      </c>
      <c r="H3617" s="103">
        <v>0</v>
      </c>
    </row>
    <row r="3618" spans="1:8" ht="31.5">
      <c r="A3618" s="101" t="s">
        <v>6336</v>
      </c>
      <c r="B3618" s="101" t="s">
        <v>4170</v>
      </c>
      <c r="C3618" s="102" t="s">
        <v>4179</v>
      </c>
      <c r="D3618" s="103">
        <v>700000</v>
      </c>
      <c r="E3618" s="103">
        <v>700000</v>
      </c>
      <c r="F3618" s="103">
        <v>700000</v>
      </c>
      <c r="G3618" s="103">
        <v>0</v>
      </c>
      <c r="H3618" s="103">
        <v>0</v>
      </c>
    </row>
    <row r="3619" spans="1:8" ht="31.5">
      <c r="A3619" s="101" t="s">
        <v>6337</v>
      </c>
      <c r="B3619" s="101" t="s">
        <v>4170</v>
      </c>
      <c r="C3619" s="102" t="s">
        <v>6338</v>
      </c>
      <c r="D3619" s="103">
        <v>100000</v>
      </c>
      <c r="E3619" s="103">
        <v>100000</v>
      </c>
      <c r="F3619" s="103">
        <v>100000</v>
      </c>
      <c r="G3619" s="103">
        <v>100000</v>
      </c>
      <c r="H3619" s="103">
        <v>0</v>
      </c>
    </row>
    <row r="3620" spans="1:8" ht="31.5">
      <c r="A3620" s="101" t="s">
        <v>6339</v>
      </c>
      <c r="B3620" s="101" t="s">
        <v>4170</v>
      </c>
      <c r="C3620" s="102" t="s">
        <v>6340</v>
      </c>
      <c r="D3620" s="103">
        <v>100000</v>
      </c>
      <c r="E3620" s="103">
        <v>70000</v>
      </c>
      <c r="F3620" s="103">
        <v>70000</v>
      </c>
      <c r="G3620" s="103">
        <v>70000</v>
      </c>
      <c r="H3620" s="103">
        <v>0</v>
      </c>
    </row>
    <row r="3621" spans="1:8">
      <c r="A3621" s="101" t="s">
        <v>7</v>
      </c>
      <c r="B3621" s="101" t="s">
        <v>6341</v>
      </c>
      <c r="C3621" s="102" t="s">
        <v>2493</v>
      </c>
      <c r="D3621" s="103">
        <f>SUM(D3622)</f>
        <v>1000000</v>
      </c>
      <c r="E3621" s="103">
        <f t="shared" ref="E3621:H3621" si="46">SUM(E3622)</f>
        <v>849000</v>
      </c>
      <c r="F3621" s="103">
        <f t="shared" si="46"/>
        <v>849000</v>
      </c>
      <c r="G3621" s="103">
        <f t="shared" si="46"/>
        <v>849000</v>
      </c>
      <c r="H3621" s="103">
        <f t="shared" si="46"/>
        <v>0</v>
      </c>
    </row>
    <row r="3622" spans="1:8" ht="31.5">
      <c r="A3622" s="101" t="s">
        <v>744</v>
      </c>
      <c r="B3622" s="101" t="s">
        <v>6341</v>
      </c>
      <c r="C3622" s="102" t="s">
        <v>6342</v>
      </c>
      <c r="D3622" s="103">
        <v>1000000</v>
      </c>
      <c r="E3622" s="103">
        <v>849000</v>
      </c>
      <c r="F3622" s="103">
        <v>849000</v>
      </c>
      <c r="G3622" s="103">
        <v>849000</v>
      </c>
      <c r="H3622" s="103">
        <v>0</v>
      </c>
    </row>
    <row r="3623" spans="1:8">
      <c r="A3623" s="84" t="s">
        <v>135</v>
      </c>
      <c r="B3623" s="84"/>
      <c r="C3623" s="84"/>
      <c r="D3623" s="85">
        <f>D3525+D3531+D3535+D3537+D3540+D3546+D3548+D3550+D3554+D3556+D3574+D3580+D3587+D3590+D3593+D3595+D3599+D3601+D3606+D3608+D3610+D3516+D3529+D3533+D3564+D3568+D3583+D3603+D3621</f>
        <v>55485100</v>
      </c>
      <c r="E3623" s="85">
        <f t="shared" ref="E3623:H3623" si="47">E3525+E3531+E3535+E3537+E3540+E3546+E3548+E3550+E3554+E3556+E3574+E3580+E3587+E3590+E3593+E3595+E3599+E3601+E3606+E3608+E3610+E3516+E3529+E3533+E3564+E3568+E3583+E3603+E3621</f>
        <v>52062100</v>
      </c>
      <c r="F3623" s="85">
        <f t="shared" si="47"/>
        <v>52062100</v>
      </c>
      <c r="G3623" s="85">
        <f t="shared" si="47"/>
        <v>19265000</v>
      </c>
      <c r="H3623" s="85">
        <f t="shared" si="47"/>
        <v>13760498.02</v>
      </c>
    </row>
    <row r="3624" spans="1:8">
      <c r="A3624" s="86" t="s">
        <v>170</v>
      </c>
      <c r="B3624" s="86"/>
      <c r="C3624" s="86"/>
      <c r="D3624" s="86"/>
      <c r="E3624" s="86"/>
      <c r="F3624" s="86"/>
      <c r="G3624" s="86"/>
      <c r="H3624" s="86"/>
    </row>
    <row r="3625" spans="1:8" ht="31.5">
      <c r="A3625" s="101" t="s">
        <v>176</v>
      </c>
      <c r="B3625" s="101" t="s">
        <v>4180</v>
      </c>
      <c r="C3625" s="102" t="s">
        <v>4181</v>
      </c>
      <c r="D3625" s="103">
        <v>115000</v>
      </c>
      <c r="E3625" s="103">
        <v>115000</v>
      </c>
      <c r="F3625" s="103">
        <v>115000</v>
      </c>
      <c r="G3625" s="103">
        <v>0</v>
      </c>
      <c r="H3625" s="103">
        <v>115000</v>
      </c>
    </row>
    <row r="3626" spans="1:8" ht="31.5">
      <c r="A3626" s="101" t="s">
        <v>241</v>
      </c>
      <c r="B3626" s="101" t="s">
        <v>4180</v>
      </c>
      <c r="C3626" s="102" t="s">
        <v>4182</v>
      </c>
      <c r="D3626" s="103">
        <v>25000</v>
      </c>
      <c r="E3626" s="103">
        <v>25000</v>
      </c>
      <c r="F3626" s="103">
        <v>25000</v>
      </c>
      <c r="G3626" s="103">
        <v>0</v>
      </c>
      <c r="H3626" s="103">
        <v>25000</v>
      </c>
    </row>
    <row r="3627" spans="1:8" ht="31.5">
      <c r="A3627" s="101" t="s">
        <v>139</v>
      </c>
      <c r="B3627" s="101" t="s">
        <v>4180</v>
      </c>
      <c r="C3627" s="102" t="s">
        <v>4183</v>
      </c>
      <c r="D3627" s="103">
        <v>58500</v>
      </c>
      <c r="E3627" s="103">
        <v>58500</v>
      </c>
      <c r="F3627" s="103">
        <v>58500</v>
      </c>
      <c r="G3627" s="103">
        <v>0</v>
      </c>
      <c r="H3627" s="103">
        <v>0</v>
      </c>
    </row>
    <row r="3628" spans="1:8" ht="31.5">
      <c r="A3628" s="101" t="s">
        <v>140</v>
      </c>
      <c r="B3628" s="101" t="s">
        <v>4180</v>
      </c>
      <c r="C3628" s="102" t="s">
        <v>6343</v>
      </c>
      <c r="D3628" s="103">
        <v>42000</v>
      </c>
      <c r="E3628" s="103">
        <v>42000</v>
      </c>
      <c r="F3628" s="103">
        <v>42000</v>
      </c>
      <c r="G3628" s="103">
        <v>42000</v>
      </c>
      <c r="H3628" s="103">
        <v>0</v>
      </c>
    </row>
    <row r="3629" spans="1:8" ht="31.5">
      <c r="A3629" s="101" t="s">
        <v>141</v>
      </c>
      <c r="B3629" s="101" t="s">
        <v>4180</v>
      </c>
      <c r="C3629" s="102" t="s">
        <v>6344</v>
      </c>
      <c r="D3629" s="103">
        <v>655000</v>
      </c>
      <c r="E3629" s="103">
        <v>655000</v>
      </c>
      <c r="F3629" s="103">
        <v>655000</v>
      </c>
      <c r="G3629" s="103">
        <v>655000</v>
      </c>
      <c r="H3629" s="103">
        <v>0</v>
      </c>
    </row>
    <row r="3630" spans="1:8" ht="31.5">
      <c r="A3630" s="101" t="s">
        <v>142</v>
      </c>
      <c r="B3630" s="101" t="s">
        <v>4180</v>
      </c>
      <c r="C3630" s="102" t="s">
        <v>6345</v>
      </c>
      <c r="D3630" s="103">
        <v>90000</v>
      </c>
      <c r="E3630" s="103">
        <v>90000</v>
      </c>
      <c r="F3630" s="103">
        <v>90000</v>
      </c>
      <c r="G3630" s="103">
        <v>90000</v>
      </c>
      <c r="H3630" s="103">
        <v>0</v>
      </c>
    </row>
    <row r="3631" spans="1:8" ht="31.5">
      <c r="A3631" s="101" t="s">
        <v>143</v>
      </c>
      <c r="B3631" s="101" t="s">
        <v>4180</v>
      </c>
      <c r="C3631" s="102" t="s">
        <v>6346</v>
      </c>
      <c r="D3631" s="103">
        <v>80000</v>
      </c>
      <c r="E3631" s="103">
        <v>80000</v>
      </c>
      <c r="F3631" s="103">
        <v>80000</v>
      </c>
      <c r="G3631" s="103">
        <v>80000</v>
      </c>
      <c r="H3631" s="103">
        <v>0</v>
      </c>
    </row>
    <row r="3632" spans="1:8" ht="31.5">
      <c r="A3632" s="101" t="s">
        <v>144</v>
      </c>
      <c r="B3632" s="101" t="s">
        <v>4180</v>
      </c>
      <c r="C3632" s="102" t="s">
        <v>6347</v>
      </c>
      <c r="D3632" s="103">
        <v>108000</v>
      </c>
      <c r="E3632" s="103">
        <v>108000</v>
      </c>
      <c r="F3632" s="103">
        <v>108000</v>
      </c>
      <c r="G3632" s="103">
        <v>108000</v>
      </c>
      <c r="H3632" s="103">
        <v>0</v>
      </c>
    </row>
    <row r="3633" spans="1:8" ht="31.5">
      <c r="A3633" s="101" t="s">
        <v>145</v>
      </c>
      <c r="B3633" s="101" t="s">
        <v>4180</v>
      </c>
      <c r="C3633" s="102" t="s">
        <v>6348</v>
      </c>
      <c r="D3633" s="103">
        <v>43000</v>
      </c>
      <c r="E3633" s="103">
        <v>43000</v>
      </c>
      <c r="F3633" s="103">
        <v>43000</v>
      </c>
      <c r="G3633" s="103">
        <v>43000</v>
      </c>
      <c r="H3633" s="103">
        <v>0</v>
      </c>
    </row>
    <row r="3634" spans="1:8" ht="31.5">
      <c r="A3634" s="101" t="s">
        <v>146</v>
      </c>
      <c r="B3634" s="101" t="s">
        <v>4180</v>
      </c>
      <c r="C3634" s="102" t="s">
        <v>6349</v>
      </c>
      <c r="D3634" s="103">
        <v>81000</v>
      </c>
      <c r="E3634" s="103">
        <v>81000</v>
      </c>
      <c r="F3634" s="103">
        <v>81000</v>
      </c>
      <c r="G3634" s="103">
        <v>81000</v>
      </c>
      <c r="H3634" s="103">
        <v>0</v>
      </c>
    </row>
    <row r="3635" spans="1:8" ht="31.5">
      <c r="A3635" s="101" t="s">
        <v>147</v>
      </c>
      <c r="B3635" s="101" t="s">
        <v>4180</v>
      </c>
      <c r="C3635" s="102" t="s">
        <v>6350</v>
      </c>
      <c r="D3635" s="103">
        <v>783000</v>
      </c>
      <c r="E3635" s="103">
        <v>401000</v>
      </c>
      <c r="F3635" s="103">
        <v>401000</v>
      </c>
      <c r="G3635" s="103">
        <v>401000</v>
      </c>
      <c r="H3635" s="103">
        <v>0</v>
      </c>
    </row>
    <row r="3636" spans="1:8" ht="31.5">
      <c r="A3636" s="101" t="s">
        <v>148</v>
      </c>
      <c r="B3636" s="101" t="s">
        <v>4180</v>
      </c>
      <c r="C3636" s="102" t="s">
        <v>6351</v>
      </c>
      <c r="D3636" s="103">
        <v>200000</v>
      </c>
      <c r="E3636" s="103">
        <v>200000</v>
      </c>
      <c r="F3636" s="103">
        <v>200000</v>
      </c>
      <c r="G3636" s="103">
        <v>200000</v>
      </c>
      <c r="H3636" s="103">
        <v>0</v>
      </c>
    </row>
    <row r="3637" spans="1:8" ht="47.25">
      <c r="A3637" s="101" t="s">
        <v>149</v>
      </c>
      <c r="B3637" s="101" t="s">
        <v>4180</v>
      </c>
      <c r="C3637" s="102" t="s">
        <v>6352</v>
      </c>
      <c r="D3637" s="103">
        <v>100000</v>
      </c>
      <c r="E3637" s="103">
        <v>100000</v>
      </c>
      <c r="F3637" s="103">
        <v>100000</v>
      </c>
      <c r="G3637" s="103">
        <v>100000</v>
      </c>
      <c r="H3637" s="103">
        <v>0</v>
      </c>
    </row>
    <row r="3638" spans="1:8" ht="31.5">
      <c r="A3638" s="101" t="s">
        <v>150</v>
      </c>
      <c r="B3638" s="101" t="s">
        <v>4180</v>
      </c>
      <c r="C3638" s="102" t="s">
        <v>6353</v>
      </c>
      <c r="D3638" s="103">
        <v>350000</v>
      </c>
      <c r="E3638" s="103">
        <v>350000</v>
      </c>
      <c r="F3638" s="103">
        <v>350000</v>
      </c>
      <c r="G3638" s="103">
        <v>350000</v>
      </c>
      <c r="H3638" s="103">
        <v>0</v>
      </c>
    </row>
    <row r="3639" spans="1:8" ht="31.5">
      <c r="A3639" s="101" t="s">
        <v>151</v>
      </c>
      <c r="B3639" s="101" t="s">
        <v>4184</v>
      </c>
      <c r="C3639" s="102" t="s">
        <v>4185</v>
      </c>
      <c r="D3639" s="103">
        <v>70000</v>
      </c>
      <c r="E3639" s="103">
        <v>70000</v>
      </c>
      <c r="F3639" s="103">
        <v>70000</v>
      </c>
      <c r="G3639" s="103">
        <v>0</v>
      </c>
      <c r="H3639" s="103">
        <v>70000</v>
      </c>
    </row>
    <row r="3640" spans="1:8">
      <c r="A3640" s="101" t="s">
        <v>152</v>
      </c>
      <c r="B3640" s="101" t="s">
        <v>4184</v>
      </c>
      <c r="C3640" s="102" t="s">
        <v>4186</v>
      </c>
      <c r="D3640" s="103">
        <v>22500</v>
      </c>
      <c r="E3640" s="103">
        <v>22500</v>
      </c>
      <c r="F3640" s="103">
        <v>22500</v>
      </c>
      <c r="G3640" s="103">
        <v>0</v>
      </c>
      <c r="H3640" s="103">
        <v>22500</v>
      </c>
    </row>
    <row r="3641" spans="1:8" ht="31.5">
      <c r="A3641" s="101" t="s">
        <v>153</v>
      </c>
      <c r="B3641" s="101" t="s">
        <v>4184</v>
      </c>
      <c r="C3641" s="102" t="s">
        <v>4187</v>
      </c>
      <c r="D3641" s="103">
        <v>22500</v>
      </c>
      <c r="E3641" s="103">
        <v>22500</v>
      </c>
      <c r="F3641" s="103">
        <v>22500</v>
      </c>
      <c r="G3641" s="103">
        <v>0</v>
      </c>
      <c r="H3641" s="103">
        <v>22500</v>
      </c>
    </row>
    <row r="3642" spans="1:8" ht="31.5">
      <c r="A3642" s="101" t="s">
        <v>154</v>
      </c>
      <c r="B3642" s="101" t="s">
        <v>4184</v>
      </c>
      <c r="C3642" s="102" t="s">
        <v>4188</v>
      </c>
      <c r="D3642" s="103">
        <v>18000</v>
      </c>
      <c r="E3642" s="103">
        <v>18000</v>
      </c>
      <c r="F3642" s="103">
        <v>18000</v>
      </c>
      <c r="G3642" s="103">
        <v>0</v>
      </c>
      <c r="H3642" s="103">
        <v>18000</v>
      </c>
    </row>
    <row r="3643" spans="1:8" ht="31.5">
      <c r="A3643" s="101" t="s">
        <v>155</v>
      </c>
      <c r="B3643" s="101" t="s">
        <v>4184</v>
      </c>
      <c r="C3643" s="102" t="s">
        <v>6354</v>
      </c>
      <c r="D3643" s="103">
        <v>25000</v>
      </c>
      <c r="E3643" s="103">
        <v>0</v>
      </c>
      <c r="F3643" s="103">
        <v>0</v>
      </c>
      <c r="G3643" s="103">
        <v>0</v>
      </c>
      <c r="H3643" s="103">
        <v>0</v>
      </c>
    </row>
    <row r="3644" spans="1:8">
      <c r="A3644" s="101" t="s">
        <v>156</v>
      </c>
      <c r="B3644" s="101" t="s">
        <v>4184</v>
      </c>
      <c r="C3644" s="102" t="s">
        <v>6355</v>
      </c>
      <c r="D3644" s="103">
        <v>500000</v>
      </c>
      <c r="E3644" s="103">
        <v>0</v>
      </c>
      <c r="F3644" s="103">
        <v>0</v>
      </c>
      <c r="G3644" s="103">
        <v>0</v>
      </c>
      <c r="H3644" s="103">
        <v>0</v>
      </c>
    </row>
    <row r="3645" spans="1:8">
      <c r="A3645" s="101" t="s">
        <v>157</v>
      </c>
      <c r="B3645" s="101" t="s">
        <v>4184</v>
      </c>
      <c r="C3645" s="102" t="s">
        <v>591</v>
      </c>
      <c r="D3645" s="103">
        <v>0</v>
      </c>
      <c r="E3645" s="103">
        <v>446000</v>
      </c>
      <c r="F3645" s="103">
        <v>446000</v>
      </c>
      <c r="G3645" s="103">
        <v>446000</v>
      </c>
      <c r="H3645" s="103">
        <v>0</v>
      </c>
    </row>
    <row r="3646" spans="1:8" ht="31.5">
      <c r="A3646" s="101" t="s">
        <v>0</v>
      </c>
      <c r="B3646" s="101" t="s">
        <v>4189</v>
      </c>
      <c r="C3646" s="102" t="s">
        <v>4190</v>
      </c>
      <c r="D3646" s="103">
        <v>292000</v>
      </c>
      <c r="E3646" s="103">
        <v>292000</v>
      </c>
      <c r="F3646" s="103">
        <v>292000</v>
      </c>
      <c r="G3646" s="103">
        <v>0</v>
      </c>
      <c r="H3646" s="103">
        <v>105408</v>
      </c>
    </row>
    <row r="3647" spans="1:8" ht="31.5">
      <c r="A3647" s="101" t="s">
        <v>1</v>
      </c>
      <c r="B3647" s="101" t="s">
        <v>4189</v>
      </c>
      <c r="C3647" s="102" t="s">
        <v>4191</v>
      </c>
      <c r="D3647" s="103">
        <v>58000</v>
      </c>
      <c r="E3647" s="103">
        <v>58000</v>
      </c>
      <c r="F3647" s="103">
        <v>58000</v>
      </c>
      <c r="G3647" s="103">
        <v>0</v>
      </c>
      <c r="H3647" s="103">
        <v>58000</v>
      </c>
    </row>
    <row r="3648" spans="1:8" ht="47.25">
      <c r="A3648" s="101" t="s">
        <v>2</v>
      </c>
      <c r="B3648" s="101" t="s">
        <v>4189</v>
      </c>
      <c r="C3648" s="102" t="s">
        <v>4192</v>
      </c>
      <c r="D3648" s="103">
        <v>58000</v>
      </c>
      <c r="E3648" s="103">
        <v>58000</v>
      </c>
      <c r="F3648" s="103">
        <v>58000</v>
      </c>
      <c r="G3648" s="103">
        <v>0</v>
      </c>
      <c r="H3648" s="103">
        <v>58000</v>
      </c>
    </row>
    <row r="3649" spans="1:9" ht="31.5">
      <c r="A3649" s="101" t="s">
        <v>3</v>
      </c>
      <c r="B3649" s="101" t="s">
        <v>4189</v>
      </c>
      <c r="C3649" s="102" t="s">
        <v>4193</v>
      </c>
      <c r="D3649" s="103">
        <v>58000</v>
      </c>
      <c r="E3649" s="103">
        <v>58000</v>
      </c>
      <c r="F3649" s="103">
        <v>58000</v>
      </c>
      <c r="G3649" s="103">
        <v>0</v>
      </c>
      <c r="H3649" s="103">
        <v>58000</v>
      </c>
    </row>
    <row r="3650" spans="1:9" ht="47.25">
      <c r="A3650" s="101" t="s">
        <v>4</v>
      </c>
      <c r="B3650" s="101" t="s">
        <v>4189</v>
      </c>
      <c r="C3650" s="102" t="s">
        <v>4194</v>
      </c>
      <c r="D3650" s="103">
        <v>58000</v>
      </c>
      <c r="E3650" s="103">
        <v>58000</v>
      </c>
      <c r="F3650" s="103">
        <v>58000</v>
      </c>
      <c r="G3650" s="103">
        <v>0</v>
      </c>
      <c r="H3650" s="103">
        <v>58000</v>
      </c>
    </row>
    <row r="3651" spans="1:9" ht="31.5">
      <c r="A3651" s="101" t="s">
        <v>5</v>
      </c>
      <c r="B3651" s="101" t="s">
        <v>4189</v>
      </c>
      <c r="C3651" s="102" t="s">
        <v>4195</v>
      </c>
      <c r="D3651" s="103">
        <v>58000</v>
      </c>
      <c r="E3651" s="103">
        <v>58000</v>
      </c>
      <c r="F3651" s="103">
        <v>58000</v>
      </c>
      <c r="G3651" s="103">
        <v>0</v>
      </c>
      <c r="H3651" s="103">
        <v>58000</v>
      </c>
    </row>
    <row r="3652" spans="1:9" ht="47.25">
      <c r="A3652" s="101" t="s">
        <v>6</v>
      </c>
      <c r="B3652" s="101" t="s">
        <v>4189</v>
      </c>
      <c r="C3652" s="102" t="s">
        <v>4196</v>
      </c>
      <c r="D3652" s="103">
        <v>58000</v>
      </c>
      <c r="E3652" s="103">
        <v>58000</v>
      </c>
      <c r="F3652" s="103">
        <v>58000</v>
      </c>
      <c r="G3652" s="103">
        <v>0</v>
      </c>
      <c r="H3652" s="103">
        <v>58000</v>
      </c>
    </row>
    <row r="3653" spans="1:9" ht="31.5">
      <c r="A3653" s="101" t="s">
        <v>7</v>
      </c>
      <c r="B3653" s="101" t="s">
        <v>4189</v>
      </c>
      <c r="C3653" s="102" t="s">
        <v>4197</v>
      </c>
      <c r="D3653" s="103">
        <v>1103000</v>
      </c>
      <c r="E3653" s="103">
        <v>1103000</v>
      </c>
      <c r="F3653" s="103">
        <v>1103000</v>
      </c>
      <c r="G3653" s="103">
        <v>0</v>
      </c>
      <c r="H3653" s="103">
        <v>199998</v>
      </c>
    </row>
    <row r="3654" spans="1:9" ht="31.5">
      <c r="A3654" s="101" t="s">
        <v>8</v>
      </c>
      <c r="B3654" s="101" t="s">
        <v>4189</v>
      </c>
      <c r="C3654" s="102" t="s">
        <v>4190</v>
      </c>
      <c r="D3654" s="103">
        <v>291000</v>
      </c>
      <c r="E3654" s="103">
        <v>291000</v>
      </c>
      <c r="F3654" s="103">
        <v>291000</v>
      </c>
      <c r="G3654" s="103">
        <v>0</v>
      </c>
      <c r="H3654" s="103">
        <v>0</v>
      </c>
    </row>
    <row r="3655" spans="1:9" ht="31.5">
      <c r="A3655" s="101" t="s">
        <v>115</v>
      </c>
      <c r="B3655" s="101" t="s">
        <v>4189</v>
      </c>
      <c r="C3655" s="102" t="s">
        <v>4198</v>
      </c>
      <c r="D3655" s="103">
        <v>70000</v>
      </c>
      <c r="E3655" s="103">
        <v>70000</v>
      </c>
      <c r="F3655" s="103">
        <v>70000</v>
      </c>
      <c r="G3655" s="103">
        <v>0</v>
      </c>
      <c r="H3655" s="103">
        <v>58998</v>
      </c>
    </row>
    <row r="3656" spans="1:9" ht="31.5">
      <c r="A3656" s="101" t="s">
        <v>116</v>
      </c>
      <c r="B3656" s="101" t="s">
        <v>4189</v>
      </c>
      <c r="C3656" s="102" t="s">
        <v>4199</v>
      </c>
      <c r="D3656" s="103">
        <v>113000</v>
      </c>
      <c r="E3656" s="103">
        <v>113000</v>
      </c>
      <c r="F3656" s="103">
        <v>113000</v>
      </c>
      <c r="G3656" s="103">
        <v>0</v>
      </c>
      <c r="H3656" s="103">
        <v>113000</v>
      </c>
    </row>
    <row r="3657" spans="1:9" ht="31.5">
      <c r="A3657" s="101" t="s">
        <v>117</v>
      </c>
      <c r="B3657" s="101" t="s">
        <v>4189</v>
      </c>
      <c r="C3657" s="102" t="s">
        <v>4200</v>
      </c>
      <c r="D3657" s="103">
        <v>58000</v>
      </c>
      <c r="E3657" s="103">
        <v>58000</v>
      </c>
      <c r="F3657" s="103">
        <v>58000</v>
      </c>
      <c r="G3657" s="103">
        <v>0</v>
      </c>
      <c r="H3657" s="103">
        <v>0</v>
      </c>
    </row>
    <row r="3658" spans="1:9" ht="31.5">
      <c r="A3658" s="101" t="s">
        <v>118</v>
      </c>
      <c r="B3658" s="101" t="s">
        <v>4189</v>
      </c>
      <c r="C3658" s="102" t="s">
        <v>6356</v>
      </c>
      <c r="D3658" s="103">
        <v>104000</v>
      </c>
      <c r="E3658" s="103">
        <v>104000</v>
      </c>
      <c r="F3658" s="103">
        <v>104000</v>
      </c>
      <c r="G3658" s="103">
        <v>104000</v>
      </c>
      <c r="H3658" s="103">
        <v>0</v>
      </c>
    </row>
    <row r="3659" spans="1:9" ht="31.5">
      <c r="A3659" s="101" t="s">
        <v>119</v>
      </c>
      <c r="B3659" s="101" t="s">
        <v>4189</v>
      </c>
      <c r="C3659" s="102" t="s">
        <v>6357</v>
      </c>
      <c r="D3659" s="103">
        <v>21000</v>
      </c>
      <c r="E3659" s="103">
        <v>21000</v>
      </c>
      <c r="F3659" s="103">
        <v>21000</v>
      </c>
      <c r="G3659" s="103">
        <v>21000</v>
      </c>
      <c r="H3659" s="103">
        <v>0</v>
      </c>
    </row>
    <row r="3660" spans="1:9" ht="47.25">
      <c r="A3660" s="101" t="s">
        <v>120</v>
      </c>
      <c r="B3660" s="101" t="s">
        <v>4189</v>
      </c>
      <c r="C3660" s="102" t="s">
        <v>6358</v>
      </c>
      <c r="D3660" s="103">
        <v>21000</v>
      </c>
      <c r="E3660" s="103">
        <v>21000</v>
      </c>
      <c r="F3660" s="103">
        <v>21000</v>
      </c>
      <c r="G3660" s="103">
        <v>21000</v>
      </c>
      <c r="H3660" s="103">
        <v>0</v>
      </c>
    </row>
    <row r="3661" spans="1:9" ht="31.5">
      <c r="A3661" s="101" t="s">
        <v>121</v>
      </c>
      <c r="B3661" s="101" t="s">
        <v>4189</v>
      </c>
      <c r="C3661" s="102" t="s">
        <v>6359</v>
      </c>
      <c r="D3661" s="103">
        <v>21000</v>
      </c>
      <c r="E3661" s="103">
        <v>21000</v>
      </c>
      <c r="F3661" s="103">
        <v>21000</v>
      </c>
      <c r="G3661" s="103">
        <v>21000</v>
      </c>
      <c r="H3661" s="103">
        <v>0</v>
      </c>
    </row>
    <row r="3662" spans="1:9" ht="18.75" customHeight="1">
      <c r="A3662" s="101" t="s">
        <v>122</v>
      </c>
      <c r="B3662" s="101" t="s">
        <v>4189</v>
      </c>
      <c r="C3662" s="102" t="s">
        <v>6360</v>
      </c>
      <c r="D3662" s="103">
        <v>21000</v>
      </c>
      <c r="E3662" s="103">
        <v>21000</v>
      </c>
      <c r="F3662" s="103">
        <v>21000</v>
      </c>
      <c r="G3662" s="103">
        <v>21000</v>
      </c>
      <c r="H3662" s="103">
        <v>0</v>
      </c>
      <c r="I3662" s="1">
        <v>1</v>
      </c>
    </row>
    <row r="3663" spans="1:9" ht="20.25" customHeight="1">
      <c r="A3663" s="101" t="s">
        <v>123</v>
      </c>
      <c r="B3663" s="101" t="s">
        <v>4189</v>
      </c>
      <c r="C3663" s="102" t="s">
        <v>6361</v>
      </c>
      <c r="D3663" s="103">
        <v>21000</v>
      </c>
      <c r="E3663" s="103">
        <v>21000</v>
      </c>
      <c r="F3663" s="103">
        <v>21000</v>
      </c>
      <c r="G3663" s="103">
        <v>21000</v>
      </c>
      <c r="H3663" s="103">
        <v>0</v>
      </c>
    </row>
    <row r="3664" spans="1:9" ht="47.25">
      <c r="A3664" s="101" t="s">
        <v>127</v>
      </c>
      <c r="B3664" s="101" t="s">
        <v>4189</v>
      </c>
      <c r="C3664" s="102" t="s">
        <v>6362</v>
      </c>
      <c r="D3664" s="103">
        <v>21000</v>
      </c>
      <c r="E3664" s="103">
        <v>21000</v>
      </c>
      <c r="F3664" s="103">
        <v>21000</v>
      </c>
      <c r="G3664" s="103">
        <v>21000</v>
      </c>
      <c r="H3664" s="103">
        <v>0</v>
      </c>
    </row>
    <row r="3665" spans="1:8" ht="31.5">
      <c r="A3665" s="101" t="s">
        <v>900</v>
      </c>
      <c r="B3665" s="101" t="s">
        <v>4189</v>
      </c>
      <c r="C3665" s="102" t="s">
        <v>6363</v>
      </c>
      <c r="D3665" s="103">
        <v>396359</v>
      </c>
      <c r="E3665" s="103">
        <v>273000</v>
      </c>
      <c r="F3665" s="103">
        <v>273000</v>
      </c>
      <c r="G3665" s="103">
        <v>273000</v>
      </c>
      <c r="H3665" s="103">
        <v>0</v>
      </c>
    </row>
    <row r="3666" spans="1:8" ht="31.5">
      <c r="A3666" s="101" t="s">
        <v>902</v>
      </c>
      <c r="B3666" s="101" t="s">
        <v>4189</v>
      </c>
      <c r="C3666" s="102" t="s">
        <v>6356</v>
      </c>
      <c r="D3666" s="103">
        <v>105000</v>
      </c>
      <c r="E3666" s="103">
        <v>105000</v>
      </c>
      <c r="F3666" s="103">
        <v>105000</v>
      </c>
      <c r="G3666" s="103">
        <v>105000</v>
      </c>
      <c r="H3666" s="103">
        <v>0</v>
      </c>
    </row>
    <row r="3667" spans="1:8" ht="31.5">
      <c r="A3667" s="101" t="s">
        <v>904</v>
      </c>
      <c r="B3667" s="101" t="s">
        <v>4189</v>
      </c>
      <c r="C3667" s="102" t="s">
        <v>6364</v>
      </c>
      <c r="D3667" s="103">
        <v>25000</v>
      </c>
      <c r="E3667" s="103">
        <v>25000</v>
      </c>
      <c r="F3667" s="103">
        <v>25000</v>
      </c>
      <c r="G3667" s="103">
        <v>25000</v>
      </c>
      <c r="H3667" s="103">
        <v>0</v>
      </c>
    </row>
    <row r="3668" spans="1:8" ht="31.5">
      <c r="A3668" s="101" t="s">
        <v>906</v>
      </c>
      <c r="B3668" s="101" t="s">
        <v>4189</v>
      </c>
      <c r="C3668" s="102" t="s">
        <v>6365</v>
      </c>
      <c r="D3668" s="103">
        <v>41000</v>
      </c>
      <c r="E3668" s="103">
        <v>41000</v>
      </c>
      <c r="F3668" s="103">
        <v>41000</v>
      </c>
      <c r="G3668" s="103">
        <v>41000</v>
      </c>
      <c r="H3668" s="103">
        <v>0</v>
      </c>
    </row>
    <row r="3669" spans="1:8" ht="31.5">
      <c r="A3669" s="101" t="s">
        <v>908</v>
      </c>
      <c r="B3669" s="101" t="s">
        <v>4189</v>
      </c>
      <c r="C3669" s="102" t="s">
        <v>6366</v>
      </c>
      <c r="D3669" s="103">
        <v>21000</v>
      </c>
      <c r="E3669" s="103">
        <v>21000</v>
      </c>
      <c r="F3669" s="103">
        <v>21000</v>
      </c>
      <c r="G3669" s="103">
        <v>21000</v>
      </c>
      <c r="H3669" s="103">
        <v>0</v>
      </c>
    </row>
    <row r="3670" spans="1:8" ht="47.25">
      <c r="A3670" s="101" t="s">
        <v>910</v>
      </c>
      <c r="B3670" s="101" t="s">
        <v>4201</v>
      </c>
      <c r="C3670" s="102" t="s">
        <v>4202</v>
      </c>
      <c r="D3670" s="103">
        <v>116000</v>
      </c>
      <c r="E3670" s="103">
        <v>116000</v>
      </c>
      <c r="F3670" s="103">
        <v>116000</v>
      </c>
      <c r="G3670" s="103">
        <v>0</v>
      </c>
      <c r="H3670" s="103">
        <v>0</v>
      </c>
    </row>
    <row r="3671" spans="1:8" ht="31.5">
      <c r="A3671" s="101" t="s">
        <v>912</v>
      </c>
      <c r="B3671" s="101" t="s">
        <v>4201</v>
      </c>
      <c r="C3671" s="102" t="s">
        <v>4203</v>
      </c>
      <c r="D3671" s="103">
        <v>116000</v>
      </c>
      <c r="E3671" s="103">
        <v>116000</v>
      </c>
      <c r="F3671" s="103">
        <v>116000</v>
      </c>
      <c r="G3671" s="103">
        <v>0</v>
      </c>
      <c r="H3671" s="103">
        <v>0</v>
      </c>
    </row>
    <row r="3672" spans="1:8" ht="31.5">
      <c r="A3672" s="101" t="s">
        <v>914</v>
      </c>
      <c r="B3672" s="101" t="s">
        <v>4201</v>
      </c>
      <c r="C3672" s="102" t="s">
        <v>4204</v>
      </c>
      <c r="D3672" s="103">
        <v>87000</v>
      </c>
      <c r="E3672" s="103">
        <v>87000</v>
      </c>
      <c r="F3672" s="103">
        <v>87000</v>
      </c>
      <c r="G3672" s="103">
        <v>0</v>
      </c>
      <c r="H3672" s="103">
        <v>0</v>
      </c>
    </row>
    <row r="3673" spans="1:8" ht="31.5">
      <c r="A3673" s="101" t="s">
        <v>916</v>
      </c>
      <c r="B3673" s="101" t="s">
        <v>4201</v>
      </c>
      <c r="C3673" s="102" t="s">
        <v>4205</v>
      </c>
      <c r="D3673" s="103">
        <v>87000</v>
      </c>
      <c r="E3673" s="103">
        <v>87000</v>
      </c>
      <c r="F3673" s="103">
        <v>87000</v>
      </c>
      <c r="G3673" s="103">
        <v>0</v>
      </c>
      <c r="H3673" s="103">
        <v>0</v>
      </c>
    </row>
    <row r="3674" spans="1:8" ht="47.25">
      <c r="A3674" s="101" t="s">
        <v>918</v>
      </c>
      <c r="B3674" s="101" t="s">
        <v>4201</v>
      </c>
      <c r="C3674" s="102" t="s">
        <v>6367</v>
      </c>
      <c r="D3674" s="103">
        <v>42000</v>
      </c>
      <c r="E3674" s="103">
        <v>42000</v>
      </c>
      <c r="F3674" s="103">
        <v>42000</v>
      </c>
      <c r="G3674" s="103">
        <v>42000</v>
      </c>
      <c r="H3674" s="103">
        <v>0</v>
      </c>
    </row>
    <row r="3675" spans="1:8" ht="31.5">
      <c r="A3675" s="101" t="s">
        <v>920</v>
      </c>
      <c r="B3675" s="101" t="s">
        <v>4201</v>
      </c>
      <c r="C3675" s="102" t="s">
        <v>4203</v>
      </c>
      <c r="D3675" s="103">
        <v>42000</v>
      </c>
      <c r="E3675" s="103">
        <v>42000</v>
      </c>
      <c r="F3675" s="103">
        <v>42000</v>
      </c>
      <c r="G3675" s="103">
        <v>42000</v>
      </c>
      <c r="H3675" s="103">
        <v>0</v>
      </c>
    </row>
    <row r="3676" spans="1:8" ht="31.5">
      <c r="A3676" s="101" t="s">
        <v>922</v>
      </c>
      <c r="B3676" s="101" t="s">
        <v>4201</v>
      </c>
      <c r="C3676" s="102" t="s">
        <v>6368</v>
      </c>
      <c r="D3676" s="103">
        <v>31000</v>
      </c>
      <c r="E3676" s="103">
        <v>31000</v>
      </c>
      <c r="F3676" s="103">
        <v>31000</v>
      </c>
      <c r="G3676" s="103">
        <v>31000</v>
      </c>
      <c r="H3676" s="103">
        <v>0</v>
      </c>
    </row>
    <row r="3677" spans="1:8" ht="31.5">
      <c r="A3677" s="101" t="s">
        <v>923</v>
      </c>
      <c r="B3677" s="101" t="s">
        <v>4201</v>
      </c>
      <c r="C3677" s="102" t="s">
        <v>6369</v>
      </c>
      <c r="D3677" s="103">
        <v>31000</v>
      </c>
      <c r="E3677" s="103">
        <v>31000</v>
      </c>
      <c r="F3677" s="103">
        <v>31000</v>
      </c>
      <c r="G3677" s="103">
        <v>31000</v>
      </c>
      <c r="H3677" s="103">
        <v>0</v>
      </c>
    </row>
    <row r="3678" spans="1:8">
      <c r="A3678" s="101" t="s">
        <v>924</v>
      </c>
      <c r="B3678" s="101" t="s">
        <v>4201</v>
      </c>
      <c r="C3678" s="102" t="s">
        <v>591</v>
      </c>
      <c r="D3678" s="103">
        <v>396000</v>
      </c>
      <c r="E3678" s="103">
        <v>359000</v>
      </c>
      <c r="F3678" s="103">
        <v>359000</v>
      </c>
      <c r="G3678" s="103">
        <v>59000</v>
      </c>
      <c r="H3678" s="103">
        <v>222210.96</v>
      </c>
    </row>
    <row r="3679" spans="1:8" ht="31.5">
      <c r="A3679" s="101" t="s">
        <v>927</v>
      </c>
      <c r="B3679" s="101" t="s">
        <v>4206</v>
      </c>
      <c r="C3679" s="102" t="s">
        <v>4207</v>
      </c>
      <c r="D3679" s="103">
        <v>100000</v>
      </c>
      <c r="E3679" s="103">
        <v>100000</v>
      </c>
      <c r="F3679" s="103">
        <v>100000</v>
      </c>
      <c r="G3679" s="103">
        <v>0</v>
      </c>
      <c r="H3679" s="103">
        <v>100000</v>
      </c>
    </row>
    <row r="3680" spans="1:8" ht="31.5">
      <c r="A3680" s="101" t="s">
        <v>929</v>
      </c>
      <c r="B3680" s="101" t="s">
        <v>4206</v>
      </c>
      <c r="C3680" s="102" t="s">
        <v>4208</v>
      </c>
      <c r="D3680" s="103">
        <v>31500</v>
      </c>
      <c r="E3680" s="103">
        <v>31500</v>
      </c>
      <c r="F3680" s="103">
        <v>31500</v>
      </c>
      <c r="G3680" s="103">
        <v>0</v>
      </c>
      <c r="H3680" s="103">
        <v>31500</v>
      </c>
    </row>
    <row r="3681" spans="1:8" ht="31.5">
      <c r="A3681" s="101" t="s">
        <v>931</v>
      </c>
      <c r="B3681" s="101" t="s">
        <v>4206</v>
      </c>
      <c r="C3681" s="102" t="s">
        <v>4209</v>
      </c>
      <c r="D3681" s="103">
        <v>40500</v>
      </c>
      <c r="E3681" s="103">
        <v>40500</v>
      </c>
      <c r="F3681" s="103">
        <v>40500</v>
      </c>
      <c r="G3681" s="103">
        <v>0</v>
      </c>
      <c r="H3681" s="103">
        <v>40500</v>
      </c>
    </row>
    <row r="3682" spans="1:8" ht="31.5">
      <c r="A3682" s="101" t="s">
        <v>933</v>
      </c>
      <c r="B3682" s="101" t="s">
        <v>4206</v>
      </c>
      <c r="C3682" s="102" t="s">
        <v>4210</v>
      </c>
      <c r="D3682" s="103">
        <v>40500</v>
      </c>
      <c r="E3682" s="103">
        <v>40500</v>
      </c>
      <c r="F3682" s="103">
        <v>40500</v>
      </c>
      <c r="G3682" s="103">
        <v>0</v>
      </c>
      <c r="H3682" s="103">
        <v>40500</v>
      </c>
    </row>
    <row r="3683" spans="1:8" ht="31.5">
      <c r="A3683" s="101" t="s">
        <v>935</v>
      </c>
      <c r="B3683" s="101" t="s">
        <v>4211</v>
      </c>
      <c r="C3683" s="102" t="s">
        <v>4212</v>
      </c>
      <c r="D3683" s="103">
        <v>100000</v>
      </c>
      <c r="E3683" s="103">
        <v>100000</v>
      </c>
      <c r="F3683" s="103">
        <v>100000</v>
      </c>
      <c r="G3683" s="103">
        <v>0</v>
      </c>
      <c r="H3683" s="103">
        <v>0</v>
      </c>
    </row>
    <row r="3684" spans="1:8" ht="31.5">
      <c r="A3684" s="101" t="s">
        <v>936</v>
      </c>
      <c r="B3684" s="101" t="s">
        <v>4213</v>
      </c>
      <c r="C3684" s="102" t="s">
        <v>4214</v>
      </c>
      <c r="D3684" s="103">
        <v>204000</v>
      </c>
      <c r="E3684" s="103">
        <v>204000</v>
      </c>
      <c r="F3684" s="103">
        <v>204000</v>
      </c>
      <c r="G3684" s="103">
        <v>0</v>
      </c>
      <c r="H3684" s="103">
        <v>135632</v>
      </c>
    </row>
    <row r="3685" spans="1:8" ht="63">
      <c r="A3685" s="101" t="s">
        <v>937</v>
      </c>
      <c r="B3685" s="101" t="s">
        <v>4213</v>
      </c>
      <c r="C3685" s="102" t="s">
        <v>4215</v>
      </c>
      <c r="D3685" s="103">
        <v>204000</v>
      </c>
      <c r="E3685" s="103">
        <v>204000</v>
      </c>
      <c r="F3685" s="103">
        <v>204000</v>
      </c>
      <c r="G3685" s="103">
        <v>0</v>
      </c>
      <c r="H3685" s="103">
        <v>172328</v>
      </c>
    </row>
    <row r="3686" spans="1:8" ht="47.25">
      <c r="A3686" s="101" t="s">
        <v>940</v>
      </c>
      <c r="B3686" s="101" t="s">
        <v>4213</v>
      </c>
      <c r="C3686" s="102" t="s">
        <v>4216</v>
      </c>
      <c r="D3686" s="103">
        <v>57000</v>
      </c>
      <c r="E3686" s="103">
        <v>57000</v>
      </c>
      <c r="F3686" s="103">
        <v>57000</v>
      </c>
      <c r="G3686" s="103">
        <v>0</v>
      </c>
      <c r="H3686" s="103">
        <v>57000</v>
      </c>
    </row>
    <row r="3687" spans="1:8" ht="47.25">
      <c r="A3687" s="101" t="s">
        <v>942</v>
      </c>
      <c r="B3687" s="101" t="s">
        <v>4213</v>
      </c>
      <c r="C3687" s="102" t="s">
        <v>4216</v>
      </c>
      <c r="D3687" s="103">
        <v>500000</v>
      </c>
      <c r="E3687" s="103">
        <v>500000</v>
      </c>
      <c r="F3687" s="103">
        <v>500000</v>
      </c>
      <c r="G3687" s="103">
        <v>0</v>
      </c>
      <c r="H3687" s="103">
        <v>500000</v>
      </c>
    </row>
    <row r="3688" spans="1:8" ht="31.5">
      <c r="A3688" s="101" t="s">
        <v>943</v>
      </c>
      <c r="B3688" s="101" t="s">
        <v>4213</v>
      </c>
      <c r="C3688" s="102" t="s">
        <v>4217</v>
      </c>
      <c r="D3688" s="103">
        <v>291000</v>
      </c>
      <c r="E3688" s="103">
        <v>291000</v>
      </c>
      <c r="F3688" s="103">
        <v>291000</v>
      </c>
      <c r="G3688" s="103">
        <v>0</v>
      </c>
      <c r="H3688" s="103">
        <v>0</v>
      </c>
    </row>
    <row r="3689" spans="1:8" ht="31.5">
      <c r="A3689" s="101" t="s">
        <v>944</v>
      </c>
      <c r="B3689" s="101" t="s">
        <v>4213</v>
      </c>
      <c r="C3689" s="102" t="s">
        <v>4218</v>
      </c>
      <c r="D3689" s="103">
        <v>148000</v>
      </c>
      <c r="E3689" s="103">
        <v>148000</v>
      </c>
      <c r="F3689" s="103">
        <v>148000</v>
      </c>
      <c r="G3689" s="103">
        <v>0</v>
      </c>
      <c r="H3689" s="103">
        <v>147461.20000000001</v>
      </c>
    </row>
    <row r="3690" spans="1:8" ht="31.5">
      <c r="A3690" s="101" t="s">
        <v>947</v>
      </c>
      <c r="B3690" s="101" t="s">
        <v>4213</v>
      </c>
      <c r="C3690" s="102" t="s">
        <v>4219</v>
      </c>
      <c r="D3690" s="103">
        <v>87000</v>
      </c>
      <c r="E3690" s="103">
        <v>87000</v>
      </c>
      <c r="F3690" s="103">
        <v>87000</v>
      </c>
      <c r="G3690" s="103">
        <v>0</v>
      </c>
      <c r="H3690" s="103">
        <v>85992</v>
      </c>
    </row>
    <row r="3691" spans="1:8" ht="31.5">
      <c r="A3691" s="101" t="s">
        <v>949</v>
      </c>
      <c r="B3691" s="101" t="s">
        <v>4213</v>
      </c>
      <c r="C3691" s="102" t="s">
        <v>4220</v>
      </c>
      <c r="D3691" s="103">
        <v>81000</v>
      </c>
      <c r="E3691" s="103">
        <v>81000</v>
      </c>
      <c r="F3691" s="103">
        <v>81000</v>
      </c>
      <c r="G3691" s="103">
        <v>0</v>
      </c>
      <c r="H3691" s="103">
        <v>0</v>
      </c>
    </row>
    <row r="3692" spans="1:8" ht="31.5">
      <c r="A3692" s="101" t="s">
        <v>951</v>
      </c>
      <c r="B3692" s="101" t="s">
        <v>4213</v>
      </c>
      <c r="C3692" s="102" t="s">
        <v>4221</v>
      </c>
      <c r="D3692" s="103">
        <v>81000</v>
      </c>
      <c r="E3692" s="103">
        <v>81000</v>
      </c>
      <c r="F3692" s="103">
        <v>81000</v>
      </c>
      <c r="G3692" s="103">
        <v>0</v>
      </c>
      <c r="H3692" s="103">
        <v>60500</v>
      </c>
    </row>
    <row r="3693" spans="1:8" ht="31.5">
      <c r="A3693" s="101" t="s">
        <v>953</v>
      </c>
      <c r="B3693" s="101" t="s">
        <v>4213</v>
      </c>
      <c r="C3693" s="102" t="s">
        <v>4222</v>
      </c>
      <c r="D3693" s="103">
        <v>81000</v>
      </c>
      <c r="E3693" s="103">
        <v>81000</v>
      </c>
      <c r="F3693" s="103">
        <v>81000</v>
      </c>
      <c r="G3693" s="103">
        <v>0</v>
      </c>
      <c r="H3693" s="103">
        <v>0</v>
      </c>
    </row>
    <row r="3694" spans="1:8" ht="31.5">
      <c r="A3694" s="101" t="s">
        <v>955</v>
      </c>
      <c r="B3694" s="101" t="s">
        <v>4213</v>
      </c>
      <c r="C3694" s="102" t="s">
        <v>4223</v>
      </c>
      <c r="D3694" s="103">
        <v>81000</v>
      </c>
      <c r="E3694" s="103">
        <v>81000</v>
      </c>
      <c r="F3694" s="103">
        <v>81000</v>
      </c>
      <c r="G3694" s="103">
        <v>0</v>
      </c>
      <c r="H3694" s="103">
        <v>81000</v>
      </c>
    </row>
    <row r="3695" spans="1:8" ht="31.5">
      <c r="A3695" s="101" t="s">
        <v>956</v>
      </c>
      <c r="B3695" s="101" t="s">
        <v>4213</v>
      </c>
      <c r="C3695" s="102" t="s">
        <v>4224</v>
      </c>
      <c r="D3695" s="103">
        <v>81000</v>
      </c>
      <c r="E3695" s="103">
        <v>81000</v>
      </c>
      <c r="F3695" s="103">
        <v>81000</v>
      </c>
      <c r="G3695" s="103">
        <v>0</v>
      </c>
      <c r="H3695" s="103">
        <v>0</v>
      </c>
    </row>
    <row r="3696" spans="1:8" ht="47.25">
      <c r="A3696" s="101" t="s">
        <v>957</v>
      </c>
      <c r="B3696" s="101" t="s">
        <v>4213</v>
      </c>
      <c r="C3696" s="102" t="s">
        <v>4225</v>
      </c>
      <c r="D3696" s="103">
        <v>58000</v>
      </c>
      <c r="E3696" s="103">
        <v>58000</v>
      </c>
      <c r="F3696" s="103">
        <v>58000</v>
      </c>
      <c r="G3696" s="103">
        <v>0</v>
      </c>
      <c r="H3696" s="103">
        <v>0</v>
      </c>
    </row>
    <row r="3697" spans="1:8" ht="47.25">
      <c r="A3697" s="101" t="s">
        <v>960</v>
      </c>
      <c r="B3697" s="101" t="s">
        <v>4213</v>
      </c>
      <c r="C3697" s="102" t="s">
        <v>4225</v>
      </c>
      <c r="D3697" s="103">
        <v>200000</v>
      </c>
      <c r="E3697" s="103">
        <v>200000</v>
      </c>
      <c r="F3697" s="103">
        <v>200000</v>
      </c>
      <c r="G3697" s="103">
        <v>0</v>
      </c>
      <c r="H3697" s="103">
        <v>0</v>
      </c>
    </row>
    <row r="3698" spans="1:8" ht="31.5">
      <c r="A3698" s="101" t="s">
        <v>962</v>
      </c>
      <c r="B3698" s="101" t="s">
        <v>4213</v>
      </c>
      <c r="C3698" s="102" t="s">
        <v>4226</v>
      </c>
      <c r="D3698" s="103">
        <v>17403</v>
      </c>
      <c r="E3698" s="103">
        <v>17403</v>
      </c>
      <c r="F3698" s="103">
        <v>17403</v>
      </c>
      <c r="G3698" s="103">
        <v>0</v>
      </c>
      <c r="H3698" s="103">
        <v>17403</v>
      </c>
    </row>
    <row r="3699" spans="1:8" ht="31.5">
      <c r="A3699" s="101" t="s">
        <v>964</v>
      </c>
      <c r="B3699" s="101" t="s">
        <v>4213</v>
      </c>
      <c r="C3699" s="102" t="s">
        <v>4227</v>
      </c>
      <c r="D3699" s="103">
        <v>1154</v>
      </c>
      <c r="E3699" s="103">
        <v>1154</v>
      </c>
      <c r="F3699" s="103">
        <v>1154</v>
      </c>
      <c r="G3699" s="103">
        <v>0</v>
      </c>
      <c r="H3699" s="103">
        <v>0</v>
      </c>
    </row>
    <row r="3700" spans="1:8" ht="31.5">
      <c r="A3700" s="101" t="s">
        <v>966</v>
      </c>
      <c r="B3700" s="101" t="s">
        <v>4213</v>
      </c>
      <c r="C3700" s="102" t="s">
        <v>4228</v>
      </c>
      <c r="D3700" s="103">
        <v>8443</v>
      </c>
      <c r="E3700" s="103">
        <v>8443</v>
      </c>
      <c r="F3700" s="103">
        <v>8443</v>
      </c>
      <c r="G3700" s="103">
        <v>0</v>
      </c>
      <c r="H3700" s="103">
        <v>0</v>
      </c>
    </row>
    <row r="3701" spans="1:8" ht="31.5">
      <c r="A3701" s="101" t="s">
        <v>968</v>
      </c>
      <c r="B3701" s="101" t="s">
        <v>4213</v>
      </c>
      <c r="C3701" s="102" t="s">
        <v>6370</v>
      </c>
      <c r="D3701" s="103">
        <v>73000</v>
      </c>
      <c r="E3701" s="103">
        <v>73000</v>
      </c>
      <c r="F3701" s="103">
        <v>73000</v>
      </c>
      <c r="G3701" s="103">
        <v>73000</v>
      </c>
      <c r="H3701" s="103">
        <v>0</v>
      </c>
    </row>
    <row r="3702" spans="1:8" ht="63">
      <c r="A3702" s="101" t="s">
        <v>970</v>
      </c>
      <c r="B3702" s="101" t="s">
        <v>4213</v>
      </c>
      <c r="C3702" s="102" t="s">
        <v>6371</v>
      </c>
      <c r="D3702" s="103">
        <v>73000</v>
      </c>
      <c r="E3702" s="103">
        <v>73000</v>
      </c>
      <c r="F3702" s="103">
        <v>73000</v>
      </c>
      <c r="G3702" s="103">
        <v>73000</v>
      </c>
      <c r="H3702" s="103">
        <v>0</v>
      </c>
    </row>
    <row r="3703" spans="1:8" ht="47.25">
      <c r="A3703" s="101" t="s">
        <v>972</v>
      </c>
      <c r="B3703" s="101" t="s">
        <v>4213</v>
      </c>
      <c r="C3703" s="102" t="s">
        <v>6372</v>
      </c>
      <c r="D3703" s="103">
        <v>22000</v>
      </c>
      <c r="E3703" s="103">
        <v>22000</v>
      </c>
      <c r="F3703" s="103">
        <v>22000</v>
      </c>
      <c r="G3703" s="103">
        <v>22000</v>
      </c>
      <c r="H3703" s="103">
        <v>0</v>
      </c>
    </row>
    <row r="3704" spans="1:8" ht="31.5">
      <c r="A3704" s="101" t="s">
        <v>973</v>
      </c>
      <c r="B3704" s="101" t="s">
        <v>4213</v>
      </c>
      <c r="C3704" s="102" t="s">
        <v>6373</v>
      </c>
      <c r="D3704" s="103">
        <v>104000</v>
      </c>
      <c r="E3704" s="103">
        <v>104000</v>
      </c>
      <c r="F3704" s="103">
        <v>104000</v>
      </c>
      <c r="G3704" s="103">
        <v>104000</v>
      </c>
      <c r="H3704" s="103">
        <v>0</v>
      </c>
    </row>
    <row r="3705" spans="1:8" ht="31.5">
      <c r="A3705" s="101" t="s">
        <v>974</v>
      </c>
      <c r="B3705" s="101" t="s">
        <v>4213</v>
      </c>
      <c r="C3705" s="102" t="s">
        <v>6374</v>
      </c>
      <c r="D3705" s="103">
        <v>54000</v>
      </c>
      <c r="E3705" s="103">
        <v>54000</v>
      </c>
      <c r="F3705" s="103">
        <v>54000</v>
      </c>
      <c r="G3705" s="103">
        <v>54000</v>
      </c>
      <c r="H3705" s="103">
        <v>0</v>
      </c>
    </row>
    <row r="3706" spans="1:8" ht="31.5">
      <c r="A3706" s="101" t="s">
        <v>977</v>
      </c>
      <c r="B3706" s="101" t="s">
        <v>4213</v>
      </c>
      <c r="C3706" s="102" t="s">
        <v>6375</v>
      </c>
      <c r="D3706" s="103">
        <v>32000</v>
      </c>
      <c r="E3706" s="103">
        <v>32000</v>
      </c>
      <c r="F3706" s="103">
        <v>32000</v>
      </c>
      <c r="G3706" s="103">
        <v>32000</v>
      </c>
      <c r="H3706" s="103">
        <v>0</v>
      </c>
    </row>
    <row r="3707" spans="1:8" ht="31.5">
      <c r="A3707" s="101" t="s">
        <v>979</v>
      </c>
      <c r="B3707" s="101" t="s">
        <v>4213</v>
      </c>
      <c r="C3707" s="102" t="s">
        <v>6376</v>
      </c>
      <c r="D3707" s="103">
        <v>30000</v>
      </c>
      <c r="E3707" s="103">
        <v>30000</v>
      </c>
      <c r="F3707" s="103">
        <v>30000</v>
      </c>
      <c r="G3707" s="103">
        <v>30000</v>
      </c>
      <c r="H3707" s="103">
        <v>0</v>
      </c>
    </row>
    <row r="3708" spans="1:8" ht="31.5">
      <c r="A3708" s="101" t="s">
        <v>981</v>
      </c>
      <c r="B3708" s="101" t="s">
        <v>4213</v>
      </c>
      <c r="C3708" s="102" t="s">
        <v>6377</v>
      </c>
      <c r="D3708" s="103">
        <v>30000</v>
      </c>
      <c r="E3708" s="103">
        <v>30000</v>
      </c>
      <c r="F3708" s="103">
        <v>30000</v>
      </c>
      <c r="G3708" s="103">
        <v>30000</v>
      </c>
      <c r="H3708" s="103">
        <v>0</v>
      </c>
    </row>
    <row r="3709" spans="1:8" ht="31.5">
      <c r="A3709" s="101" t="s">
        <v>983</v>
      </c>
      <c r="B3709" s="101" t="s">
        <v>4213</v>
      </c>
      <c r="C3709" s="102" t="s">
        <v>6378</v>
      </c>
      <c r="D3709" s="103">
        <v>30000</v>
      </c>
      <c r="E3709" s="103">
        <v>30000</v>
      </c>
      <c r="F3709" s="103">
        <v>30000</v>
      </c>
      <c r="G3709" s="103">
        <v>30000</v>
      </c>
      <c r="H3709" s="103">
        <v>0</v>
      </c>
    </row>
    <row r="3710" spans="1:8" ht="31.5">
      <c r="A3710" s="101" t="s">
        <v>985</v>
      </c>
      <c r="B3710" s="101" t="s">
        <v>4213</v>
      </c>
      <c r="C3710" s="102" t="s">
        <v>6379</v>
      </c>
      <c r="D3710" s="103">
        <v>30000</v>
      </c>
      <c r="E3710" s="103">
        <v>30000</v>
      </c>
      <c r="F3710" s="103">
        <v>30000</v>
      </c>
      <c r="G3710" s="103">
        <v>30000</v>
      </c>
      <c r="H3710" s="103">
        <v>0</v>
      </c>
    </row>
    <row r="3711" spans="1:8" ht="31.5">
      <c r="A3711" s="101" t="s">
        <v>987</v>
      </c>
      <c r="B3711" s="101" t="s">
        <v>4213</v>
      </c>
      <c r="C3711" s="102" t="s">
        <v>6380</v>
      </c>
      <c r="D3711" s="103">
        <v>30000</v>
      </c>
      <c r="E3711" s="103">
        <v>30000</v>
      </c>
      <c r="F3711" s="103">
        <v>30000</v>
      </c>
      <c r="G3711" s="103">
        <v>30000</v>
      </c>
      <c r="H3711" s="103">
        <v>0</v>
      </c>
    </row>
    <row r="3712" spans="1:8" ht="47.25">
      <c r="A3712" s="101" t="s">
        <v>989</v>
      </c>
      <c r="B3712" s="101" t="s">
        <v>4213</v>
      </c>
      <c r="C3712" s="102" t="s">
        <v>6381</v>
      </c>
      <c r="D3712" s="103">
        <v>21000</v>
      </c>
      <c r="E3712" s="103">
        <v>21000</v>
      </c>
      <c r="F3712" s="103">
        <v>21000</v>
      </c>
      <c r="G3712" s="103">
        <v>21000</v>
      </c>
      <c r="H3712" s="103">
        <v>0</v>
      </c>
    </row>
    <row r="3713" spans="1:8" ht="47.25">
      <c r="A3713" s="101" t="s">
        <v>991</v>
      </c>
      <c r="B3713" s="101" t="s">
        <v>4213</v>
      </c>
      <c r="C3713" s="102" t="s">
        <v>6381</v>
      </c>
      <c r="D3713" s="103">
        <v>128075</v>
      </c>
      <c r="E3713" s="103">
        <v>9075</v>
      </c>
      <c r="F3713" s="103">
        <v>9075</v>
      </c>
      <c r="G3713" s="103">
        <v>9075</v>
      </c>
      <c r="H3713" s="103">
        <v>0</v>
      </c>
    </row>
    <row r="3714" spans="1:8" ht="31.5">
      <c r="A3714" s="101" t="s">
        <v>992</v>
      </c>
      <c r="B3714" s="101" t="s">
        <v>4213</v>
      </c>
      <c r="C3714" s="102" t="s">
        <v>6382</v>
      </c>
      <c r="D3714" s="103">
        <v>132925</v>
      </c>
      <c r="E3714" s="103">
        <v>132925</v>
      </c>
      <c r="F3714" s="103">
        <v>132925</v>
      </c>
      <c r="G3714" s="103">
        <v>132925</v>
      </c>
      <c r="H3714" s="103">
        <v>0</v>
      </c>
    </row>
    <row r="3715" spans="1:8" ht="31.5">
      <c r="A3715" s="101" t="s">
        <v>993</v>
      </c>
      <c r="B3715" s="101" t="s">
        <v>4229</v>
      </c>
      <c r="C3715" s="102" t="s">
        <v>4230</v>
      </c>
      <c r="D3715" s="103">
        <v>120000</v>
      </c>
      <c r="E3715" s="103">
        <v>120000</v>
      </c>
      <c r="F3715" s="103">
        <v>120000</v>
      </c>
      <c r="G3715" s="103">
        <v>0</v>
      </c>
      <c r="H3715" s="103">
        <v>120000</v>
      </c>
    </row>
    <row r="3716" spans="1:8" ht="31.5">
      <c r="A3716" s="101" t="s">
        <v>996</v>
      </c>
      <c r="B3716" s="101" t="s">
        <v>4229</v>
      </c>
      <c r="C3716" s="102" t="s">
        <v>4231</v>
      </c>
      <c r="D3716" s="103">
        <v>800000</v>
      </c>
      <c r="E3716" s="103">
        <v>800000</v>
      </c>
      <c r="F3716" s="103">
        <v>800000</v>
      </c>
      <c r="G3716" s="103">
        <v>0</v>
      </c>
      <c r="H3716" s="103">
        <v>0</v>
      </c>
    </row>
    <row r="3717" spans="1:8">
      <c r="A3717" s="101" t="s">
        <v>997</v>
      </c>
      <c r="B3717" s="101" t="s">
        <v>4229</v>
      </c>
      <c r="C3717" s="102" t="s">
        <v>4232</v>
      </c>
      <c r="D3717" s="103">
        <v>3400</v>
      </c>
      <c r="E3717" s="103">
        <v>3400</v>
      </c>
      <c r="F3717" s="103">
        <v>3400</v>
      </c>
      <c r="G3717" s="103">
        <v>0</v>
      </c>
      <c r="H3717" s="103">
        <v>0</v>
      </c>
    </row>
    <row r="3718" spans="1:8" ht="31.5">
      <c r="A3718" s="101" t="s">
        <v>998</v>
      </c>
      <c r="B3718" s="101" t="s">
        <v>4229</v>
      </c>
      <c r="C3718" s="102" t="s">
        <v>4233</v>
      </c>
      <c r="D3718" s="103">
        <v>179900</v>
      </c>
      <c r="E3718" s="103">
        <v>179900</v>
      </c>
      <c r="F3718" s="103">
        <v>179900</v>
      </c>
      <c r="G3718" s="103">
        <v>0</v>
      </c>
      <c r="H3718" s="103">
        <v>0</v>
      </c>
    </row>
    <row r="3719" spans="1:8">
      <c r="A3719" s="101" t="s">
        <v>1001</v>
      </c>
      <c r="B3719" s="101" t="s">
        <v>4229</v>
      </c>
      <c r="C3719" s="102" t="s">
        <v>4234</v>
      </c>
      <c r="D3719" s="103">
        <v>56200</v>
      </c>
      <c r="E3719" s="103">
        <v>56200</v>
      </c>
      <c r="F3719" s="103">
        <v>56200</v>
      </c>
      <c r="G3719" s="103">
        <v>0</v>
      </c>
      <c r="H3719" s="103">
        <v>0</v>
      </c>
    </row>
    <row r="3720" spans="1:8" ht="31.5">
      <c r="A3720" s="101" t="s">
        <v>1003</v>
      </c>
      <c r="B3720" s="101" t="s">
        <v>4229</v>
      </c>
      <c r="C3720" s="102" t="s">
        <v>6383</v>
      </c>
      <c r="D3720" s="103">
        <v>120000</v>
      </c>
      <c r="E3720" s="103">
        <v>120000</v>
      </c>
      <c r="F3720" s="103">
        <v>120000</v>
      </c>
      <c r="G3720" s="103">
        <v>120000</v>
      </c>
      <c r="H3720" s="103">
        <v>0</v>
      </c>
    </row>
    <row r="3721" spans="1:8">
      <c r="A3721" s="101" t="s">
        <v>1005</v>
      </c>
      <c r="B3721" s="101" t="s">
        <v>4229</v>
      </c>
      <c r="C3721" s="102" t="s">
        <v>6384</v>
      </c>
      <c r="D3721" s="103">
        <v>15000</v>
      </c>
      <c r="E3721" s="103">
        <v>15000</v>
      </c>
      <c r="F3721" s="103">
        <v>15000</v>
      </c>
      <c r="G3721" s="103">
        <v>15000</v>
      </c>
      <c r="H3721" s="103">
        <v>0</v>
      </c>
    </row>
    <row r="3722" spans="1:8" ht="31.5">
      <c r="A3722" s="101" t="s">
        <v>1007</v>
      </c>
      <c r="B3722" s="101" t="s">
        <v>4229</v>
      </c>
      <c r="C3722" s="102" t="s">
        <v>6385</v>
      </c>
      <c r="D3722" s="103">
        <v>65000</v>
      </c>
      <c r="E3722" s="103">
        <v>35000</v>
      </c>
      <c r="F3722" s="103">
        <v>35000</v>
      </c>
      <c r="G3722" s="103">
        <v>35000</v>
      </c>
      <c r="H3722" s="103">
        <v>0</v>
      </c>
    </row>
    <row r="3723" spans="1:8" ht="31.5">
      <c r="A3723" s="101" t="s">
        <v>1009</v>
      </c>
      <c r="B3723" s="101" t="s">
        <v>4235</v>
      </c>
      <c r="C3723" s="102" t="s">
        <v>4236</v>
      </c>
      <c r="D3723" s="103">
        <v>62000</v>
      </c>
      <c r="E3723" s="103">
        <v>62000</v>
      </c>
      <c r="F3723" s="103">
        <v>62000</v>
      </c>
      <c r="G3723" s="103">
        <v>0</v>
      </c>
      <c r="H3723" s="103">
        <v>0</v>
      </c>
    </row>
    <row r="3724" spans="1:8" ht="31.5">
      <c r="A3724" s="101" t="s">
        <v>1011</v>
      </c>
      <c r="B3724" s="101" t="s">
        <v>4235</v>
      </c>
      <c r="C3724" s="102" t="s">
        <v>4237</v>
      </c>
      <c r="D3724" s="103">
        <v>58000</v>
      </c>
      <c r="E3724" s="103">
        <v>58000</v>
      </c>
      <c r="F3724" s="103">
        <v>58000</v>
      </c>
      <c r="G3724" s="103">
        <v>0</v>
      </c>
      <c r="H3724" s="103">
        <v>58000</v>
      </c>
    </row>
    <row r="3725" spans="1:8" ht="31.5">
      <c r="A3725" s="101" t="s">
        <v>1013</v>
      </c>
      <c r="B3725" s="101" t="s">
        <v>4235</v>
      </c>
      <c r="C3725" s="102" t="s">
        <v>6386</v>
      </c>
      <c r="D3725" s="103">
        <v>23000</v>
      </c>
      <c r="E3725" s="103">
        <v>23000</v>
      </c>
      <c r="F3725" s="103">
        <v>23000</v>
      </c>
      <c r="G3725" s="103">
        <v>23000</v>
      </c>
      <c r="H3725" s="103">
        <v>0</v>
      </c>
    </row>
    <row r="3726" spans="1:8" ht="31.5">
      <c r="A3726" s="101" t="s">
        <v>1015</v>
      </c>
      <c r="B3726" s="101" t="s">
        <v>4235</v>
      </c>
      <c r="C3726" s="102" t="s">
        <v>6387</v>
      </c>
      <c r="D3726" s="103">
        <v>21000</v>
      </c>
      <c r="E3726" s="103">
        <v>14000</v>
      </c>
      <c r="F3726" s="103">
        <v>14000</v>
      </c>
      <c r="G3726" s="103">
        <v>14000</v>
      </c>
      <c r="H3726" s="103">
        <v>0</v>
      </c>
    </row>
    <row r="3727" spans="1:8" ht="31.5">
      <c r="A3727" s="101" t="s">
        <v>1017</v>
      </c>
      <c r="B3727" s="101" t="s">
        <v>4238</v>
      </c>
      <c r="C3727" s="102" t="s">
        <v>4239</v>
      </c>
      <c r="D3727" s="103">
        <v>113000</v>
      </c>
      <c r="E3727" s="103">
        <v>113000</v>
      </c>
      <c r="F3727" s="103">
        <v>113000</v>
      </c>
      <c r="G3727" s="103">
        <v>0</v>
      </c>
      <c r="H3727" s="103">
        <v>0</v>
      </c>
    </row>
    <row r="3728" spans="1:8" ht="31.5">
      <c r="A3728" s="101" t="s">
        <v>1019</v>
      </c>
      <c r="B3728" s="101" t="s">
        <v>4238</v>
      </c>
      <c r="C3728" s="102" t="s">
        <v>4240</v>
      </c>
      <c r="D3728" s="103">
        <v>113000</v>
      </c>
      <c r="E3728" s="103">
        <v>113000</v>
      </c>
      <c r="F3728" s="103">
        <v>113000</v>
      </c>
      <c r="G3728" s="103">
        <v>0</v>
      </c>
      <c r="H3728" s="103">
        <v>0</v>
      </c>
    </row>
    <row r="3729" spans="1:8">
      <c r="A3729" s="101" t="s">
        <v>1021</v>
      </c>
      <c r="B3729" s="101" t="s">
        <v>4238</v>
      </c>
      <c r="C3729" s="102" t="s">
        <v>4241</v>
      </c>
      <c r="D3729" s="103">
        <v>113000</v>
      </c>
      <c r="E3729" s="103">
        <v>113000</v>
      </c>
      <c r="F3729" s="103">
        <v>113000</v>
      </c>
      <c r="G3729" s="103">
        <v>0</v>
      </c>
      <c r="H3729" s="103">
        <v>0</v>
      </c>
    </row>
    <row r="3730" spans="1:8" ht="31.5">
      <c r="A3730" s="101" t="s">
        <v>1023</v>
      </c>
      <c r="B3730" s="101" t="s">
        <v>4238</v>
      </c>
      <c r="C3730" s="102" t="s">
        <v>4242</v>
      </c>
      <c r="D3730" s="103">
        <v>234000</v>
      </c>
      <c r="E3730" s="103">
        <v>234000</v>
      </c>
      <c r="F3730" s="103">
        <v>234000</v>
      </c>
      <c r="G3730" s="103">
        <v>0</v>
      </c>
      <c r="H3730" s="103">
        <v>0</v>
      </c>
    </row>
    <row r="3731" spans="1:8" ht="31.5">
      <c r="A3731" s="101" t="s">
        <v>1025</v>
      </c>
      <c r="B3731" s="101" t="s">
        <v>4238</v>
      </c>
      <c r="C3731" s="102" t="s">
        <v>4243</v>
      </c>
      <c r="D3731" s="103">
        <v>70000</v>
      </c>
      <c r="E3731" s="103">
        <v>70000</v>
      </c>
      <c r="F3731" s="103">
        <v>70000</v>
      </c>
      <c r="G3731" s="103">
        <v>0</v>
      </c>
      <c r="H3731" s="103">
        <v>70000</v>
      </c>
    </row>
    <row r="3732" spans="1:8" ht="31.5">
      <c r="A3732" s="101" t="s">
        <v>1027</v>
      </c>
      <c r="B3732" s="101" t="s">
        <v>4238</v>
      </c>
      <c r="C3732" s="102" t="s">
        <v>4244</v>
      </c>
      <c r="D3732" s="103">
        <v>113000</v>
      </c>
      <c r="E3732" s="103">
        <v>113000</v>
      </c>
      <c r="F3732" s="103">
        <v>113000</v>
      </c>
      <c r="G3732" s="103">
        <v>0</v>
      </c>
      <c r="H3732" s="103">
        <v>105880</v>
      </c>
    </row>
    <row r="3733" spans="1:8">
      <c r="A3733" s="101" t="s">
        <v>1029</v>
      </c>
      <c r="B3733" s="101" t="s">
        <v>4238</v>
      </c>
      <c r="C3733" s="102" t="s">
        <v>4245</v>
      </c>
      <c r="D3733" s="103">
        <v>369000</v>
      </c>
      <c r="E3733" s="103">
        <v>369000</v>
      </c>
      <c r="F3733" s="103">
        <v>369000</v>
      </c>
      <c r="G3733" s="103">
        <v>0</v>
      </c>
      <c r="H3733" s="103">
        <v>367000</v>
      </c>
    </row>
    <row r="3734" spans="1:8" ht="63">
      <c r="A3734" s="101" t="s">
        <v>1031</v>
      </c>
      <c r="B3734" s="101" t="s">
        <v>4238</v>
      </c>
      <c r="C3734" s="102" t="s">
        <v>4246</v>
      </c>
      <c r="D3734" s="103">
        <v>128000</v>
      </c>
      <c r="E3734" s="103">
        <v>128000</v>
      </c>
      <c r="F3734" s="103">
        <v>128000</v>
      </c>
      <c r="G3734" s="103">
        <v>0</v>
      </c>
      <c r="H3734" s="103">
        <v>108085.89</v>
      </c>
    </row>
    <row r="3735" spans="1:8" ht="31.5">
      <c r="A3735" s="101" t="s">
        <v>1033</v>
      </c>
      <c r="B3735" s="101" t="s">
        <v>4238</v>
      </c>
      <c r="C3735" s="102" t="s">
        <v>4247</v>
      </c>
      <c r="D3735" s="103">
        <v>82000</v>
      </c>
      <c r="E3735" s="103">
        <v>82000</v>
      </c>
      <c r="F3735" s="103">
        <v>82000</v>
      </c>
      <c r="G3735" s="103">
        <v>0</v>
      </c>
      <c r="H3735" s="103">
        <v>82000</v>
      </c>
    </row>
    <row r="3736" spans="1:8" ht="31.5">
      <c r="A3736" s="101" t="s">
        <v>1034</v>
      </c>
      <c r="B3736" s="101" t="s">
        <v>4238</v>
      </c>
      <c r="C3736" s="102" t="s">
        <v>6388</v>
      </c>
      <c r="D3736" s="103">
        <v>677000</v>
      </c>
      <c r="E3736" s="103">
        <v>677000</v>
      </c>
      <c r="F3736" s="103">
        <v>677000</v>
      </c>
      <c r="G3736" s="103">
        <v>0</v>
      </c>
      <c r="H3736" s="103">
        <v>0</v>
      </c>
    </row>
    <row r="3737" spans="1:8" ht="31.5">
      <c r="A3737" s="101" t="s">
        <v>1036</v>
      </c>
      <c r="B3737" s="101" t="s">
        <v>4238</v>
      </c>
      <c r="C3737" s="102" t="s">
        <v>4239</v>
      </c>
      <c r="D3737" s="103">
        <v>42000</v>
      </c>
      <c r="E3737" s="103">
        <v>42000</v>
      </c>
      <c r="F3737" s="103">
        <v>42000</v>
      </c>
      <c r="G3737" s="103">
        <v>42000</v>
      </c>
      <c r="H3737" s="103">
        <v>0</v>
      </c>
    </row>
    <row r="3738" spans="1:8" ht="31.5">
      <c r="A3738" s="101" t="s">
        <v>1038</v>
      </c>
      <c r="B3738" s="101" t="s">
        <v>4238</v>
      </c>
      <c r="C3738" s="102" t="s">
        <v>6389</v>
      </c>
      <c r="D3738" s="103">
        <v>42000</v>
      </c>
      <c r="E3738" s="103">
        <v>42000</v>
      </c>
      <c r="F3738" s="103">
        <v>42000</v>
      </c>
      <c r="G3738" s="103">
        <v>42000</v>
      </c>
      <c r="H3738" s="103">
        <v>0</v>
      </c>
    </row>
    <row r="3739" spans="1:8">
      <c r="A3739" s="101" t="s">
        <v>1040</v>
      </c>
      <c r="B3739" s="101" t="s">
        <v>4238</v>
      </c>
      <c r="C3739" s="102" t="s">
        <v>4241</v>
      </c>
      <c r="D3739" s="103">
        <v>42000</v>
      </c>
      <c r="E3739" s="103">
        <v>42000</v>
      </c>
      <c r="F3739" s="103">
        <v>42000</v>
      </c>
      <c r="G3739" s="103">
        <v>42000</v>
      </c>
      <c r="H3739" s="103">
        <v>0</v>
      </c>
    </row>
    <row r="3740" spans="1:8" ht="31.5">
      <c r="A3740" s="101" t="s">
        <v>1042</v>
      </c>
      <c r="B3740" s="101" t="s">
        <v>4238</v>
      </c>
      <c r="C3740" s="102" t="s">
        <v>6390</v>
      </c>
      <c r="D3740" s="103">
        <v>82000</v>
      </c>
      <c r="E3740" s="103">
        <v>82000</v>
      </c>
      <c r="F3740" s="103">
        <v>82000</v>
      </c>
      <c r="G3740" s="103">
        <v>82000</v>
      </c>
      <c r="H3740" s="103">
        <v>0</v>
      </c>
    </row>
    <row r="3741" spans="1:8" ht="31.5">
      <c r="A3741" s="101" t="s">
        <v>1044</v>
      </c>
      <c r="B3741" s="101" t="s">
        <v>4238</v>
      </c>
      <c r="C3741" s="102" t="s">
        <v>6391</v>
      </c>
      <c r="D3741" s="103">
        <v>25000</v>
      </c>
      <c r="E3741" s="103">
        <v>25000</v>
      </c>
      <c r="F3741" s="103">
        <v>25000</v>
      </c>
      <c r="G3741" s="103">
        <v>25000</v>
      </c>
      <c r="H3741" s="103">
        <v>0</v>
      </c>
    </row>
    <row r="3742" spans="1:8" ht="31.5">
      <c r="A3742" s="101" t="s">
        <v>1046</v>
      </c>
      <c r="B3742" s="101" t="s">
        <v>4238</v>
      </c>
      <c r="C3742" s="102" t="s">
        <v>6392</v>
      </c>
      <c r="D3742" s="103">
        <v>42000</v>
      </c>
      <c r="E3742" s="103">
        <v>42000</v>
      </c>
      <c r="F3742" s="103">
        <v>42000</v>
      </c>
      <c r="G3742" s="103">
        <v>42000</v>
      </c>
      <c r="H3742" s="103">
        <v>0</v>
      </c>
    </row>
    <row r="3743" spans="1:8">
      <c r="A3743" s="101" t="s">
        <v>1048</v>
      </c>
      <c r="B3743" s="101" t="s">
        <v>4238</v>
      </c>
      <c r="C3743" s="102" t="s">
        <v>6393</v>
      </c>
      <c r="D3743" s="103">
        <v>132000</v>
      </c>
      <c r="E3743" s="103">
        <v>132000</v>
      </c>
      <c r="F3743" s="103">
        <v>132000</v>
      </c>
      <c r="G3743" s="103">
        <v>132000</v>
      </c>
      <c r="H3743" s="103">
        <v>0</v>
      </c>
    </row>
    <row r="3744" spans="1:8" ht="63">
      <c r="A3744" s="101" t="s">
        <v>1050</v>
      </c>
      <c r="B3744" s="101" t="s">
        <v>4238</v>
      </c>
      <c r="C3744" s="102" t="s">
        <v>6394</v>
      </c>
      <c r="D3744" s="103">
        <v>46000</v>
      </c>
      <c r="E3744" s="103">
        <v>46000</v>
      </c>
      <c r="F3744" s="103">
        <v>46000</v>
      </c>
      <c r="G3744" s="103">
        <v>46000</v>
      </c>
      <c r="H3744" s="103">
        <v>0</v>
      </c>
    </row>
    <row r="3745" spans="1:8" ht="31.5">
      <c r="A3745" s="101" t="s">
        <v>1051</v>
      </c>
      <c r="B3745" s="101" t="s">
        <v>4238</v>
      </c>
      <c r="C3745" s="102" t="s">
        <v>6395</v>
      </c>
      <c r="D3745" s="103">
        <v>29325</v>
      </c>
      <c r="E3745" s="103">
        <v>0</v>
      </c>
      <c r="F3745" s="103">
        <v>0</v>
      </c>
      <c r="G3745" s="103">
        <v>0</v>
      </c>
      <c r="H3745" s="103">
        <v>0</v>
      </c>
    </row>
    <row r="3746" spans="1:8" ht="31.5">
      <c r="A3746" s="101" t="s">
        <v>1052</v>
      </c>
      <c r="B3746" s="101" t="s">
        <v>4238</v>
      </c>
      <c r="C3746" s="102" t="s">
        <v>6396</v>
      </c>
      <c r="D3746" s="103">
        <v>244485</v>
      </c>
      <c r="E3746" s="103">
        <v>164000</v>
      </c>
      <c r="F3746" s="103">
        <v>164000</v>
      </c>
      <c r="G3746" s="103">
        <v>164000</v>
      </c>
      <c r="H3746" s="103">
        <v>0</v>
      </c>
    </row>
    <row r="3747" spans="1:8" ht="31.5">
      <c r="A3747" s="101" t="s">
        <v>1054</v>
      </c>
      <c r="B3747" s="101" t="s">
        <v>4248</v>
      </c>
      <c r="C3747" s="102" t="s">
        <v>4249</v>
      </c>
      <c r="D3747" s="103">
        <v>204000</v>
      </c>
      <c r="E3747" s="103">
        <v>204000</v>
      </c>
      <c r="F3747" s="103">
        <v>204000</v>
      </c>
      <c r="G3747" s="103">
        <v>0</v>
      </c>
      <c r="H3747" s="103">
        <v>204000</v>
      </c>
    </row>
    <row r="3748" spans="1:8" ht="63">
      <c r="A3748" s="101" t="s">
        <v>1055</v>
      </c>
      <c r="B3748" s="101" t="s">
        <v>4248</v>
      </c>
      <c r="C3748" s="102" t="s">
        <v>4250</v>
      </c>
      <c r="D3748" s="103">
        <v>204000</v>
      </c>
      <c r="E3748" s="103">
        <v>204000</v>
      </c>
      <c r="F3748" s="103">
        <v>204000</v>
      </c>
      <c r="G3748" s="103">
        <v>0</v>
      </c>
      <c r="H3748" s="103">
        <v>204000</v>
      </c>
    </row>
    <row r="3749" spans="1:8">
      <c r="A3749" s="101" t="s">
        <v>1056</v>
      </c>
      <c r="B3749" s="101" t="s">
        <v>4248</v>
      </c>
      <c r="C3749" s="102" t="s">
        <v>4251</v>
      </c>
      <c r="D3749" s="103">
        <v>5000</v>
      </c>
      <c r="E3749" s="103">
        <v>5000</v>
      </c>
      <c r="F3749" s="103">
        <v>5000</v>
      </c>
      <c r="G3749" s="103">
        <v>0</v>
      </c>
      <c r="H3749" s="103">
        <v>5000</v>
      </c>
    </row>
    <row r="3750" spans="1:8" ht="47.25">
      <c r="A3750" s="101" t="s">
        <v>1059</v>
      </c>
      <c r="B3750" s="101" t="s">
        <v>4248</v>
      </c>
      <c r="C3750" s="102" t="s">
        <v>4252</v>
      </c>
      <c r="D3750" s="103">
        <v>57000</v>
      </c>
      <c r="E3750" s="103">
        <v>57000</v>
      </c>
      <c r="F3750" s="103">
        <v>57000</v>
      </c>
      <c r="G3750" s="103">
        <v>0</v>
      </c>
      <c r="H3750" s="103">
        <v>57000</v>
      </c>
    </row>
    <row r="3751" spans="1:8" ht="31.5">
      <c r="A3751" s="101" t="s">
        <v>1061</v>
      </c>
      <c r="B3751" s="101" t="s">
        <v>4248</v>
      </c>
      <c r="C3751" s="102" t="s">
        <v>4253</v>
      </c>
      <c r="D3751" s="103">
        <v>236000</v>
      </c>
      <c r="E3751" s="103">
        <v>236000</v>
      </c>
      <c r="F3751" s="103">
        <v>236000</v>
      </c>
      <c r="G3751" s="103">
        <v>0</v>
      </c>
      <c r="H3751" s="103">
        <v>96561</v>
      </c>
    </row>
    <row r="3752" spans="1:8" ht="47.25">
      <c r="A3752" s="101" t="s">
        <v>1063</v>
      </c>
      <c r="B3752" s="101" t="s">
        <v>4248</v>
      </c>
      <c r="C3752" s="102" t="s">
        <v>4254</v>
      </c>
      <c r="D3752" s="103">
        <v>291000</v>
      </c>
      <c r="E3752" s="103">
        <v>291000</v>
      </c>
      <c r="F3752" s="103">
        <v>291000</v>
      </c>
      <c r="G3752" s="103">
        <v>0</v>
      </c>
      <c r="H3752" s="103">
        <v>291000</v>
      </c>
    </row>
    <row r="3753" spans="1:8" ht="31.5">
      <c r="A3753" s="101" t="s">
        <v>1065</v>
      </c>
      <c r="B3753" s="101" t="s">
        <v>4248</v>
      </c>
      <c r="C3753" s="102" t="s">
        <v>4255</v>
      </c>
      <c r="D3753" s="103">
        <v>204000</v>
      </c>
      <c r="E3753" s="103">
        <v>204000</v>
      </c>
      <c r="F3753" s="103">
        <v>204000</v>
      </c>
      <c r="G3753" s="103">
        <v>0</v>
      </c>
      <c r="H3753" s="103">
        <v>204000</v>
      </c>
    </row>
    <row r="3754" spans="1:8" ht="31.5">
      <c r="A3754" s="101" t="s">
        <v>1067</v>
      </c>
      <c r="B3754" s="101" t="s">
        <v>4248</v>
      </c>
      <c r="C3754" s="102" t="s">
        <v>4256</v>
      </c>
      <c r="D3754" s="103">
        <v>175000</v>
      </c>
      <c r="E3754" s="103">
        <v>175000</v>
      </c>
      <c r="F3754" s="103">
        <v>175000</v>
      </c>
      <c r="G3754" s="103">
        <v>160588</v>
      </c>
      <c r="H3754" s="103">
        <v>175000</v>
      </c>
    </row>
    <row r="3755" spans="1:8" ht="31.5">
      <c r="A3755" s="101" t="s">
        <v>1069</v>
      </c>
      <c r="B3755" s="101" t="s">
        <v>4248</v>
      </c>
      <c r="C3755" s="102" t="s">
        <v>4257</v>
      </c>
      <c r="D3755" s="103">
        <v>116000</v>
      </c>
      <c r="E3755" s="103">
        <v>116000</v>
      </c>
      <c r="F3755" s="103">
        <v>116000</v>
      </c>
      <c r="G3755" s="103">
        <v>116000</v>
      </c>
      <c r="H3755" s="103">
        <v>116000</v>
      </c>
    </row>
    <row r="3756" spans="1:8">
      <c r="A3756" s="101" t="s">
        <v>1071</v>
      </c>
      <c r="B3756" s="101" t="s">
        <v>4248</v>
      </c>
      <c r="C3756" s="102" t="s">
        <v>4258</v>
      </c>
      <c r="D3756" s="103">
        <v>17000</v>
      </c>
      <c r="E3756" s="103">
        <v>17000</v>
      </c>
      <c r="F3756" s="103">
        <v>17000</v>
      </c>
      <c r="G3756" s="103">
        <v>0</v>
      </c>
      <c r="H3756" s="103">
        <v>0</v>
      </c>
    </row>
    <row r="3757" spans="1:8" ht="47.25">
      <c r="A3757" s="101" t="s">
        <v>1073</v>
      </c>
      <c r="B3757" s="101" t="s">
        <v>4248</v>
      </c>
      <c r="C3757" s="102" t="s">
        <v>4259</v>
      </c>
      <c r="D3757" s="103">
        <v>76000</v>
      </c>
      <c r="E3757" s="103">
        <v>76000</v>
      </c>
      <c r="F3757" s="103">
        <v>76000</v>
      </c>
      <c r="G3757" s="103">
        <v>0</v>
      </c>
      <c r="H3757" s="103">
        <v>0</v>
      </c>
    </row>
    <row r="3758" spans="1:8" ht="47.25">
      <c r="A3758" s="101" t="s">
        <v>1075</v>
      </c>
      <c r="B3758" s="101" t="s">
        <v>4248</v>
      </c>
      <c r="C3758" s="102" t="s">
        <v>4260</v>
      </c>
      <c r="D3758" s="103">
        <v>58000</v>
      </c>
      <c r="E3758" s="103">
        <v>58000</v>
      </c>
      <c r="F3758" s="103">
        <v>58000</v>
      </c>
      <c r="G3758" s="103">
        <v>58000</v>
      </c>
      <c r="H3758" s="103">
        <v>58000</v>
      </c>
    </row>
    <row r="3759" spans="1:8" ht="47.25">
      <c r="A3759" s="101" t="s">
        <v>1077</v>
      </c>
      <c r="B3759" s="101" t="s">
        <v>4248</v>
      </c>
      <c r="C3759" s="102" t="s">
        <v>4261</v>
      </c>
      <c r="D3759" s="103">
        <v>58000</v>
      </c>
      <c r="E3759" s="103">
        <v>58000</v>
      </c>
      <c r="F3759" s="103">
        <v>58000</v>
      </c>
      <c r="G3759" s="103">
        <v>0</v>
      </c>
      <c r="H3759" s="103">
        <v>0</v>
      </c>
    </row>
    <row r="3760" spans="1:8" ht="47.25">
      <c r="A3760" s="101" t="s">
        <v>1079</v>
      </c>
      <c r="B3760" s="101" t="s">
        <v>4248</v>
      </c>
      <c r="C3760" s="102" t="s">
        <v>4262</v>
      </c>
      <c r="D3760" s="103">
        <v>17000</v>
      </c>
      <c r="E3760" s="103">
        <v>17000</v>
      </c>
      <c r="F3760" s="103">
        <v>17000</v>
      </c>
      <c r="G3760" s="103">
        <v>0</v>
      </c>
      <c r="H3760" s="103">
        <v>17000</v>
      </c>
    </row>
    <row r="3761" spans="1:8" ht="47.25">
      <c r="A3761" s="101" t="s">
        <v>1080</v>
      </c>
      <c r="B3761" s="101" t="s">
        <v>4248</v>
      </c>
      <c r="C3761" s="102" t="s">
        <v>4263</v>
      </c>
      <c r="D3761" s="103">
        <v>116000</v>
      </c>
      <c r="E3761" s="103">
        <v>116000</v>
      </c>
      <c r="F3761" s="103">
        <v>116000</v>
      </c>
      <c r="G3761" s="103">
        <v>0</v>
      </c>
      <c r="H3761" s="103">
        <v>0</v>
      </c>
    </row>
    <row r="3762" spans="1:8" ht="31.5">
      <c r="A3762" s="101" t="s">
        <v>1081</v>
      </c>
      <c r="B3762" s="101" t="s">
        <v>4248</v>
      </c>
      <c r="C3762" s="102" t="s">
        <v>4264</v>
      </c>
      <c r="D3762" s="103">
        <v>17000</v>
      </c>
      <c r="E3762" s="103">
        <v>17000</v>
      </c>
      <c r="F3762" s="103">
        <v>17000</v>
      </c>
      <c r="G3762" s="103">
        <v>0</v>
      </c>
      <c r="H3762" s="103">
        <v>13000</v>
      </c>
    </row>
    <row r="3763" spans="1:8" ht="47.25">
      <c r="A3763" s="101" t="s">
        <v>1084</v>
      </c>
      <c r="B3763" s="101" t="s">
        <v>4248</v>
      </c>
      <c r="C3763" s="102" t="s">
        <v>4265</v>
      </c>
      <c r="D3763" s="103">
        <v>145000</v>
      </c>
      <c r="E3763" s="103">
        <v>145000</v>
      </c>
      <c r="F3763" s="103">
        <v>145000</v>
      </c>
      <c r="G3763" s="103">
        <v>0</v>
      </c>
      <c r="H3763" s="103">
        <v>0</v>
      </c>
    </row>
    <row r="3764" spans="1:8" ht="47.25">
      <c r="A3764" s="101" t="s">
        <v>1086</v>
      </c>
      <c r="B3764" s="101" t="s">
        <v>4248</v>
      </c>
      <c r="C3764" s="102" t="s">
        <v>4266</v>
      </c>
      <c r="D3764" s="103">
        <v>29000</v>
      </c>
      <c r="E3764" s="103">
        <v>29000</v>
      </c>
      <c r="F3764" s="103">
        <v>29000</v>
      </c>
      <c r="G3764" s="103">
        <v>0</v>
      </c>
      <c r="H3764" s="103">
        <v>0</v>
      </c>
    </row>
    <row r="3765" spans="1:8">
      <c r="A3765" s="101" t="s">
        <v>1087</v>
      </c>
      <c r="B3765" s="101" t="s">
        <v>4248</v>
      </c>
      <c r="C3765" s="102" t="s">
        <v>4267</v>
      </c>
      <c r="D3765" s="103">
        <v>17000</v>
      </c>
      <c r="E3765" s="103">
        <v>17000</v>
      </c>
      <c r="F3765" s="103">
        <v>17000</v>
      </c>
      <c r="G3765" s="103">
        <v>0</v>
      </c>
      <c r="H3765" s="103">
        <v>17000</v>
      </c>
    </row>
    <row r="3766" spans="1:8">
      <c r="A3766" s="101" t="s">
        <v>1088</v>
      </c>
      <c r="B3766" s="101" t="s">
        <v>4248</v>
      </c>
      <c r="C3766" s="102" t="s">
        <v>4268</v>
      </c>
      <c r="D3766" s="103">
        <v>30000</v>
      </c>
      <c r="E3766" s="103">
        <v>30000</v>
      </c>
      <c r="F3766" s="103">
        <v>30000</v>
      </c>
      <c r="G3766" s="103">
        <v>0</v>
      </c>
      <c r="H3766" s="103">
        <v>30000</v>
      </c>
    </row>
    <row r="3767" spans="1:8">
      <c r="A3767" s="101" t="s">
        <v>1091</v>
      </c>
      <c r="B3767" s="101" t="s">
        <v>4248</v>
      </c>
      <c r="C3767" s="102" t="s">
        <v>4269</v>
      </c>
      <c r="D3767" s="103">
        <v>200000</v>
      </c>
      <c r="E3767" s="103">
        <v>200000</v>
      </c>
      <c r="F3767" s="103">
        <v>200000</v>
      </c>
      <c r="G3767" s="103">
        <v>0</v>
      </c>
      <c r="H3767" s="103">
        <v>0</v>
      </c>
    </row>
    <row r="3768" spans="1:8">
      <c r="A3768" s="101" t="s">
        <v>1093</v>
      </c>
      <c r="B3768" s="101" t="s">
        <v>4248</v>
      </c>
      <c r="C3768" s="102" t="s">
        <v>4270</v>
      </c>
      <c r="D3768" s="103">
        <v>170160</v>
      </c>
      <c r="E3768" s="103">
        <v>170160</v>
      </c>
      <c r="F3768" s="103">
        <v>170160</v>
      </c>
      <c r="G3768" s="103">
        <v>0</v>
      </c>
      <c r="H3768" s="103">
        <v>169560</v>
      </c>
    </row>
    <row r="3769" spans="1:8">
      <c r="A3769" s="101" t="s">
        <v>1095</v>
      </c>
      <c r="B3769" s="101" t="s">
        <v>4248</v>
      </c>
      <c r="C3769" s="102" t="s">
        <v>4271</v>
      </c>
      <c r="D3769" s="103">
        <v>239000</v>
      </c>
      <c r="E3769" s="103">
        <v>239000</v>
      </c>
      <c r="F3769" s="103">
        <v>239000</v>
      </c>
      <c r="G3769" s="103">
        <v>0</v>
      </c>
      <c r="H3769" s="103">
        <v>239000</v>
      </c>
    </row>
    <row r="3770" spans="1:8">
      <c r="A3770" s="101" t="s">
        <v>1097</v>
      </c>
      <c r="B3770" s="101" t="s">
        <v>4248</v>
      </c>
      <c r="C3770" s="102" t="s">
        <v>4272</v>
      </c>
      <c r="D3770" s="103">
        <v>52840</v>
      </c>
      <c r="E3770" s="103">
        <v>52840</v>
      </c>
      <c r="F3770" s="103">
        <v>52840</v>
      </c>
      <c r="G3770" s="103">
        <v>0</v>
      </c>
      <c r="H3770" s="103">
        <v>52840</v>
      </c>
    </row>
    <row r="3771" spans="1:8">
      <c r="A3771" s="101" t="s">
        <v>1099</v>
      </c>
      <c r="B3771" s="101" t="s">
        <v>4248</v>
      </c>
      <c r="C3771" s="102" t="s">
        <v>4273</v>
      </c>
      <c r="D3771" s="103">
        <v>30000</v>
      </c>
      <c r="E3771" s="103">
        <v>30000</v>
      </c>
      <c r="F3771" s="103">
        <v>30000</v>
      </c>
      <c r="G3771" s="103">
        <v>0</v>
      </c>
      <c r="H3771" s="103">
        <v>29869.74</v>
      </c>
    </row>
    <row r="3772" spans="1:8" ht="31.5">
      <c r="A3772" s="101" t="s">
        <v>1101</v>
      </c>
      <c r="B3772" s="101" t="s">
        <v>4248</v>
      </c>
      <c r="C3772" s="102" t="s">
        <v>4249</v>
      </c>
      <c r="D3772" s="103">
        <v>73000</v>
      </c>
      <c r="E3772" s="103">
        <v>73000</v>
      </c>
      <c r="F3772" s="103">
        <v>73000</v>
      </c>
      <c r="G3772" s="103">
        <v>0</v>
      </c>
      <c r="H3772" s="103">
        <v>0</v>
      </c>
    </row>
    <row r="3773" spans="1:8" ht="63">
      <c r="A3773" s="101" t="s">
        <v>1103</v>
      </c>
      <c r="B3773" s="101" t="s">
        <v>4248</v>
      </c>
      <c r="C3773" s="102" t="s">
        <v>6397</v>
      </c>
      <c r="D3773" s="103">
        <v>73000</v>
      </c>
      <c r="E3773" s="103">
        <v>73000</v>
      </c>
      <c r="F3773" s="103">
        <v>73000</v>
      </c>
      <c r="G3773" s="103">
        <v>0</v>
      </c>
      <c r="H3773" s="103">
        <v>0</v>
      </c>
    </row>
    <row r="3774" spans="1:8" ht="47.25">
      <c r="A3774" s="101" t="s">
        <v>1105</v>
      </c>
      <c r="B3774" s="101" t="s">
        <v>4248</v>
      </c>
      <c r="C3774" s="102" t="s">
        <v>6398</v>
      </c>
      <c r="D3774" s="103">
        <v>22000</v>
      </c>
      <c r="E3774" s="103">
        <v>22000</v>
      </c>
      <c r="F3774" s="103">
        <v>22000</v>
      </c>
      <c r="G3774" s="103">
        <v>22000</v>
      </c>
      <c r="H3774" s="103">
        <v>0</v>
      </c>
    </row>
    <row r="3775" spans="1:8" ht="31.5">
      <c r="A3775" s="101" t="s">
        <v>1107</v>
      </c>
      <c r="B3775" s="101" t="s">
        <v>4248</v>
      </c>
      <c r="C3775" s="102" t="s">
        <v>6399</v>
      </c>
      <c r="D3775" s="103">
        <v>85279</v>
      </c>
      <c r="E3775" s="103">
        <v>85000</v>
      </c>
      <c r="F3775" s="103">
        <v>85000</v>
      </c>
      <c r="G3775" s="103">
        <v>85000</v>
      </c>
      <c r="H3775" s="103">
        <v>0</v>
      </c>
    </row>
    <row r="3776" spans="1:8" ht="47.25">
      <c r="A3776" s="101" t="s">
        <v>1109</v>
      </c>
      <c r="B3776" s="101" t="s">
        <v>4248</v>
      </c>
      <c r="C3776" s="102" t="s">
        <v>6400</v>
      </c>
      <c r="D3776" s="103">
        <v>105000</v>
      </c>
      <c r="E3776" s="103">
        <v>105000</v>
      </c>
      <c r="F3776" s="103">
        <v>105000</v>
      </c>
      <c r="G3776" s="103">
        <v>105000</v>
      </c>
      <c r="H3776" s="103">
        <v>0</v>
      </c>
    </row>
    <row r="3777" spans="1:8" ht="31.5">
      <c r="A3777" s="101" t="s">
        <v>1111</v>
      </c>
      <c r="B3777" s="101" t="s">
        <v>4248</v>
      </c>
      <c r="C3777" s="102" t="s">
        <v>6401</v>
      </c>
      <c r="D3777" s="103">
        <v>73000</v>
      </c>
      <c r="E3777" s="103">
        <v>0</v>
      </c>
      <c r="F3777" s="103">
        <v>0</v>
      </c>
      <c r="G3777" s="103">
        <v>0</v>
      </c>
      <c r="H3777" s="103">
        <v>0</v>
      </c>
    </row>
    <row r="3778" spans="1:8" ht="31.5">
      <c r="A3778" s="101" t="s">
        <v>1113</v>
      </c>
      <c r="B3778" s="101" t="s">
        <v>4248</v>
      </c>
      <c r="C3778" s="102" t="s">
        <v>6402</v>
      </c>
      <c r="D3778" s="103">
        <v>62000</v>
      </c>
      <c r="E3778" s="103">
        <v>62000</v>
      </c>
      <c r="F3778" s="103">
        <v>62000</v>
      </c>
      <c r="G3778" s="103">
        <v>42000</v>
      </c>
      <c r="H3778" s="103">
        <v>0</v>
      </c>
    </row>
    <row r="3779" spans="1:8" ht="31.5">
      <c r="A3779" s="101" t="s">
        <v>1115</v>
      </c>
      <c r="B3779" s="101" t="s">
        <v>4248</v>
      </c>
      <c r="C3779" s="102" t="s">
        <v>6403</v>
      </c>
      <c r="D3779" s="103">
        <v>42000</v>
      </c>
      <c r="E3779" s="103">
        <v>42000</v>
      </c>
      <c r="F3779" s="103">
        <v>42000</v>
      </c>
      <c r="G3779" s="103">
        <v>30001</v>
      </c>
      <c r="H3779" s="103">
        <v>0</v>
      </c>
    </row>
    <row r="3780" spans="1:8">
      <c r="A3780" s="101" t="s">
        <v>1117</v>
      </c>
      <c r="B3780" s="101" t="s">
        <v>4248</v>
      </c>
      <c r="C3780" s="102" t="s">
        <v>6404</v>
      </c>
      <c r="D3780" s="103">
        <v>6310</v>
      </c>
      <c r="E3780" s="103">
        <v>6310</v>
      </c>
      <c r="F3780" s="103">
        <v>6310</v>
      </c>
      <c r="G3780" s="103">
        <v>6310</v>
      </c>
      <c r="H3780" s="103">
        <v>0</v>
      </c>
    </row>
    <row r="3781" spans="1:8" ht="47.25">
      <c r="A3781" s="101" t="s">
        <v>1119</v>
      </c>
      <c r="B3781" s="101" t="s">
        <v>4248</v>
      </c>
      <c r="C3781" s="102" t="s">
        <v>6405</v>
      </c>
      <c r="D3781" s="103">
        <v>27000</v>
      </c>
      <c r="E3781" s="103">
        <v>27000</v>
      </c>
      <c r="F3781" s="103">
        <v>27000</v>
      </c>
      <c r="G3781" s="103">
        <v>27000</v>
      </c>
      <c r="H3781" s="103">
        <v>0</v>
      </c>
    </row>
    <row r="3782" spans="1:8" ht="47.25">
      <c r="A3782" s="101" t="s">
        <v>1121</v>
      </c>
      <c r="B3782" s="101" t="s">
        <v>4248</v>
      </c>
      <c r="C3782" s="102" t="s">
        <v>6406</v>
      </c>
      <c r="D3782" s="103">
        <v>21000</v>
      </c>
      <c r="E3782" s="103">
        <v>6690</v>
      </c>
      <c r="F3782" s="103">
        <v>6690</v>
      </c>
      <c r="G3782" s="103">
        <v>6690</v>
      </c>
      <c r="H3782" s="103">
        <v>0</v>
      </c>
    </row>
    <row r="3783" spans="1:8" ht="47.25">
      <c r="A3783" s="101" t="s">
        <v>1123</v>
      </c>
      <c r="B3783" s="101" t="s">
        <v>4248</v>
      </c>
      <c r="C3783" s="102" t="s">
        <v>6407</v>
      </c>
      <c r="D3783" s="103">
        <v>21000</v>
      </c>
      <c r="E3783" s="103">
        <v>0</v>
      </c>
      <c r="F3783" s="103">
        <v>0</v>
      </c>
      <c r="G3783" s="103">
        <v>0</v>
      </c>
      <c r="H3783" s="103">
        <v>0</v>
      </c>
    </row>
    <row r="3784" spans="1:8" ht="47.25">
      <c r="A3784" s="101" t="s">
        <v>1125</v>
      </c>
      <c r="B3784" s="101" t="s">
        <v>4248</v>
      </c>
      <c r="C3784" s="102" t="s">
        <v>6408</v>
      </c>
      <c r="D3784" s="103">
        <v>7000</v>
      </c>
      <c r="E3784" s="103">
        <v>7000</v>
      </c>
      <c r="F3784" s="103">
        <v>7000</v>
      </c>
      <c r="G3784" s="103">
        <v>7000</v>
      </c>
      <c r="H3784" s="103">
        <v>0</v>
      </c>
    </row>
    <row r="3785" spans="1:8" ht="47.25">
      <c r="A3785" s="101" t="s">
        <v>1127</v>
      </c>
      <c r="B3785" s="101" t="s">
        <v>4248</v>
      </c>
      <c r="C3785" s="102" t="s">
        <v>6409</v>
      </c>
      <c r="D3785" s="103">
        <v>42000</v>
      </c>
      <c r="E3785" s="103">
        <v>0</v>
      </c>
      <c r="F3785" s="103">
        <v>0</v>
      </c>
      <c r="G3785" s="103">
        <v>0</v>
      </c>
      <c r="H3785" s="103">
        <v>0</v>
      </c>
    </row>
    <row r="3786" spans="1:8" ht="31.5">
      <c r="A3786" s="101" t="s">
        <v>1129</v>
      </c>
      <c r="B3786" s="101" t="s">
        <v>4248</v>
      </c>
      <c r="C3786" s="102" t="s">
        <v>6410</v>
      </c>
      <c r="D3786" s="103">
        <v>6000</v>
      </c>
      <c r="E3786" s="103">
        <v>6000</v>
      </c>
      <c r="F3786" s="103">
        <v>6000</v>
      </c>
      <c r="G3786" s="103">
        <v>0</v>
      </c>
      <c r="H3786" s="103">
        <v>0</v>
      </c>
    </row>
    <row r="3787" spans="1:8" ht="47.25">
      <c r="A3787" s="101" t="s">
        <v>1131</v>
      </c>
      <c r="B3787" s="101" t="s">
        <v>4248</v>
      </c>
      <c r="C3787" s="102" t="s">
        <v>6411</v>
      </c>
      <c r="D3787" s="103">
        <v>53000</v>
      </c>
      <c r="E3787" s="103">
        <v>53000</v>
      </c>
      <c r="F3787" s="103">
        <v>53000</v>
      </c>
      <c r="G3787" s="103">
        <v>53000</v>
      </c>
      <c r="H3787" s="103">
        <v>0</v>
      </c>
    </row>
    <row r="3788" spans="1:8" ht="47.25">
      <c r="A3788" s="101" t="s">
        <v>1133</v>
      </c>
      <c r="B3788" s="101" t="s">
        <v>4248</v>
      </c>
      <c r="C3788" s="102" t="s">
        <v>6412</v>
      </c>
      <c r="D3788" s="103">
        <v>11000</v>
      </c>
      <c r="E3788" s="103">
        <v>11000</v>
      </c>
      <c r="F3788" s="103">
        <v>11000</v>
      </c>
      <c r="G3788" s="103">
        <v>11000</v>
      </c>
      <c r="H3788" s="103">
        <v>0</v>
      </c>
    </row>
    <row r="3789" spans="1:8">
      <c r="A3789" s="101" t="s">
        <v>1135</v>
      </c>
      <c r="B3789" s="101" t="s">
        <v>4248</v>
      </c>
      <c r="C3789" s="102" t="s">
        <v>6413</v>
      </c>
      <c r="D3789" s="103">
        <v>6000</v>
      </c>
      <c r="E3789" s="103">
        <v>6000</v>
      </c>
      <c r="F3789" s="103">
        <v>6000</v>
      </c>
      <c r="G3789" s="103">
        <v>6000</v>
      </c>
      <c r="H3789" s="103">
        <v>0</v>
      </c>
    </row>
    <row r="3790" spans="1:8">
      <c r="A3790" s="101" t="s">
        <v>1137</v>
      </c>
      <c r="B3790" s="101" t="s">
        <v>4248</v>
      </c>
      <c r="C3790" s="102" t="s">
        <v>591</v>
      </c>
      <c r="D3790" s="103">
        <v>262000</v>
      </c>
      <c r="E3790" s="103">
        <v>262000</v>
      </c>
      <c r="F3790" s="103">
        <v>262000</v>
      </c>
      <c r="G3790" s="103">
        <v>111411</v>
      </c>
      <c r="H3790" s="103">
        <v>0</v>
      </c>
    </row>
    <row r="3791" spans="1:8" ht="31.5">
      <c r="A3791" s="101" t="s">
        <v>1139</v>
      </c>
      <c r="B3791" s="101" t="s">
        <v>4274</v>
      </c>
      <c r="C3791" s="102" t="s">
        <v>4275</v>
      </c>
      <c r="D3791" s="103">
        <v>204000</v>
      </c>
      <c r="E3791" s="103">
        <v>204000</v>
      </c>
      <c r="F3791" s="103">
        <v>204000</v>
      </c>
      <c r="G3791" s="103">
        <v>0</v>
      </c>
      <c r="H3791" s="103">
        <v>0</v>
      </c>
    </row>
    <row r="3792" spans="1:8" ht="63">
      <c r="A3792" s="101" t="s">
        <v>1141</v>
      </c>
      <c r="B3792" s="101" t="s">
        <v>4274</v>
      </c>
      <c r="C3792" s="102" t="s">
        <v>4276</v>
      </c>
      <c r="D3792" s="103">
        <v>204000</v>
      </c>
      <c r="E3792" s="103">
        <v>204000</v>
      </c>
      <c r="F3792" s="103">
        <v>204000</v>
      </c>
      <c r="G3792" s="103">
        <v>0</v>
      </c>
      <c r="H3792" s="103">
        <v>110305</v>
      </c>
    </row>
    <row r="3793" spans="1:8" ht="47.25">
      <c r="A3793" s="101" t="s">
        <v>1143</v>
      </c>
      <c r="B3793" s="101" t="s">
        <v>4274</v>
      </c>
      <c r="C3793" s="102" t="s">
        <v>4277</v>
      </c>
      <c r="D3793" s="103">
        <v>247000</v>
      </c>
      <c r="E3793" s="103">
        <v>247000</v>
      </c>
      <c r="F3793" s="103">
        <v>247000</v>
      </c>
      <c r="G3793" s="103">
        <v>0</v>
      </c>
      <c r="H3793" s="103">
        <v>0</v>
      </c>
    </row>
    <row r="3794" spans="1:8">
      <c r="A3794" s="101" t="s">
        <v>1145</v>
      </c>
      <c r="B3794" s="101" t="s">
        <v>4274</v>
      </c>
      <c r="C3794" s="102" t="s">
        <v>4278</v>
      </c>
      <c r="D3794" s="103">
        <v>116000</v>
      </c>
      <c r="E3794" s="103">
        <v>116000</v>
      </c>
      <c r="F3794" s="103">
        <v>116000</v>
      </c>
      <c r="G3794" s="103">
        <v>0</v>
      </c>
      <c r="H3794" s="103">
        <v>0</v>
      </c>
    </row>
    <row r="3795" spans="1:8" ht="31.5">
      <c r="A3795" s="101" t="s">
        <v>1147</v>
      </c>
      <c r="B3795" s="101" t="s">
        <v>4274</v>
      </c>
      <c r="C3795" s="102" t="s">
        <v>4279</v>
      </c>
      <c r="D3795" s="103">
        <v>233000</v>
      </c>
      <c r="E3795" s="103">
        <v>233000</v>
      </c>
      <c r="F3795" s="103">
        <v>233000</v>
      </c>
      <c r="G3795" s="103">
        <v>0</v>
      </c>
      <c r="H3795" s="103">
        <v>233000</v>
      </c>
    </row>
    <row r="3796" spans="1:8">
      <c r="A3796" s="101" t="s">
        <v>1148</v>
      </c>
      <c r="B3796" s="101" t="s">
        <v>4274</v>
      </c>
      <c r="C3796" s="102" t="s">
        <v>4280</v>
      </c>
      <c r="D3796" s="103">
        <v>174000</v>
      </c>
      <c r="E3796" s="103">
        <v>174000</v>
      </c>
      <c r="F3796" s="103">
        <v>174000</v>
      </c>
      <c r="G3796" s="103">
        <v>0</v>
      </c>
      <c r="H3796" s="103">
        <v>3844</v>
      </c>
    </row>
    <row r="3797" spans="1:8">
      <c r="A3797" s="101" t="s">
        <v>1149</v>
      </c>
      <c r="B3797" s="101" t="s">
        <v>4274</v>
      </c>
      <c r="C3797" s="102" t="s">
        <v>4281</v>
      </c>
      <c r="D3797" s="103">
        <v>153000</v>
      </c>
      <c r="E3797" s="103">
        <v>153000</v>
      </c>
      <c r="F3797" s="103">
        <v>153000</v>
      </c>
      <c r="G3797" s="103">
        <v>0</v>
      </c>
      <c r="H3797" s="103">
        <v>0</v>
      </c>
    </row>
    <row r="3798" spans="1:8" ht="31.5">
      <c r="A3798" s="101" t="s">
        <v>1152</v>
      </c>
      <c r="B3798" s="101" t="s">
        <v>4274</v>
      </c>
      <c r="C3798" s="102" t="s">
        <v>4282</v>
      </c>
      <c r="D3798" s="103">
        <v>21000</v>
      </c>
      <c r="E3798" s="103">
        <v>21000</v>
      </c>
      <c r="F3798" s="103">
        <v>21000</v>
      </c>
      <c r="G3798" s="103">
        <v>0</v>
      </c>
      <c r="H3798" s="103">
        <v>21000</v>
      </c>
    </row>
    <row r="3799" spans="1:8" ht="31.5">
      <c r="A3799" s="101" t="s">
        <v>1153</v>
      </c>
      <c r="B3799" s="101" t="s">
        <v>4274</v>
      </c>
      <c r="C3799" s="102" t="s">
        <v>4283</v>
      </c>
      <c r="D3799" s="103">
        <v>37000</v>
      </c>
      <c r="E3799" s="103">
        <v>37000</v>
      </c>
      <c r="F3799" s="103">
        <v>37000</v>
      </c>
      <c r="G3799" s="103">
        <v>0</v>
      </c>
      <c r="H3799" s="103">
        <v>37000</v>
      </c>
    </row>
    <row r="3800" spans="1:8" ht="31.5">
      <c r="A3800" s="101" t="s">
        <v>1154</v>
      </c>
      <c r="B3800" s="101" t="s">
        <v>4274</v>
      </c>
      <c r="C3800" s="102" t="s">
        <v>4284</v>
      </c>
      <c r="D3800" s="103">
        <v>35000</v>
      </c>
      <c r="E3800" s="103">
        <v>35000</v>
      </c>
      <c r="F3800" s="103">
        <v>35000</v>
      </c>
      <c r="G3800" s="103">
        <v>0</v>
      </c>
      <c r="H3800" s="103">
        <v>35000</v>
      </c>
    </row>
    <row r="3801" spans="1:8" ht="31.5">
      <c r="A3801" s="101" t="s">
        <v>1156</v>
      </c>
      <c r="B3801" s="101" t="s">
        <v>4274</v>
      </c>
      <c r="C3801" s="102" t="s">
        <v>4285</v>
      </c>
      <c r="D3801" s="103">
        <v>123000</v>
      </c>
      <c r="E3801" s="103">
        <v>123000</v>
      </c>
      <c r="F3801" s="103">
        <v>123000</v>
      </c>
      <c r="G3801" s="103">
        <v>0</v>
      </c>
      <c r="H3801" s="103">
        <v>0</v>
      </c>
    </row>
    <row r="3802" spans="1:8" ht="31.5">
      <c r="A3802" s="101" t="s">
        <v>1157</v>
      </c>
      <c r="B3802" s="101" t="s">
        <v>4274</v>
      </c>
      <c r="C3802" s="102" t="s">
        <v>4286</v>
      </c>
      <c r="D3802" s="103">
        <v>32000</v>
      </c>
      <c r="E3802" s="103">
        <v>32000</v>
      </c>
      <c r="F3802" s="103">
        <v>32000</v>
      </c>
      <c r="G3802" s="103">
        <v>0</v>
      </c>
      <c r="H3802" s="103">
        <v>0</v>
      </c>
    </row>
    <row r="3803" spans="1:8">
      <c r="A3803" s="101" t="s">
        <v>1158</v>
      </c>
      <c r="B3803" s="101" t="s">
        <v>4274</v>
      </c>
      <c r="C3803" s="102" t="s">
        <v>4287</v>
      </c>
      <c r="D3803" s="103">
        <v>81000</v>
      </c>
      <c r="E3803" s="103">
        <v>81000</v>
      </c>
      <c r="F3803" s="103">
        <v>81000</v>
      </c>
      <c r="G3803" s="103">
        <v>0</v>
      </c>
      <c r="H3803" s="103">
        <v>0</v>
      </c>
    </row>
    <row r="3804" spans="1:8">
      <c r="A3804" s="101" t="s">
        <v>1159</v>
      </c>
      <c r="B3804" s="101" t="s">
        <v>4274</v>
      </c>
      <c r="C3804" s="102" t="s">
        <v>4288</v>
      </c>
      <c r="D3804" s="103">
        <v>81000</v>
      </c>
      <c r="E3804" s="103">
        <v>81000</v>
      </c>
      <c r="F3804" s="103">
        <v>81000</v>
      </c>
      <c r="G3804" s="103">
        <v>0</v>
      </c>
      <c r="H3804" s="103">
        <v>0</v>
      </c>
    </row>
    <row r="3805" spans="1:8" ht="47.25">
      <c r="A3805" s="101" t="s">
        <v>1162</v>
      </c>
      <c r="B3805" s="101" t="s">
        <v>4274</v>
      </c>
      <c r="C3805" s="102" t="s">
        <v>4289</v>
      </c>
      <c r="D3805" s="103">
        <v>29000</v>
      </c>
      <c r="E3805" s="103">
        <v>29000</v>
      </c>
      <c r="F3805" s="103">
        <v>29000</v>
      </c>
      <c r="G3805" s="103">
        <v>0</v>
      </c>
      <c r="H3805" s="103">
        <v>29000</v>
      </c>
    </row>
    <row r="3806" spans="1:8">
      <c r="A3806" s="101" t="s">
        <v>1164</v>
      </c>
      <c r="B3806" s="101" t="s">
        <v>4274</v>
      </c>
      <c r="C3806" s="102" t="s">
        <v>4290</v>
      </c>
      <c r="D3806" s="103">
        <v>181000</v>
      </c>
      <c r="E3806" s="103">
        <v>181000</v>
      </c>
      <c r="F3806" s="103">
        <v>181000</v>
      </c>
      <c r="G3806" s="103">
        <v>0</v>
      </c>
      <c r="H3806" s="103">
        <v>176561</v>
      </c>
    </row>
    <row r="3807" spans="1:8">
      <c r="A3807" s="101" t="s">
        <v>1165</v>
      </c>
      <c r="B3807" s="101" t="s">
        <v>4274</v>
      </c>
      <c r="C3807" s="102" t="s">
        <v>4291</v>
      </c>
      <c r="D3807" s="103">
        <v>199000</v>
      </c>
      <c r="E3807" s="103">
        <v>199000</v>
      </c>
      <c r="F3807" s="103">
        <v>199000</v>
      </c>
      <c r="G3807" s="103">
        <v>0</v>
      </c>
      <c r="H3807" s="103">
        <v>199000</v>
      </c>
    </row>
    <row r="3808" spans="1:8">
      <c r="A3808" s="101" t="s">
        <v>1166</v>
      </c>
      <c r="B3808" s="101" t="s">
        <v>4274</v>
      </c>
      <c r="C3808" s="102" t="s">
        <v>4292</v>
      </c>
      <c r="D3808" s="103">
        <v>18000</v>
      </c>
      <c r="E3808" s="103">
        <v>18000</v>
      </c>
      <c r="F3808" s="103">
        <v>18000</v>
      </c>
      <c r="G3808" s="103">
        <v>0</v>
      </c>
      <c r="H3808" s="103">
        <v>18000</v>
      </c>
    </row>
    <row r="3809" spans="1:8">
      <c r="A3809" s="101" t="s">
        <v>1170</v>
      </c>
      <c r="B3809" s="101" t="s">
        <v>4274</v>
      </c>
      <c r="C3809" s="102" t="s">
        <v>4293</v>
      </c>
      <c r="D3809" s="103">
        <v>139000</v>
      </c>
      <c r="E3809" s="103">
        <v>139000</v>
      </c>
      <c r="F3809" s="103">
        <v>139000</v>
      </c>
      <c r="G3809" s="103">
        <v>0</v>
      </c>
      <c r="H3809" s="103">
        <v>0</v>
      </c>
    </row>
    <row r="3810" spans="1:8" ht="31.5">
      <c r="A3810" s="101" t="s">
        <v>1171</v>
      </c>
      <c r="B3810" s="101" t="s">
        <v>4274</v>
      </c>
      <c r="C3810" s="102" t="s">
        <v>4275</v>
      </c>
      <c r="D3810" s="103">
        <v>73000</v>
      </c>
      <c r="E3810" s="103">
        <v>73000</v>
      </c>
      <c r="F3810" s="103">
        <v>73000</v>
      </c>
      <c r="G3810" s="103">
        <v>73000</v>
      </c>
      <c r="H3810" s="103">
        <v>0</v>
      </c>
    </row>
    <row r="3811" spans="1:8" ht="63">
      <c r="A3811" s="101" t="s">
        <v>1172</v>
      </c>
      <c r="B3811" s="101" t="s">
        <v>4274</v>
      </c>
      <c r="C3811" s="102" t="s">
        <v>6414</v>
      </c>
      <c r="D3811" s="103">
        <v>73000</v>
      </c>
      <c r="E3811" s="103">
        <v>73000</v>
      </c>
      <c r="F3811" s="103">
        <v>73000</v>
      </c>
      <c r="G3811" s="103">
        <v>73000</v>
      </c>
      <c r="H3811" s="103">
        <v>0</v>
      </c>
    </row>
    <row r="3812" spans="1:8" ht="47.25">
      <c r="A3812" s="101" t="s">
        <v>1175</v>
      </c>
      <c r="B3812" s="101" t="s">
        <v>4274</v>
      </c>
      <c r="C3812" s="102" t="s">
        <v>6415</v>
      </c>
      <c r="D3812" s="103">
        <v>22000</v>
      </c>
      <c r="E3812" s="103">
        <v>22000</v>
      </c>
      <c r="F3812" s="103">
        <v>22000</v>
      </c>
      <c r="G3812" s="103">
        <v>22000</v>
      </c>
      <c r="H3812" s="103">
        <v>0</v>
      </c>
    </row>
    <row r="3813" spans="1:8">
      <c r="A3813" s="101" t="s">
        <v>1176</v>
      </c>
      <c r="B3813" s="101" t="s">
        <v>4274</v>
      </c>
      <c r="C3813" s="102" t="s">
        <v>4278</v>
      </c>
      <c r="D3813" s="103">
        <v>42000</v>
      </c>
      <c r="E3813" s="103">
        <v>42000</v>
      </c>
      <c r="F3813" s="103">
        <v>42000</v>
      </c>
      <c r="G3813" s="103">
        <v>42000</v>
      </c>
      <c r="H3813" s="103">
        <v>0</v>
      </c>
    </row>
    <row r="3814" spans="1:8" ht="31.5">
      <c r="A3814" s="101" t="s">
        <v>1177</v>
      </c>
      <c r="B3814" s="101" t="s">
        <v>4274</v>
      </c>
      <c r="C3814" s="102" t="s">
        <v>6416</v>
      </c>
      <c r="D3814" s="103">
        <v>83000</v>
      </c>
      <c r="E3814" s="103">
        <v>275000</v>
      </c>
      <c r="F3814" s="103">
        <v>275000</v>
      </c>
      <c r="G3814" s="103">
        <v>275000</v>
      </c>
      <c r="H3814" s="103">
        <v>0</v>
      </c>
    </row>
    <row r="3815" spans="1:8">
      <c r="A3815" s="101" t="s">
        <v>1180</v>
      </c>
      <c r="B3815" s="101" t="s">
        <v>4274</v>
      </c>
      <c r="C3815" s="102" t="s">
        <v>6417</v>
      </c>
      <c r="D3815" s="103">
        <v>63040</v>
      </c>
      <c r="E3815" s="103">
        <v>56720</v>
      </c>
      <c r="F3815" s="103">
        <v>56720</v>
      </c>
      <c r="G3815" s="103">
        <v>56720</v>
      </c>
      <c r="H3815" s="103">
        <v>0</v>
      </c>
    </row>
    <row r="3816" spans="1:8">
      <c r="A3816" s="101" t="s">
        <v>1181</v>
      </c>
      <c r="B3816" s="101" t="s">
        <v>4274</v>
      </c>
      <c r="C3816" s="102" t="s">
        <v>6418</v>
      </c>
      <c r="D3816" s="103">
        <v>55280</v>
      </c>
      <c r="E3816" s="103">
        <v>55280</v>
      </c>
      <c r="F3816" s="103">
        <v>55280</v>
      </c>
      <c r="G3816" s="103">
        <v>55280</v>
      </c>
      <c r="H3816" s="103">
        <v>0</v>
      </c>
    </row>
    <row r="3817" spans="1:8" ht="31.5">
      <c r="A3817" s="101" t="s">
        <v>1182</v>
      </c>
      <c r="B3817" s="101" t="s">
        <v>4274</v>
      </c>
      <c r="C3817" s="102" t="s">
        <v>6419</v>
      </c>
      <c r="D3817" s="103">
        <v>7499</v>
      </c>
      <c r="E3817" s="103">
        <v>0</v>
      </c>
      <c r="F3817" s="103">
        <v>0</v>
      </c>
      <c r="G3817" s="103">
        <v>0</v>
      </c>
      <c r="H3817" s="103">
        <v>0</v>
      </c>
    </row>
    <row r="3818" spans="1:8" ht="31.5">
      <c r="A3818" s="101" t="s">
        <v>1185</v>
      </c>
      <c r="B3818" s="101" t="s">
        <v>4274</v>
      </c>
      <c r="C3818" s="102" t="s">
        <v>6420</v>
      </c>
      <c r="D3818" s="103">
        <v>13358</v>
      </c>
      <c r="E3818" s="103">
        <v>0</v>
      </c>
      <c r="F3818" s="103">
        <v>0</v>
      </c>
      <c r="G3818" s="103">
        <v>0</v>
      </c>
      <c r="H3818" s="103">
        <v>0</v>
      </c>
    </row>
    <row r="3819" spans="1:8" ht="31.5">
      <c r="A3819" s="101" t="s">
        <v>1186</v>
      </c>
      <c r="B3819" s="101" t="s">
        <v>4274</v>
      </c>
      <c r="C3819" s="102" t="s">
        <v>6421</v>
      </c>
      <c r="D3819" s="103">
        <v>12836</v>
      </c>
      <c r="E3819" s="103">
        <v>0</v>
      </c>
      <c r="F3819" s="103">
        <v>0</v>
      </c>
      <c r="G3819" s="103">
        <v>0</v>
      </c>
      <c r="H3819" s="103">
        <v>0</v>
      </c>
    </row>
    <row r="3820" spans="1:8" ht="31.5">
      <c r="A3820" s="101" t="s">
        <v>1187</v>
      </c>
      <c r="B3820" s="101" t="s">
        <v>4274</v>
      </c>
      <c r="C3820" s="102" t="s">
        <v>6422</v>
      </c>
      <c r="D3820" s="103">
        <v>44392</v>
      </c>
      <c r="E3820" s="103">
        <v>0</v>
      </c>
      <c r="F3820" s="103">
        <v>0</v>
      </c>
      <c r="G3820" s="103">
        <v>0</v>
      </c>
      <c r="H3820" s="103">
        <v>0</v>
      </c>
    </row>
    <row r="3821" spans="1:8" ht="31.5">
      <c r="A3821" s="101" t="s">
        <v>1190</v>
      </c>
      <c r="B3821" s="101" t="s">
        <v>4274</v>
      </c>
      <c r="C3821" s="102" t="s">
        <v>6423</v>
      </c>
      <c r="D3821" s="103">
        <v>11644</v>
      </c>
      <c r="E3821" s="103">
        <v>0</v>
      </c>
      <c r="F3821" s="103">
        <v>0</v>
      </c>
      <c r="G3821" s="103">
        <v>0</v>
      </c>
      <c r="H3821" s="103">
        <v>0</v>
      </c>
    </row>
    <row r="3822" spans="1:8">
      <c r="A3822" s="101" t="s">
        <v>1191</v>
      </c>
      <c r="B3822" s="101" t="s">
        <v>4274</v>
      </c>
      <c r="C3822" s="102" t="s">
        <v>6424</v>
      </c>
      <c r="D3822" s="103">
        <v>30000</v>
      </c>
      <c r="E3822" s="103">
        <v>0</v>
      </c>
      <c r="F3822" s="103">
        <v>0</v>
      </c>
      <c r="G3822" s="103">
        <v>0</v>
      </c>
      <c r="H3822" s="103">
        <v>0</v>
      </c>
    </row>
    <row r="3823" spans="1:8">
      <c r="A3823" s="101" t="s">
        <v>1562</v>
      </c>
      <c r="B3823" s="101" t="s">
        <v>4274</v>
      </c>
      <c r="C3823" s="102" t="s">
        <v>6425</v>
      </c>
      <c r="D3823" s="103">
        <v>30000</v>
      </c>
      <c r="E3823" s="103">
        <v>30000</v>
      </c>
      <c r="F3823" s="103">
        <v>30000</v>
      </c>
      <c r="G3823" s="103">
        <v>30000</v>
      </c>
      <c r="H3823" s="103">
        <v>0</v>
      </c>
    </row>
    <row r="3824" spans="1:8" ht="47.25">
      <c r="A3824" s="101" t="s">
        <v>1564</v>
      </c>
      <c r="B3824" s="101" t="s">
        <v>4274</v>
      </c>
      <c r="C3824" s="102" t="s">
        <v>6426</v>
      </c>
      <c r="D3824" s="103">
        <v>10000</v>
      </c>
      <c r="E3824" s="103">
        <v>10000</v>
      </c>
      <c r="F3824" s="103">
        <v>10000</v>
      </c>
      <c r="G3824" s="103">
        <v>10000</v>
      </c>
      <c r="H3824" s="103">
        <v>0</v>
      </c>
    </row>
    <row r="3825" spans="1:8">
      <c r="A3825" s="101" t="s">
        <v>1566</v>
      </c>
      <c r="B3825" s="101" t="s">
        <v>4274</v>
      </c>
      <c r="C3825" s="102" t="s">
        <v>591</v>
      </c>
      <c r="D3825" s="103">
        <v>262000</v>
      </c>
      <c r="E3825" s="103">
        <v>70000</v>
      </c>
      <c r="F3825" s="103">
        <v>70000</v>
      </c>
      <c r="G3825" s="103">
        <v>70000</v>
      </c>
      <c r="H3825" s="103">
        <v>0</v>
      </c>
    </row>
    <row r="3826" spans="1:8">
      <c r="A3826" s="101" t="s">
        <v>1568</v>
      </c>
      <c r="B3826" s="101" t="s">
        <v>4294</v>
      </c>
      <c r="C3826" s="102" t="s">
        <v>4295</v>
      </c>
      <c r="D3826" s="103">
        <v>58000</v>
      </c>
      <c r="E3826" s="103">
        <v>58000</v>
      </c>
      <c r="F3826" s="103">
        <v>58000</v>
      </c>
      <c r="G3826" s="103">
        <v>0</v>
      </c>
      <c r="H3826" s="103">
        <v>58000</v>
      </c>
    </row>
    <row r="3827" spans="1:8" ht="31.5">
      <c r="A3827" s="101" t="s">
        <v>1570</v>
      </c>
      <c r="B3827" s="101" t="s">
        <v>4294</v>
      </c>
      <c r="C3827" s="102" t="s">
        <v>4296</v>
      </c>
      <c r="D3827" s="103">
        <v>70000</v>
      </c>
      <c r="E3827" s="103">
        <v>70000</v>
      </c>
      <c r="F3827" s="103">
        <v>70000</v>
      </c>
      <c r="G3827" s="103">
        <v>0</v>
      </c>
      <c r="H3827" s="103">
        <v>70000</v>
      </c>
    </row>
    <row r="3828" spans="1:8" ht="31.5">
      <c r="A3828" s="101" t="s">
        <v>1572</v>
      </c>
      <c r="B3828" s="101" t="s">
        <v>4294</v>
      </c>
      <c r="C3828" s="102" t="s">
        <v>4297</v>
      </c>
      <c r="D3828" s="103">
        <v>70000</v>
      </c>
      <c r="E3828" s="103">
        <v>70000</v>
      </c>
      <c r="F3828" s="103">
        <v>70000</v>
      </c>
      <c r="G3828" s="103">
        <v>0</v>
      </c>
      <c r="H3828" s="103">
        <v>70000</v>
      </c>
    </row>
    <row r="3829" spans="1:8" ht="31.5">
      <c r="A3829" s="101" t="s">
        <v>1574</v>
      </c>
      <c r="B3829" s="101" t="s">
        <v>4294</v>
      </c>
      <c r="C3829" s="102" t="s">
        <v>4298</v>
      </c>
      <c r="D3829" s="103">
        <v>70000</v>
      </c>
      <c r="E3829" s="103">
        <v>70000</v>
      </c>
      <c r="F3829" s="103">
        <v>70000</v>
      </c>
      <c r="G3829" s="103">
        <v>0</v>
      </c>
      <c r="H3829" s="103">
        <v>70000</v>
      </c>
    </row>
    <row r="3830" spans="1:8" ht="31.5">
      <c r="A3830" s="101" t="s">
        <v>1575</v>
      </c>
      <c r="B3830" s="101" t="s">
        <v>4294</v>
      </c>
      <c r="C3830" s="102" t="s">
        <v>4299</v>
      </c>
      <c r="D3830" s="103">
        <v>70000</v>
      </c>
      <c r="E3830" s="103">
        <v>70000</v>
      </c>
      <c r="F3830" s="103">
        <v>70000</v>
      </c>
      <c r="G3830" s="103">
        <v>0</v>
      </c>
      <c r="H3830" s="103">
        <v>70000</v>
      </c>
    </row>
    <row r="3831" spans="1:8" ht="31.5">
      <c r="A3831" s="101" t="s">
        <v>1577</v>
      </c>
      <c r="B3831" s="101" t="s">
        <v>4294</v>
      </c>
      <c r="C3831" s="102" t="s">
        <v>4300</v>
      </c>
      <c r="D3831" s="103">
        <v>70000</v>
      </c>
      <c r="E3831" s="103">
        <v>70000</v>
      </c>
      <c r="F3831" s="103">
        <v>70000</v>
      </c>
      <c r="G3831" s="103">
        <v>0</v>
      </c>
      <c r="H3831" s="103">
        <v>70000</v>
      </c>
    </row>
    <row r="3832" spans="1:8" ht="31.5">
      <c r="A3832" s="101" t="s">
        <v>1579</v>
      </c>
      <c r="B3832" s="101" t="s">
        <v>4294</v>
      </c>
      <c r="C3832" s="102" t="s">
        <v>4301</v>
      </c>
      <c r="D3832" s="103">
        <v>203000</v>
      </c>
      <c r="E3832" s="103">
        <v>203000</v>
      </c>
      <c r="F3832" s="103">
        <v>203000</v>
      </c>
      <c r="G3832" s="103">
        <v>0</v>
      </c>
      <c r="H3832" s="103">
        <v>203000</v>
      </c>
    </row>
    <row r="3833" spans="1:8" ht="31.5">
      <c r="A3833" s="101" t="s">
        <v>1581</v>
      </c>
      <c r="B3833" s="101" t="s">
        <v>4294</v>
      </c>
      <c r="C3833" s="102" t="s">
        <v>4302</v>
      </c>
      <c r="D3833" s="103">
        <v>3079000</v>
      </c>
      <c r="E3833" s="103">
        <v>3079000</v>
      </c>
      <c r="F3833" s="103">
        <v>3079000</v>
      </c>
      <c r="G3833" s="103">
        <v>0</v>
      </c>
      <c r="H3833" s="103">
        <v>3079000</v>
      </c>
    </row>
    <row r="3834" spans="1:8" ht="31.5">
      <c r="A3834" s="101" t="s">
        <v>1583</v>
      </c>
      <c r="B3834" s="101" t="s">
        <v>4294</v>
      </c>
      <c r="C3834" s="102" t="s">
        <v>4303</v>
      </c>
      <c r="D3834" s="103">
        <v>113000</v>
      </c>
      <c r="E3834" s="103">
        <v>113000</v>
      </c>
      <c r="F3834" s="103">
        <v>113000</v>
      </c>
      <c r="G3834" s="103">
        <v>0</v>
      </c>
      <c r="H3834" s="103">
        <v>113000</v>
      </c>
    </row>
    <row r="3835" spans="1:8" ht="31.5">
      <c r="A3835" s="101" t="s">
        <v>1585</v>
      </c>
      <c r="B3835" s="101" t="s">
        <v>4294</v>
      </c>
      <c r="C3835" s="102" t="s">
        <v>4302</v>
      </c>
      <c r="D3835" s="103">
        <v>291000</v>
      </c>
      <c r="E3835" s="103">
        <v>291000</v>
      </c>
      <c r="F3835" s="103">
        <v>291000</v>
      </c>
      <c r="G3835" s="103">
        <v>0</v>
      </c>
      <c r="H3835" s="103">
        <v>236600</v>
      </c>
    </row>
    <row r="3836" spans="1:8">
      <c r="A3836" s="101" t="s">
        <v>1587</v>
      </c>
      <c r="B3836" s="101" t="s">
        <v>4294</v>
      </c>
      <c r="C3836" s="102" t="s">
        <v>4295</v>
      </c>
      <c r="D3836" s="103">
        <v>21000</v>
      </c>
      <c r="E3836" s="103">
        <v>0</v>
      </c>
      <c r="F3836" s="103">
        <v>0</v>
      </c>
      <c r="G3836" s="103">
        <v>0</v>
      </c>
      <c r="H3836" s="103">
        <v>0</v>
      </c>
    </row>
    <row r="3837" spans="1:8" ht="31.5">
      <c r="A3837" s="101" t="s">
        <v>1589</v>
      </c>
      <c r="B3837" s="101" t="s">
        <v>4294</v>
      </c>
      <c r="C3837" s="102" t="s">
        <v>6427</v>
      </c>
      <c r="D3837" s="103">
        <v>25000</v>
      </c>
      <c r="E3837" s="103">
        <v>0</v>
      </c>
      <c r="F3837" s="103">
        <v>0</v>
      </c>
      <c r="G3837" s="103">
        <v>0</v>
      </c>
      <c r="H3837" s="103">
        <v>0</v>
      </c>
    </row>
    <row r="3838" spans="1:8" ht="31.5">
      <c r="A3838" s="101" t="s">
        <v>1591</v>
      </c>
      <c r="B3838" s="101" t="s">
        <v>4294</v>
      </c>
      <c r="C3838" s="102" t="s">
        <v>6428</v>
      </c>
      <c r="D3838" s="103">
        <v>25000</v>
      </c>
      <c r="E3838" s="103">
        <v>0</v>
      </c>
      <c r="F3838" s="103">
        <v>0</v>
      </c>
      <c r="G3838" s="103">
        <v>0</v>
      </c>
      <c r="H3838" s="103">
        <v>0</v>
      </c>
    </row>
    <row r="3839" spans="1:8" ht="31.5">
      <c r="A3839" s="101" t="s">
        <v>1594</v>
      </c>
      <c r="B3839" s="101" t="s">
        <v>4294</v>
      </c>
      <c r="C3839" s="102" t="s">
        <v>6429</v>
      </c>
      <c r="D3839" s="103">
        <v>25000</v>
      </c>
      <c r="E3839" s="103">
        <v>0</v>
      </c>
      <c r="F3839" s="103">
        <v>0</v>
      </c>
      <c r="G3839" s="103">
        <v>0</v>
      </c>
      <c r="H3839" s="103">
        <v>0</v>
      </c>
    </row>
    <row r="3840" spans="1:8" ht="31.5">
      <c r="A3840" s="101" t="s">
        <v>1597</v>
      </c>
      <c r="B3840" s="101" t="s">
        <v>4294</v>
      </c>
      <c r="C3840" s="102" t="s">
        <v>6430</v>
      </c>
      <c r="D3840" s="103">
        <v>25000</v>
      </c>
      <c r="E3840" s="103">
        <v>0</v>
      </c>
      <c r="F3840" s="103">
        <v>0</v>
      </c>
      <c r="G3840" s="103">
        <v>0</v>
      </c>
      <c r="H3840" s="103">
        <v>0</v>
      </c>
    </row>
    <row r="3841" spans="1:8" ht="31.5">
      <c r="A3841" s="101" t="s">
        <v>1599</v>
      </c>
      <c r="B3841" s="101" t="s">
        <v>4294</v>
      </c>
      <c r="C3841" s="102" t="s">
        <v>6431</v>
      </c>
      <c r="D3841" s="103">
        <v>25000</v>
      </c>
      <c r="E3841" s="103">
        <v>0</v>
      </c>
      <c r="F3841" s="103">
        <v>0</v>
      </c>
      <c r="G3841" s="103">
        <v>0</v>
      </c>
      <c r="H3841" s="103">
        <v>0</v>
      </c>
    </row>
    <row r="3842" spans="1:8" ht="31.5">
      <c r="A3842" s="101" t="s">
        <v>1602</v>
      </c>
      <c r="B3842" s="101" t="s">
        <v>4294</v>
      </c>
      <c r="C3842" s="102" t="s">
        <v>6432</v>
      </c>
      <c r="D3842" s="103">
        <v>74000</v>
      </c>
      <c r="E3842" s="103">
        <v>0</v>
      </c>
      <c r="F3842" s="103">
        <v>0</v>
      </c>
      <c r="G3842" s="103">
        <v>0</v>
      </c>
      <c r="H3842" s="103">
        <v>0</v>
      </c>
    </row>
    <row r="3843" spans="1:8" ht="31.5">
      <c r="A3843" s="101" t="s">
        <v>1604</v>
      </c>
      <c r="B3843" s="101" t="s">
        <v>4294</v>
      </c>
      <c r="C3843" s="102" t="s">
        <v>6433</v>
      </c>
      <c r="D3843" s="103">
        <v>1108976</v>
      </c>
      <c r="E3843" s="103">
        <v>0</v>
      </c>
      <c r="F3843" s="103">
        <v>0</v>
      </c>
      <c r="G3843" s="103">
        <v>0</v>
      </c>
      <c r="H3843" s="103">
        <v>0</v>
      </c>
    </row>
    <row r="3844" spans="1:8" ht="31.5">
      <c r="A3844" s="101" t="s">
        <v>1607</v>
      </c>
      <c r="B3844" s="101" t="s">
        <v>4294</v>
      </c>
      <c r="C3844" s="102" t="s">
        <v>6434</v>
      </c>
      <c r="D3844" s="103">
        <v>41000</v>
      </c>
      <c r="E3844" s="103">
        <v>0</v>
      </c>
      <c r="F3844" s="103">
        <v>0</v>
      </c>
      <c r="G3844" s="103">
        <v>0</v>
      </c>
      <c r="H3844" s="103">
        <v>0</v>
      </c>
    </row>
    <row r="3845" spans="1:8" ht="31.5">
      <c r="A3845" s="101" t="s">
        <v>1609</v>
      </c>
      <c r="B3845" s="101" t="s">
        <v>4294</v>
      </c>
      <c r="C3845" s="102" t="s">
        <v>6433</v>
      </c>
      <c r="D3845" s="103">
        <v>105000</v>
      </c>
      <c r="E3845" s="103">
        <v>0</v>
      </c>
      <c r="F3845" s="103">
        <v>0</v>
      </c>
      <c r="G3845" s="103">
        <v>0</v>
      </c>
      <c r="H3845" s="103">
        <v>0</v>
      </c>
    </row>
    <row r="3846" spans="1:8">
      <c r="A3846" s="101" t="s">
        <v>1612</v>
      </c>
      <c r="B3846" s="101" t="s">
        <v>4294</v>
      </c>
      <c r="C3846" s="102" t="s">
        <v>591</v>
      </c>
      <c r="D3846" s="103">
        <v>0</v>
      </c>
      <c r="E3846" s="103">
        <v>1252000</v>
      </c>
      <c r="F3846" s="103">
        <v>1252000</v>
      </c>
      <c r="G3846" s="103">
        <v>1252000</v>
      </c>
      <c r="H3846" s="103">
        <v>0</v>
      </c>
    </row>
    <row r="3847" spans="1:8" ht="31.5">
      <c r="A3847" s="101" t="s">
        <v>1615</v>
      </c>
      <c r="B3847" s="101" t="s">
        <v>4304</v>
      </c>
      <c r="C3847" s="102" t="s">
        <v>4305</v>
      </c>
      <c r="D3847" s="103">
        <v>58000</v>
      </c>
      <c r="E3847" s="103">
        <v>58000</v>
      </c>
      <c r="F3847" s="103">
        <v>58000</v>
      </c>
      <c r="G3847" s="103">
        <v>0</v>
      </c>
      <c r="H3847" s="103">
        <v>0</v>
      </c>
    </row>
    <row r="3848" spans="1:8" ht="31.5">
      <c r="A3848" s="101" t="s">
        <v>1618</v>
      </c>
      <c r="B3848" s="101" t="s">
        <v>4304</v>
      </c>
      <c r="C3848" s="102" t="s">
        <v>4306</v>
      </c>
      <c r="D3848" s="103">
        <v>120000</v>
      </c>
      <c r="E3848" s="103">
        <v>120000</v>
      </c>
      <c r="F3848" s="103">
        <v>120000</v>
      </c>
      <c r="G3848" s="103">
        <v>0</v>
      </c>
      <c r="H3848" s="103">
        <v>120000</v>
      </c>
    </row>
    <row r="3849" spans="1:8" ht="31.5">
      <c r="A3849" s="101" t="s">
        <v>1620</v>
      </c>
      <c r="B3849" s="101" t="s">
        <v>4304</v>
      </c>
      <c r="C3849" s="102" t="s">
        <v>4307</v>
      </c>
      <c r="D3849" s="103">
        <v>1490000</v>
      </c>
      <c r="E3849" s="103">
        <v>1490000</v>
      </c>
      <c r="F3849" s="103">
        <v>1490000</v>
      </c>
      <c r="G3849" s="103">
        <v>0</v>
      </c>
      <c r="H3849" s="103">
        <v>423177</v>
      </c>
    </row>
    <row r="3850" spans="1:8" ht="31.5">
      <c r="A3850" s="101" t="s">
        <v>1622</v>
      </c>
      <c r="B3850" s="101" t="s">
        <v>4304</v>
      </c>
      <c r="C3850" s="102" t="s">
        <v>4308</v>
      </c>
      <c r="D3850" s="103">
        <v>27000</v>
      </c>
      <c r="E3850" s="103">
        <v>27000</v>
      </c>
      <c r="F3850" s="103">
        <v>27000</v>
      </c>
      <c r="G3850" s="103">
        <v>0</v>
      </c>
      <c r="H3850" s="103">
        <v>27000</v>
      </c>
    </row>
    <row r="3851" spans="1:8" ht="47.25">
      <c r="A3851" s="101" t="s">
        <v>1624</v>
      </c>
      <c r="B3851" s="101" t="s">
        <v>4304</v>
      </c>
      <c r="C3851" s="102" t="s">
        <v>4309</v>
      </c>
      <c r="D3851" s="103">
        <v>125029</v>
      </c>
      <c r="E3851" s="103">
        <v>125029</v>
      </c>
      <c r="F3851" s="103">
        <v>125029</v>
      </c>
      <c r="G3851" s="103">
        <v>83395.710000000006</v>
      </c>
      <c r="H3851" s="103">
        <v>83395.710000000006</v>
      </c>
    </row>
    <row r="3852" spans="1:8" ht="31.5">
      <c r="A3852" s="101" t="s">
        <v>1626</v>
      </c>
      <c r="B3852" s="101" t="s">
        <v>4304</v>
      </c>
      <c r="C3852" s="102" t="s">
        <v>4310</v>
      </c>
      <c r="D3852" s="103">
        <v>76458</v>
      </c>
      <c r="E3852" s="103">
        <v>76458</v>
      </c>
      <c r="F3852" s="103">
        <v>76458</v>
      </c>
      <c r="G3852" s="103">
        <v>0</v>
      </c>
      <c r="H3852" s="103">
        <v>0</v>
      </c>
    </row>
    <row r="3853" spans="1:8" ht="31.5">
      <c r="A3853" s="101" t="s">
        <v>1628</v>
      </c>
      <c r="B3853" s="101" t="s">
        <v>4304</v>
      </c>
      <c r="C3853" s="102" t="s">
        <v>4311</v>
      </c>
      <c r="D3853" s="103">
        <v>112400</v>
      </c>
      <c r="E3853" s="103">
        <v>112400</v>
      </c>
      <c r="F3853" s="103">
        <v>112400</v>
      </c>
      <c r="G3853" s="103">
        <v>0</v>
      </c>
      <c r="H3853" s="103">
        <v>111956.39</v>
      </c>
    </row>
    <row r="3854" spans="1:8" ht="31.5">
      <c r="A3854" s="101" t="s">
        <v>1630</v>
      </c>
      <c r="B3854" s="101" t="s">
        <v>4304</v>
      </c>
      <c r="C3854" s="102" t="s">
        <v>4312</v>
      </c>
      <c r="D3854" s="103">
        <v>22500</v>
      </c>
      <c r="E3854" s="103">
        <v>22500</v>
      </c>
      <c r="F3854" s="103">
        <v>22500</v>
      </c>
      <c r="G3854" s="103">
        <v>0</v>
      </c>
      <c r="H3854" s="103">
        <v>0</v>
      </c>
    </row>
    <row r="3855" spans="1:8" ht="31.5">
      <c r="A3855" s="101" t="s">
        <v>1632</v>
      </c>
      <c r="B3855" s="101" t="s">
        <v>4304</v>
      </c>
      <c r="C3855" s="102" t="s">
        <v>4313</v>
      </c>
      <c r="D3855" s="103">
        <v>18090</v>
      </c>
      <c r="E3855" s="103">
        <v>18090</v>
      </c>
      <c r="F3855" s="103">
        <v>18090</v>
      </c>
      <c r="G3855" s="103">
        <v>0</v>
      </c>
      <c r="H3855" s="103">
        <v>0</v>
      </c>
    </row>
    <row r="3856" spans="1:8" ht="31.5">
      <c r="A3856" s="101" t="s">
        <v>1634</v>
      </c>
      <c r="B3856" s="101" t="s">
        <v>4304</v>
      </c>
      <c r="C3856" s="102" t="s">
        <v>6435</v>
      </c>
      <c r="D3856" s="103">
        <v>21000</v>
      </c>
      <c r="E3856" s="103">
        <v>0</v>
      </c>
      <c r="F3856" s="103">
        <v>0</v>
      </c>
      <c r="G3856" s="103">
        <v>0</v>
      </c>
      <c r="H3856" s="103">
        <v>0</v>
      </c>
    </row>
    <row r="3857" spans="1:8" ht="31.5">
      <c r="A3857" s="101" t="s">
        <v>1636</v>
      </c>
      <c r="B3857" s="101" t="s">
        <v>4304</v>
      </c>
      <c r="C3857" s="102" t="s">
        <v>6436</v>
      </c>
      <c r="D3857" s="103">
        <v>50000</v>
      </c>
      <c r="E3857" s="103">
        <v>0</v>
      </c>
      <c r="F3857" s="103">
        <v>0</v>
      </c>
      <c r="G3857" s="103">
        <v>0</v>
      </c>
      <c r="H3857" s="103">
        <v>0</v>
      </c>
    </row>
    <row r="3858" spans="1:8" ht="31.5">
      <c r="A3858" s="101" t="s">
        <v>1638</v>
      </c>
      <c r="B3858" s="101" t="s">
        <v>4304</v>
      </c>
      <c r="C3858" s="102" t="s">
        <v>6437</v>
      </c>
      <c r="D3858" s="103">
        <v>100000</v>
      </c>
      <c r="E3858" s="103">
        <v>0</v>
      </c>
      <c r="F3858" s="103">
        <v>0</v>
      </c>
      <c r="G3858" s="103">
        <v>0</v>
      </c>
      <c r="H3858" s="103">
        <v>0</v>
      </c>
    </row>
    <row r="3859" spans="1:8" ht="31.5">
      <c r="A3859" s="101" t="s">
        <v>1641</v>
      </c>
      <c r="B3859" s="101" t="s">
        <v>4304</v>
      </c>
      <c r="C3859" s="102" t="s">
        <v>6438</v>
      </c>
      <c r="D3859" s="103">
        <v>100000</v>
      </c>
      <c r="E3859" s="103">
        <v>0</v>
      </c>
      <c r="F3859" s="103">
        <v>0</v>
      </c>
      <c r="G3859" s="103">
        <v>0</v>
      </c>
      <c r="H3859" s="103">
        <v>0</v>
      </c>
    </row>
    <row r="3860" spans="1:8">
      <c r="A3860" s="101" t="s">
        <v>1643</v>
      </c>
      <c r="B3860" s="101" t="s">
        <v>4304</v>
      </c>
      <c r="C3860" s="102" t="s">
        <v>6439</v>
      </c>
      <c r="D3860" s="103">
        <v>60000</v>
      </c>
      <c r="E3860" s="103">
        <v>0</v>
      </c>
      <c r="F3860" s="103">
        <v>0</v>
      </c>
      <c r="G3860" s="103">
        <v>0</v>
      </c>
      <c r="H3860" s="103">
        <v>0</v>
      </c>
    </row>
    <row r="3861" spans="1:8">
      <c r="A3861" s="101" t="s">
        <v>1646</v>
      </c>
      <c r="B3861" s="101" t="s">
        <v>4304</v>
      </c>
      <c r="C3861" s="102" t="s">
        <v>591</v>
      </c>
      <c r="D3861" s="103">
        <v>0</v>
      </c>
      <c r="E3861" s="103">
        <v>290000</v>
      </c>
      <c r="F3861" s="103">
        <v>290000</v>
      </c>
      <c r="G3861" s="103">
        <v>146604.29</v>
      </c>
      <c r="H3861" s="103">
        <v>0</v>
      </c>
    </row>
    <row r="3862" spans="1:8" ht="31.5">
      <c r="A3862" s="101" t="s">
        <v>1649</v>
      </c>
      <c r="B3862" s="101" t="s">
        <v>4314</v>
      </c>
      <c r="C3862" s="102" t="s">
        <v>4315</v>
      </c>
      <c r="D3862" s="103">
        <v>100000</v>
      </c>
      <c r="E3862" s="103">
        <v>100000</v>
      </c>
      <c r="F3862" s="103">
        <v>100000</v>
      </c>
      <c r="G3862" s="103">
        <v>0</v>
      </c>
      <c r="H3862" s="103">
        <v>100000</v>
      </c>
    </row>
    <row r="3863" spans="1:8" ht="31.5">
      <c r="A3863" s="101" t="s">
        <v>1652</v>
      </c>
      <c r="B3863" s="101" t="s">
        <v>4314</v>
      </c>
      <c r="C3863" s="102" t="s">
        <v>4316</v>
      </c>
      <c r="D3863" s="103">
        <v>100000</v>
      </c>
      <c r="E3863" s="103">
        <v>100000</v>
      </c>
      <c r="F3863" s="103">
        <v>100000</v>
      </c>
      <c r="G3863" s="103">
        <v>0</v>
      </c>
      <c r="H3863" s="103">
        <v>0</v>
      </c>
    </row>
    <row r="3864" spans="1:8" ht="31.5">
      <c r="A3864" s="101" t="s">
        <v>1654</v>
      </c>
      <c r="B3864" s="101" t="s">
        <v>4314</v>
      </c>
      <c r="C3864" s="102" t="s">
        <v>4317</v>
      </c>
      <c r="D3864" s="103">
        <v>300000</v>
      </c>
      <c r="E3864" s="103">
        <v>300000</v>
      </c>
      <c r="F3864" s="103">
        <v>300000</v>
      </c>
      <c r="G3864" s="103">
        <v>0</v>
      </c>
      <c r="H3864" s="103">
        <v>300000</v>
      </c>
    </row>
    <row r="3865" spans="1:8" ht="31.5">
      <c r="A3865" s="101" t="s">
        <v>1656</v>
      </c>
      <c r="B3865" s="101" t="s">
        <v>4318</v>
      </c>
      <c r="C3865" s="102" t="s">
        <v>4319</v>
      </c>
      <c r="D3865" s="103">
        <v>291000</v>
      </c>
      <c r="E3865" s="103">
        <v>291000</v>
      </c>
      <c r="F3865" s="103">
        <v>291000</v>
      </c>
      <c r="G3865" s="103">
        <v>0</v>
      </c>
      <c r="H3865" s="103">
        <v>291000</v>
      </c>
    </row>
    <row r="3866" spans="1:8">
      <c r="A3866" s="101" t="s">
        <v>1658</v>
      </c>
      <c r="B3866" s="101" t="s">
        <v>4318</v>
      </c>
      <c r="C3866" s="102" t="s">
        <v>4320</v>
      </c>
      <c r="D3866" s="103">
        <v>66000</v>
      </c>
      <c r="E3866" s="103">
        <v>66000</v>
      </c>
      <c r="F3866" s="103">
        <v>66000</v>
      </c>
      <c r="G3866" s="103">
        <v>0</v>
      </c>
      <c r="H3866" s="103">
        <v>66000</v>
      </c>
    </row>
    <row r="3867" spans="1:8" ht="31.5">
      <c r="A3867" s="101" t="s">
        <v>1660</v>
      </c>
      <c r="B3867" s="101" t="s">
        <v>4318</v>
      </c>
      <c r="C3867" s="102" t="s">
        <v>6440</v>
      </c>
      <c r="D3867" s="103">
        <v>105000</v>
      </c>
      <c r="E3867" s="103">
        <v>86000</v>
      </c>
      <c r="F3867" s="103">
        <v>86000</v>
      </c>
      <c r="G3867" s="103">
        <v>86000</v>
      </c>
      <c r="H3867" s="103">
        <v>0</v>
      </c>
    </row>
    <row r="3868" spans="1:8">
      <c r="A3868" s="101" t="s">
        <v>1662</v>
      </c>
      <c r="B3868" s="101" t="s">
        <v>4318</v>
      </c>
      <c r="C3868" s="102" t="s">
        <v>6441</v>
      </c>
      <c r="D3868" s="103">
        <v>23000</v>
      </c>
      <c r="E3868" s="103">
        <v>23000</v>
      </c>
      <c r="F3868" s="103">
        <v>23000</v>
      </c>
      <c r="G3868" s="103">
        <v>23000</v>
      </c>
      <c r="H3868" s="103">
        <v>0</v>
      </c>
    </row>
    <row r="3869" spans="1:8" ht="31.5">
      <c r="A3869" s="101" t="s">
        <v>1664</v>
      </c>
      <c r="B3869" s="101" t="s">
        <v>4321</v>
      </c>
      <c r="C3869" s="102" t="s">
        <v>4322</v>
      </c>
      <c r="D3869" s="103">
        <v>120000</v>
      </c>
      <c r="E3869" s="103">
        <v>120000</v>
      </c>
      <c r="F3869" s="103">
        <v>120000</v>
      </c>
      <c r="G3869" s="103">
        <v>0</v>
      </c>
      <c r="H3869" s="103">
        <v>120000</v>
      </c>
    </row>
    <row r="3870" spans="1:8" ht="31.5">
      <c r="A3870" s="101" t="s">
        <v>1667</v>
      </c>
      <c r="B3870" s="101" t="s">
        <v>4321</v>
      </c>
      <c r="C3870" s="102" t="s">
        <v>4323</v>
      </c>
      <c r="D3870" s="103">
        <v>120000</v>
      </c>
      <c r="E3870" s="103">
        <v>120000</v>
      </c>
      <c r="F3870" s="103">
        <v>120000</v>
      </c>
      <c r="G3870" s="103">
        <v>0</v>
      </c>
      <c r="H3870" s="103">
        <v>120000</v>
      </c>
    </row>
    <row r="3871" spans="1:8" ht="31.5">
      <c r="A3871" s="101" t="s">
        <v>1670</v>
      </c>
      <c r="B3871" s="101" t="s">
        <v>4321</v>
      </c>
      <c r="C3871" s="102" t="s">
        <v>4324</v>
      </c>
      <c r="D3871" s="103">
        <v>242000</v>
      </c>
      <c r="E3871" s="103">
        <v>242000</v>
      </c>
      <c r="F3871" s="103">
        <v>242000</v>
      </c>
      <c r="G3871" s="103">
        <v>0</v>
      </c>
      <c r="H3871" s="103">
        <v>242000</v>
      </c>
    </row>
    <row r="3872" spans="1:8" ht="31.5">
      <c r="A3872" s="101" t="s">
        <v>1672</v>
      </c>
      <c r="B3872" s="101" t="s">
        <v>4321</v>
      </c>
      <c r="C3872" s="102" t="s">
        <v>4325</v>
      </c>
      <c r="D3872" s="103">
        <v>1493510</v>
      </c>
      <c r="E3872" s="103">
        <v>1493510</v>
      </c>
      <c r="F3872" s="103">
        <v>1493510</v>
      </c>
      <c r="G3872" s="103">
        <v>0</v>
      </c>
      <c r="H3872" s="103">
        <v>1442671.27</v>
      </c>
    </row>
    <row r="3873" spans="1:8" ht="31.5">
      <c r="A3873" s="101" t="s">
        <v>1674</v>
      </c>
      <c r="B3873" s="101" t="s">
        <v>4321</v>
      </c>
      <c r="C3873" s="102" t="s">
        <v>4326</v>
      </c>
      <c r="D3873" s="103">
        <v>1000000</v>
      </c>
      <c r="E3873" s="103">
        <v>1000000</v>
      </c>
      <c r="F3873" s="103">
        <v>1000000</v>
      </c>
      <c r="G3873" s="103">
        <v>0</v>
      </c>
      <c r="H3873" s="103">
        <v>165665.53</v>
      </c>
    </row>
    <row r="3874" spans="1:8" ht="31.5">
      <c r="A3874" s="101" t="s">
        <v>1677</v>
      </c>
      <c r="B3874" s="101" t="s">
        <v>4321</v>
      </c>
      <c r="C3874" s="102" t="s">
        <v>4327</v>
      </c>
      <c r="D3874" s="103">
        <v>129490</v>
      </c>
      <c r="E3874" s="103">
        <v>129490</v>
      </c>
      <c r="F3874" s="103">
        <v>129490</v>
      </c>
      <c r="G3874" s="103">
        <v>0</v>
      </c>
      <c r="H3874" s="103">
        <v>129490</v>
      </c>
    </row>
    <row r="3875" spans="1:8" ht="31.5">
      <c r="A3875" s="101" t="s">
        <v>3798</v>
      </c>
      <c r="B3875" s="101" t="s">
        <v>4321</v>
      </c>
      <c r="C3875" s="102" t="s">
        <v>4328</v>
      </c>
      <c r="D3875" s="103">
        <v>266023</v>
      </c>
      <c r="E3875" s="103">
        <v>266023</v>
      </c>
      <c r="F3875" s="103">
        <v>266023</v>
      </c>
      <c r="G3875" s="103">
        <v>0</v>
      </c>
      <c r="H3875" s="103">
        <v>254585.7</v>
      </c>
    </row>
    <row r="3876" spans="1:8" ht="31.5">
      <c r="A3876" s="101" t="s">
        <v>3800</v>
      </c>
      <c r="B3876" s="101" t="s">
        <v>4321</v>
      </c>
      <c r="C3876" s="102" t="s">
        <v>4329</v>
      </c>
      <c r="D3876" s="103">
        <v>3400</v>
      </c>
      <c r="E3876" s="103">
        <v>3400</v>
      </c>
      <c r="F3876" s="103">
        <v>3400</v>
      </c>
      <c r="G3876" s="103">
        <v>0</v>
      </c>
      <c r="H3876" s="103">
        <v>0</v>
      </c>
    </row>
    <row r="3877" spans="1:8" ht="31.5">
      <c r="A3877" s="101" t="s">
        <v>3802</v>
      </c>
      <c r="B3877" s="101" t="s">
        <v>4321</v>
      </c>
      <c r="C3877" s="102" t="s">
        <v>4326</v>
      </c>
      <c r="D3877" s="103">
        <v>200000</v>
      </c>
      <c r="E3877" s="103">
        <v>200000</v>
      </c>
      <c r="F3877" s="103">
        <v>200000</v>
      </c>
      <c r="G3877" s="103">
        <v>0</v>
      </c>
      <c r="H3877" s="103">
        <v>200000</v>
      </c>
    </row>
    <row r="3878" spans="1:8" ht="31.5">
      <c r="A3878" s="101" t="s">
        <v>3803</v>
      </c>
      <c r="B3878" s="101" t="s">
        <v>4321</v>
      </c>
      <c r="C3878" s="102" t="s">
        <v>6442</v>
      </c>
      <c r="D3878" s="103">
        <v>422000</v>
      </c>
      <c r="E3878" s="103">
        <v>0</v>
      </c>
      <c r="F3878" s="103">
        <v>0</v>
      </c>
      <c r="G3878" s="103">
        <v>0</v>
      </c>
      <c r="H3878" s="103">
        <v>0</v>
      </c>
    </row>
    <row r="3879" spans="1:8">
      <c r="A3879" s="101" t="s">
        <v>3806</v>
      </c>
      <c r="B3879" s="101" t="s">
        <v>4321</v>
      </c>
      <c r="C3879" s="102" t="s">
        <v>6443</v>
      </c>
      <c r="D3879" s="103">
        <v>47000</v>
      </c>
      <c r="E3879" s="103">
        <v>0</v>
      </c>
      <c r="F3879" s="103">
        <v>0</v>
      </c>
      <c r="G3879" s="103">
        <v>0</v>
      </c>
      <c r="H3879" s="103">
        <v>0</v>
      </c>
    </row>
    <row r="3880" spans="1:8">
      <c r="A3880" s="101" t="s">
        <v>3808</v>
      </c>
      <c r="B3880" s="101" t="s">
        <v>4321</v>
      </c>
      <c r="C3880" s="102" t="s">
        <v>6444</v>
      </c>
      <c r="D3880" s="103">
        <v>47000</v>
      </c>
      <c r="E3880" s="103">
        <v>0</v>
      </c>
      <c r="F3880" s="103">
        <v>0</v>
      </c>
      <c r="G3880" s="103">
        <v>0</v>
      </c>
      <c r="H3880" s="103">
        <v>0</v>
      </c>
    </row>
    <row r="3881" spans="1:8" ht="31.5">
      <c r="A3881" s="101" t="s">
        <v>3810</v>
      </c>
      <c r="B3881" s="101" t="s">
        <v>4321</v>
      </c>
      <c r="C3881" s="102" t="s">
        <v>6445</v>
      </c>
      <c r="D3881" s="103">
        <v>114056</v>
      </c>
      <c r="E3881" s="103">
        <v>0</v>
      </c>
      <c r="F3881" s="103">
        <v>0</v>
      </c>
      <c r="G3881" s="103">
        <v>0</v>
      </c>
      <c r="H3881" s="103">
        <v>0</v>
      </c>
    </row>
    <row r="3882" spans="1:8" ht="31.5">
      <c r="A3882" s="101" t="s">
        <v>3812</v>
      </c>
      <c r="B3882" s="101" t="s">
        <v>4321</v>
      </c>
      <c r="C3882" s="102" t="s">
        <v>6446</v>
      </c>
      <c r="D3882" s="103">
        <v>120000</v>
      </c>
      <c r="E3882" s="103">
        <v>0</v>
      </c>
      <c r="F3882" s="103">
        <v>0</v>
      </c>
      <c r="G3882" s="103">
        <v>0</v>
      </c>
      <c r="H3882" s="103">
        <v>0</v>
      </c>
    </row>
    <row r="3883" spans="1:8" ht="31.5">
      <c r="A3883" s="101" t="s">
        <v>3813</v>
      </c>
      <c r="B3883" s="101" t="s">
        <v>4321</v>
      </c>
      <c r="C3883" s="102" t="s">
        <v>6447</v>
      </c>
      <c r="D3883" s="103">
        <v>100000</v>
      </c>
      <c r="E3883" s="103">
        <v>0</v>
      </c>
      <c r="F3883" s="103">
        <v>0</v>
      </c>
      <c r="G3883" s="103">
        <v>0</v>
      </c>
      <c r="H3883" s="103">
        <v>0</v>
      </c>
    </row>
    <row r="3884" spans="1:8" ht="31.5">
      <c r="A3884" s="101" t="s">
        <v>3816</v>
      </c>
      <c r="B3884" s="101" t="s">
        <v>4321</v>
      </c>
      <c r="C3884" s="102" t="s">
        <v>6448</v>
      </c>
      <c r="D3884" s="103">
        <v>116500</v>
      </c>
      <c r="E3884" s="103">
        <v>0</v>
      </c>
      <c r="F3884" s="103">
        <v>0</v>
      </c>
      <c r="G3884" s="103">
        <v>0</v>
      </c>
      <c r="H3884" s="103">
        <v>0</v>
      </c>
    </row>
    <row r="3885" spans="1:8" ht="31.5">
      <c r="A3885" s="101" t="s">
        <v>3817</v>
      </c>
      <c r="B3885" s="101" t="s">
        <v>4321</v>
      </c>
      <c r="C3885" s="102" t="s">
        <v>6449</v>
      </c>
      <c r="D3885" s="103">
        <v>99343</v>
      </c>
      <c r="E3885" s="103">
        <v>0</v>
      </c>
      <c r="F3885" s="103">
        <v>0</v>
      </c>
      <c r="G3885" s="103">
        <v>0</v>
      </c>
      <c r="H3885" s="103">
        <v>0</v>
      </c>
    </row>
    <row r="3886" spans="1:8">
      <c r="A3886" s="101" t="s">
        <v>3818</v>
      </c>
      <c r="B3886" s="101" t="s">
        <v>4321</v>
      </c>
      <c r="C3886" s="102" t="s">
        <v>6450</v>
      </c>
      <c r="D3886" s="103">
        <v>40000</v>
      </c>
      <c r="E3886" s="103">
        <v>0</v>
      </c>
      <c r="F3886" s="103">
        <v>0</v>
      </c>
      <c r="G3886" s="103">
        <v>0</v>
      </c>
      <c r="H3886" s="103">
        <v>0</v>
      </c>
    </row>
    <row r="3887" spans="1:8">
      <c r="A3887" s="101" t="s">
        <v>3819</v>
      </c>
      <c r="B3887" s="101" t="s">
        <v>4321</v>
      </c>
      <c r="C3887" s="102" t="s">
        <v>591</v>
      </c>
      <c r="D3887" s="103">
        <v>0</v>
      </c>
      <c r="E3887" s="103">
        <v>939000</v>
      </c>
      <c r="F3887" s="103">
        <v>939000</v>
      </c>
      <c r="G3887" s="103">
        <v>939000</v>
      </c>
      <c r="H3887" s="103">
        <v>0</v>
      </c>
    </row>
    <row r="3888" spans="1:8" ht="31.5">
      <c r="A3888" s="101" t="s">
        <v>3822</v>
      </c>
      <c r="B3888" s="101" t="s">
        <v>4330</v>
      </c>
      <c r="C3888" s="102" t="s">
        <v>4331</v>
      </c>
      <c r="D3888" s="103">
        <v>128000</v>
      </c>
      <c r="E3888" s="103">
        <v>128000</v>
      </c>
      <c r="F3888" s="103">
        <v>128000</v>
      </c>
      <c r="G3888" s="103">
        <v>0</v>
      </c>
      <c r="H3888" s="103">
        <v>105214.62</v>
      </c>
    </row>
    <row r="3889" spans="1:8" ht="31.5">
      <c r="A3889" s="101" t="s">
        <v>3824</v>
      </c>
      <c r="B3889" s="101" t="s">
        <v>4330</v>
      </c>
      <c r="C3889" s="102" t="s">
        <v>4332</v>
      </c>
      <c r="D3889" s="103">
        <v>57000</v>
      </c>
      <c r="E3889" s="103">
        <v>57000</v>
      </c>
      <c r="F3889" s="103">
        <v>57000</v>
      </c>
      <c r="G3889" s="103">
        <v>0</v>
      </c>
      <c r="H3889" s="103">
        <v>57000</v>
      </c>
    </row>
    <row r="3890" spans="1:8" ht="31.5">
      <c r="A3890" s="101" t="s">
        <v>3826</v>
      </c>
      <c r="B3890" s="101" t="s">
        <v>4330</v>
      </c>
      <c r="C3890" s="102" t="s">
        <v>4333</v>
      </c>
      <c r="D3890" s="103">
        <v>87000</v>
      </c>
      <c r="E3890" s="103">
        <v>87000</v>
      </c>
      <c r="F3890" s="103">
        <v>87000</v>
      </c>
      <c r="G3890" s="103">
        <v>0</v>
      </c>
      <c r="H3890" s="103">
        <v>87000</v>
      </c>
    </row>
    <row r="3891" spans="1:8" ht="31.5">
      <c r="A3891" s="101" t="s">
        <v>3828</v>
      </c>
      <c r="B3891" s="101" t="s">
        <v>4330</v>
      </c>
      <c r="C3891" s="102" t="s">
        <v>4334</v>
      </c>
      <c r="D3891" s="103">
        <v>406000</v>
      </c>
      <c r="E3891" s="103">
        <v>406000</v>
      </c>
      <c r="F3891" s="103">
        <v>406000</v>
      </c>
      <c r="G3891" s="103">
        <v>0</v>
      </c>
      <c r="H3891" s="103">
        <v>0</v>
      </c>
    </row>
    <row r="3892" spans="1:8" ht="47.25">
      <c r="A3892" s="101" t="s">
        <v>3830</v>
      </c>
      <c r="B3892" s="101" t="s">
        <v>4330</v>
      </c>
      <c r="C3892" s="102" t="s">
        <v>4335</v>
      </c>
      <c r="D3892" s="103">
        <v>852000</v>
      </c>
      <c r="E3892" s="103">
        <v>852000</v>
      </c>
      <c r="F3892" s="103">
        <v>852000</v>
      </c>
      <c r="G3892" s="103">
        <v>0</v>
      </c>
      <c r="H3892" s="103">
        <v>0</v>
      </c>
    </row>
    <row r="3893" spans="1:8" ht="31.5">
      <c r="A3893" s="101" t="s">
        <v>3832</v>
      </c>
      <c r="B3893" s="101" t="s">
        <v>4330</v>
      </c>
      <c r="C3893" s="102" t="s">
        <v>4336</v>
      </c>
      <c r="D3893" s="103">
        <v>1481000</v>
      </c>
      <c r="E3893" s="103">
        <v>1481000</v>
      </c>
      <c r="F3893" s="103">
        <v>1481000</v>
      </c>
      <c r="G3893" s="103">
        <v>0</v>
      </c>
      <c r="H3893" s="103">
        <v>0</v>
      </c>
    </row>
    <row r="3894" spans="1:8" ht="31.5">
      <c r="A3894" s="101" t="s">
        <v>3834</v>
      </c>
      <c r="B3894" s="101" t="s">
        <v>4330</v>
      </c>
      <c r="C3894" s="102" t="s">
        <v>4337</v>
      </c>
      <c r="D3894" s="103">
        <v>116000</v>
      </c>
      <c r="E3894" s="103">
        <v>116000</v>
      </c>
      <c r="F3894" s="103">
        <v>116000</v>
      </c>
      <c r="G3894" s="103">
        <v>0</v>
      </c>
      <c r="H3894" s="103">
        <v>0</v>
      </c>
    </row>
    <row r="3895" spans="1:8" ht="31.5">
      <c r="A3895" s="101" t="s">
        <v>3836</v>
      </c>
      <c r="B3895" s="101" t="s">
        <v>4330</v>
      </c>
      <c r="C3895" s="102" t="s">
        <v>4338</v>
      </c>
      <c r="D3895" s="103">
        <v>444804</v>
      </c>
      <c r="E3895" s="103">
        <v>444804</v>
      </c>
      <c r="F3895" s="103">
        <v>444804</v>
      </c>
      <c r="G3895" s="103">
        <v>0</v>
      </c>
      <c r="H3895" s="103">
        <v>0</v>
      </c>
    </row>
    <row r="3896" spans="1:8" ht="31.5">
      <c r="A3896" s="101" t="s">
        <v>3838</v>
      </c>
      <c r="B3896" s="101" t="s">
        <v>4330</v>
      </c>
      <c r="C3896" s="102" t="s">
        <v>6451</v>
      </c>
      <c r="D3896" s="103">
        <v>45729</v>
      </c>
      <c r="E3896" s="103">
        <v>0</v>
      </c>
      <c r="F3896" s="103">
        <v>0</v>
      </c>
      <c r="G3896" s="103">
        <v>0</v>
      </c>
      <c r="H3896" s="103">
        <v>0</v>
      </c>
    </row>
    <row r="3897" spans="1:8" ht="31.5">
      <c r="A3897" s="101" t="s">
        <v>3840</v>
      </c>
      <c r="B3897" s="101" t="s">
        <v>4330</v>
      </c>
      <c r="C3897" s="102" t="s">
        <v>6452</v>
      </c>
      <c r="D3897" s="103">
        <v>21006</v>
      </c>
      <c r="E3897" s="103">
        <v>0</v>
      </c>
      <c r="F3897" s="103">
        <v>0</v>
      </c>
      <c r="G3897" s="103">
        <v>0</v>
      </c>
      <c r="H3897" s="103">
        <v>0</v>
      </c>
    </row>
    <row r="3898" spans="1:8" ht="31.5">
      <c r="A3898" s="101" t="s">
        <v>3842</v>
      </c>
      <c r="B3898" s="101" t="s">
        <v>4330</v>
      </c>
      <c r="C3898" s="102" t="s">
        <v>6453</v>
      </c>
      <c r="D3898" s="103">
        <v>32000</v>
      </c>
      <c r="E3898" s="103">
        <v>32000</v>
      </c>
      <c r="F3898" s="103">
        <v>32000</v>
      </c>
      <c r="G3898" s="103">
        <v>32000</v>
      </c>
      <c r="H3898" s="103">
        <v>0</v>
      </c>
    </row>
    <row r="3899" spans="1:8" ht="31.5">
      <c r="A3899" s="101" t="s">
        <v>3844</v>
      </c>
      <c r="B3899" s="101" t="s">
        <v>4330</v>
      </c>
      <c r="C3899" s="102" t="s">
        <v>6454</v>
      </c>
      <c r="D3899" s="103">
        <v>145625</v>
      </c>
      <c r="E3899" s="103">
        <v>145625</v>
      </c>
      <c r="F3899" s="103">
        <v>145625</v>
      </c>
      <c r="G3899" s="103">
        <v>145625</v>
      </c>
      <c r="H3899" s="103">
        <v>0</v>
      </c>
    </row>
    <row r="3900" spans="1:8" ht="47.25">
      <c r="A3900" s="101" t="s">
        <v>3846</v>
      </c>
      <c r="B3900" s="101" t="s">
        <v>4330</v>
      </c>
      <c r="C3900" s="102" t="s">
        <v>6455</v>
      </c>
      <c r="D3900" s="103">
        <v>305806</v>
      </c>
      <c r="E3900" s="103">
        <v>305806</v>
      </c>
      <c r="F3900" s="103">
        <v>305806</v>
      </c>
      <c r="G3900" s="103">
        <v>305806</v>
      </c>
      <c r="H3900" s="103">
        <v>0</v>
      </c>
    </row>
    <row r="3901" spans="1:8" ht="31.5">
      <c r="A3901" s="101" t="s">
        <v>3848</v>
      </c>
      <c r="B3901" s="101" t="s">
        <v>4330</v>
      </c>
      <c r="C3901" s="102" t="s">
        <v>6456</v>
      </c>
      <c r="D3901" s="103">
        <v>533593</v>
      </c>
      <c r="E3901" s="103">
        <v>471569</v>
      </c>
      <c r="F3901" s="103">
        <v>471569</v>
      </c>
      <c r="G3901" s="103">
        <v>471569</v>
      </c>
      <c r="H3901" s="103">
        <v>0</v>
      </c>
    </row>
    <row r="3902" spans="1:8" ht="31.5">
      <c r="A3902" s="101" t="s">
        <v>3850</v>
      </c>
      <c r="B3902" s="101" t="s">
        <v>4330</v>
      </c>
      <c r="C3902" s="102" t="s">
        <v>6457</v>
      </c>
      <c r="D3902" s="103">
        <v>41000</v>
      </c>
      <c r="E3902" s="103">
        <v>0</v>
      </c>
      <c r="F3902" s="103">
        <v>0</v>
      </c>
      <c r="G3902" s="103">
        <v>0</v>
      </c>
      <c r="H3902" s="103">
        <v>0</v>
      </c>
    </row>
    <row r="3903" spans="1:8" ht="31.5">
      <c r="A3903" s="101" t="s">
        <v>3852</v>
      </c>
      <c r="B3903" s="101" t="s">
        <v>4339</v>
      </c>
      <c r="C3903" s="102" t="s">
        <v>4340</v>
      </c>
      <c r="D3903" s="103">
        <v>120000</v>
      </c>
      <c r="E3903" s="103">
        <v>120000</v>
      </c>
      <c r="F3903" s="103">
        <v>120000</v>
      </c>
      <c r="G3903" s="103">
        <v>0</v>
      </c>
      <c r="H3903" s="103">
        <v>0</v>
      </c>
    </row>
    <row r="3904" spans="1:8" ht="31.5">
      <c r="A3904" s="101" t="s">
        <v>3854</v>
      </c>
      <c r="B3904" s="101" t="s">
        <v>4339</v>
      </c>
      <c r="C3904" s="102" t="s">
        <v>4341</v>
      </c>
      <c r="D3904" s="103">
        <v>120000</v>
      </c>
      <c r="E3904" s="103">
        <v>120000</v>
      </c>
      <c r="F3904" s="103">
        <v>120000</v>
      </c>
      <c r="G3904" s="103">
        <v>0</v>
      </c>
      <c r="H3904" s="103">
        <v>120000</v>
      </c>
    </row>
    <row r="3905" spans="1:8" ht="31.5">
      <c r="A3905" s="101" t="s">
        <v>3856</v>
      </c>
      <c r="B3905" s="101" t="s">
        <v>4339</v>
      </c>
      <c r="C3905" s="102" t="s">
        <v>4342</v>
      </c>
      <c r="D3905" s="103">
        <v>120000</v>
      </c>
      <c r="E3905" s="103">
        <v>120000</v>
      </c>
      <c r="F3905" s="103">
        <v>120000</v>
      </c>
      <c r="G3905" s="103">
        <v>0</v>
      </c>
      <c r="H3905" s="103">
        <v>0</v>
      </c>
    </row>
    <row r="3906" spans="1:8" ht="31.5">
      <c r="A3906" s="101" t="s">
        <v>3858</v>
      </c>
      <c r="B3906" s="101" t="s">
        <v>4339</v>
      </c>
      <c r="C3906" s="102" t="s">
        <v>4343</v>
      </c>
      <c r="D3906" s="103">
        <v>89900</v>
      </c>
      <c r="E3906" s="103">
        <v>89900</v>
      </c>
      <c r="F3906" s="103">
        <v>89900</v>
      </c>
      <c r="G3906" s="103">
        <v>0</v>
      </c>
      <c r="H3906" s="103">
        <v>0</v>
      </c>
    </row>
    <row r="3907" spans="1:8" ht="31.5">
      <c r="A3907" s="101" t="s">
        <v>3860</v>
      </c>
      <c r="B3907" s="101" t="s">
        <v>4339</v>
      </c>
      <c r="C3907" s="102" t="s">
        <v>4344</v>
      </c>
      <c r="D3907" s="103">
        <v>22500</v>
      </c>
      <c r="E3907" s="103">
        <v>22500</v>
      </c>
      <c r="F3907" s="103">
        <v>22500</v>
      </c>
      <c r="G3907" s="103">
        <v>0</v>
      </c>
      <c r="H3907" s="103">
        <v>22500</v>
      </c>
    </row>
    <row r="3908" spans="1:8">
      <c r="A3908" s="101" t="s">
        <v>3862</v>
      </c>
      <c r="B3908" s="101" t="s">
        <v>4339</v>
      </c>
      <c r="C3908" s="102" t="s">
        <v>6458</v>
      </c>
      <c r="D3908" s="103">
        <v>270000</v>
      </c>
      <c r="E3908" s="103">
        <v>229204.37956204379</v>
      </c>
      <c r="F3908" s="103">
        <v>229204.37956204379</v>
      </c>
      <c r="G3908" s="103">
        <v>229204.37956204379</v>
      </c>
      <c r="H3908" s="103">
        <v>0</v>
      </c>
    </row>
    <row r="3909" spans="1:8">
      <c r="A3909" s="101" t="s">
        <v>3864</v>
      </c>
      <c r="B3909" s="101" t="s">
        <v>4339</v>
      </c>
      <c r="C3909" s="102" t="s">
        <v>6459</v>
      </c>
      <c r="D3909" s="103">
        <v>200000</v>
      </c>
      <c r="E3909" s="103">
        <v>169781.02189781022</v>
      </c>
      <c r="F3909" s="103">
        <v>169781.02189781022</v>
      </c>
      <c r="G3909" s="103">
        <v>169781.02189781022</v>
      </c>
      <c r="H3909" s="103">
        <v>0</v>
      </c>
    </row>
    <row r="3910" spans="1:8" ht="31.5">
      <c r="A3910" s="101" t="s">
        <v>3866</v>
      </c>
      <c r="B3910" s="101" t="s">
        <v>4339</v>
      </c>
      <c r="C3910" s="102" t="s">
        <v>6460</v>
      </c>
      <c r="D3910" s="103">
        <v>100000</v>
      </c>
      <c r="E3910" s="103">
        <v>84890.51094890511</v>
      </c>
      <c r="F3910" s="103">
        <v>84890.51094890511</v>
      </c>
      <c r="G3910" s="103">
        <v>84890.51094890511</v>
      </c>
      <c r="H3910" s="103">
        <v>0</v>
      </c>
    </row>
    <row r="3911" spans="1:8">
      <c r="A3911" s="101" t="s">
        <v>3868</v>
      </c>
      <c r="B3911" s="101" t="s">
        <v>4339</v>
      </c>
      <c r="C3911" s="102" t="s">
        <v>6459</v>
      </c>
      <c r="D3911" s="103">
        <v>800000</v>
      </c>
      <c r="E3911" s="103">
        <v>679124.08759124088</v>
      </c>
      <c r="F3911" s="103">
        <v>679124.08759124088</v>
      </c>
      <c r="G3911" s="103">
        <v>679124.08759124088</v>
      </c>
      <c r="H3911" s="103">
        <v>0</v>
      </c>
    </row>
    <row r="3912" spans="1:8" ht="31.5">
      <c r="A3912" s="101" t="s">
        <v>3870</v>
      </c>
      <c r="B3912" s="101" t="s">
        <v>4345</v>
      </c>
      <c r="C3912" s="102" t="s">
        <v>4346</v>
      </c>
      <c r="D3912" s="103">
        <v>204000</v>
      </c>
      <c r="E3912" s="103">
        <v>204000</v>
      </c>
      <c r="F3912" s="103">
        <v>204000</v>
      </c>
      <c r="G3912" s="103">
        <v>204000</v>
      </c>
      <c r="H3912" s="103">
        <v>79990</v>
      </c>
    </row>
    <row r="3913" spans="1:8" ht="63">
      <c r="A3913" s="101" t="s">
        <v>3872</v>
      </c>
      <c r="B3913" s="101" t="s">
        <v>4345</v>
      </c>
      <c r="C3913" s="102" t="s">
        <v>4347</v>
      </c>
      <c r="D3913" s="103">
        <v>204000</v>
      </c>
      <c r="E3913" s="103">
        <v>204000</v>
      </c>
      <c r="F3913" s="103">
        <v>204000</v>
      </c>
      <c r="G3913" s="103">
        <v>204000</v>
      </c>
      <c r="H3913" s="103">
        <v>200320.16</v>
      </c>
    </row>
    <row r="3914" spans="1:8" ht="47.25">
      <c r="A3914" s="101" t="s">
        <v>3874</v>
      </c>
      <c r="B3914" s="101" t="s">
        <v>4345</v>
      </c>
      <c r="C3914" s="102" t="s">
        <v>4348</v>
      </c>
      <c r="D3914" s="103">
        <v>57000</v>
      </c>
      <c r="E3914" s="103">
        <v>57000</v>
      </c>
      <c r="F3914" s="103">
        <v>57000</v>
      </c>
      <c r="G3914" s="103">
        <v>0</v>
      </c>
      <c r="H3914" s="103">
        <v>0</v>
      </c>
    </row>
    <row r="3915" spans="1:8" ht="31.5">
      <c r="A3915" s="101" t="s">
        <v>3876</v>
      </c>
      <c r="B3915" s="101" t="s">
        <v>4345</v>
      </c>
      <c r="C3915" s="102" t="s">
        <v>4349</v>
      </c>
      <c r="D3915" s="103">
        <v>116000</v>
      </c>
      <c r="E3915" s="103">
        <v>116000</v>
      </c>
      <c r="F3915" s="103">
        <v>116000</v>
      </c>
      <c r="G3915" s="103">
        <v>116000</v>
      </c>
      <c r="H3915" s="103">
        <v>115945</v>
      </c>
    </row>
    <row r="3916" spans="1:8">
      <c r="A3916" s="101" t="s">
        <v>3878</v>
      </c>
      <c r="B3916" s="101" t="s">
        <v>4345</v>
      </c>
      <c r="C3916" s="102" t="s">
        <v>4350</v>
      </c>
      <c r="D3916" s="103">
        <v>233000</v>
      </c>
      <c r="E3916" s="103">
        <v>233000</v>
      </c>
      <c r="F3916" s="103">
        <v>233000</v>
      </c>
      <c r="G3916" s="103">
        <v>0</v>
      </c>
      <c r="H3916" s="103">
        <v>0</v>
      </c>
    </row>
    <row r="3917" spans="1:8" ht="31.5">
      <c r="A3917" s="101" t="s">
        <v>3880</v>
      </c>
      <c r="B3917" s="101" t="s">
        <v>4345</v>
      </c>
      <c r="C3917" s="102" t="s">
        <v>4351</v>
      </c>
      <c r="D3917" s="103">
        <v>233000</v>
      </c>
      <c r="E3917" s="103">
        <v>233000</v>
      </c>
      <c r="F3917" s="103">
        <v>233000</v>
      </c>
      <c r="G3917" s="103">
        <v>0</v>
      </c>
      <c r="H3917" s="103">
        <v>0</v>
      </c>
    </row>
    <row r="3918" spans="1:8" ht="31.5">
      <c r="A3918" s="101" t="s">
        <v>3882</v>
      </c>
      <c r="B3918" s="101" t="s">
        <v>4345</v>
      </c>
      <c r="C3918" s="102" t="s">
        <v>4352</v>
      </c>
      <c r="D3918" s="103">
        <v>251000</v>
      </c>
      <c r="E3918" s="103">
        <v>251000</v>
      </c>
      <c r="F3918" s="103">
        <v>251000</v>
      </c>
      <c r="G3918" s="103">
        <v>0</v>
      </c>
      <c r="H3918" s="103">
        <v>0</v>
      </c>
    </row>
    <row r="3919" spans="1:8">
      <c r="A3919" s="101" t="s">
        <v>3884</v>
      </c>
      <c r="B3919" s="101" t="s">
        <v>4345</v>
      </c>
      <c r="C3919" s="102" t="s">
        <v>4353</v>
      </c>
      <c r="D3919" s="103">
        <v>291000</v>
      </c>
      <c r="E3919" s="103">
        <v>291000</v>
      </c>
      <c r="F3919" s="103">
        <v>291000</v>
      </c>
      <c r="G3919" s="103">
        <v>0</v>
      </c>
      <c r="H3919" s="103">
        <v>0</v>
      </c>
    </row>
    <row r="3920" spans="1:8" ht="47.25">
      <c r="A3920" s="101" t="s">
        <v>3886</v>
      </c>
      <c r="B3920" s="101" t="s">
        <v>4345</v>
      </c>
      <c r="C3920" s="102" t="s">
        <v>4354</v>
      </c>
      <c r="D3920" s="103">
        <v>29000</v>
      </c>
      <c r="E3920" s="103">
        <v>29000</v>
      </c>
      <c r="F3920" s="103">
        <v>29000</v>
      </c>
      <c r="G3920" s="103">
        <v>0</v>
      </c>
      <c r="H3920" s="103">
        <v>29000</v>
      </c>
    </row>
    <row r="3921" spans="1:9" ht="47.25">
      <c r="A3921" s="101" t="s">
        <v>3888</v>
      </c>
      <c r="B3921" s="101" t="s">
        <v>4345</v>
      </c>
      <c r="C3921" s="102" t="s">
        <v>4355</v>
      </c>
      <c r="D3921" s="103">
        <v>29000</v>
      </c>
      <c r="E3921" s="103">
        <v>29000</v>
      </c>
      <c r="F3921" s="103">
        <v>29000</v>
      </c>
      <c r="G3921" s="103">
        <v>0</v>
      </c>
      <c r="H3921" s="103">
        <v>19000</v>
      </c>
    </row>
    <row r="3922" spans="1:9" ht="47.25">
      <c r="A3922" s="101" t="s">
        <v>3890</v>
      </c>
      <c r="B3922" s="101" t="s">
        <v>4345</v>
      </c>
      <c r="C3922" s="102" t="s">
        <v>4356</v>
      </c>
      <c r="D3922" s="103">
        <v>116000</v>
      </c>
      <c r="E3922" s="103">
        <v>116000</v>
      </c>
      <c r="F3922" s="103">
        <v>116000</v>
      </c>
      <c r="G3922" s="103">
        <v>0</v>
      </c>
      <c r="H3922" s="103">
        <v>94580</v>
      </c>
    </row>
    <row r="3923" spans="1:9" ht="47.25">
      <c r="A3923" s="101" t="s">
        <v>3892</v>
      </c>
      <c r="B3923" s="101" t="s">
        <v>4345</v>
      </c>
      <c r="C3923" s="102" t="s">
        <v>4357</v>
      </c>
      <c r="D3923" s="103">
        <v>29000</v>
      </c>
      <c r="E3923" s="103">
        <v>29000</v>
      </c>
      <c r="F3923" s="103">
        <v>29000</v>
      </c>
      <c r="G3923" s="103">
        <v>0</v>
      </c>
      <c r="H3923" s="103">
        <v>29000</v>
      </c>
    </row>
    <row r="3924" spans="1:9" ht="47.25">
      <c r="A3924" s="101" t="s">
        <v>3894</v>
      </c>
      <c r="B3924" s="101" t="s">
        <v>4345</v>
      </c>
      <c r="C3924" s="102" t="s">
        <v>4358</v>
      </c>
      <c r="D3924" s="103">
        <v>58000</v>
      </c>
      <c r="E3924" s="103">
        <v>58000</v>
      </c>
      <c r="F3924" s="103">
        <v>58000</v>
      </c>
      <c r="G3924" s="103">
        <v>55000</v>
      </c>
      <c r="H3924" s="103">
        <v>47879</v>
      </c>
    </row>
    <row r="3925" spans="1:9" ht="31.5">
      <c r="A3925" s="101" t="s">
        <v>3896</v>
      </c>
      <c r="B3925" s="101" t="s">
        <v>4345</v>
      </c>
      <c r="C3925" s="102" t="s">
        <v>4359</v>
      </c>
      <c r="D3925" s="103">
        <v>17000</v>
      </c>
      <c r="E3925" s="103">
        <v>17000</v>
      </c>
      <c r="F3925" s="103">
        <v>17000</v>
      </c>
      <c r="G3925" s="103">
        <v>17000</v>
      </c>
      <c r="H3925" s="103">
        <v>11000</v>
      </c>
    </row>
    <row r="3926" spans="1:9" ht="18.75" customHeight="1">
      <c r="A3926" s="101" t="s">
        <v>3898</v>
      </c>
      <c r="B3926" s="101" t="s">
        <v>4345</v>
      </c>
      <c r="C3926" s="102" t="s">
        <v>4360</v>
      </c>
      <c r="D3926" s="103">
        <v>17000</v>
      </c>
      <c r="E3926" s="103">
        <v>17000</v>
      </c>
      <c r="F3926" s="103">
        <v>17000</v>
      </c>
      <c r="G3926" s="103">
        <v>17000</v>
      </c>
      <c r="H3926" s="103">
        <v>17000</v>
      </c>
      <c r="I3926" s="1">
        <v>1</v>
      </c>
    </row>
    <row r="3927" spans="1:9" ht="20.25" customHeight="1">
      <c r="A3927" s="101" t="s">
        <v>3900</v>
      </c>
      <c r="B3927" s="101" t="s">
        <v>4345</v>
      </c>
      <c r="C3927" s="102" t="s">
        <v>4361</v>
      </c>
      <c r="D3927" s="103">
        <v>17000</v>
      </c>
      <c r="E3927" s="103">
        <v>17000</v>
      </c>
      <c r="F3927" s="103">
        <v>17000</v>
      </c>
      <c r="G3927" s="103">
        <v>17000</v>
      </c>
      <c r="H3927" s="103">
        <v>17000</v>
      </c>
    </row>
    <row r="3928" spans="1:9" ht="31.5">
      <c r="A3928" s="101" t="s">
        <v>3902</v>
      </c>
      <c r="B3928" s="101" t="s">
        <v>4345</v>
      </c>
      <c r="C3928" s="102" t="s">
        <v>4346</v>
      </c>
      <c r="D3928" s="103">
        <v>73000</v>
      </c>
      <c r="E3928" s="103">
        <v>73000</v>
      </c>
      <c r="F3928" s="103">
        <v>73000</v>
      </c>
      <c r="G3928" s="103">
        <v>0</v>
      </c>
      <c r="H3928" s="103">
        <v>0</v>
      </c>
    </row>
    <row r="3929" spans="1:9" ht="63">
      <c r="A3929" s="101" t="s">
        <v>3904</v>
      </c>
      <c r="B3929" s="101" t="s">
        <v>4345</v>
      </c>
      <c r="C3929" s="102" t="s">
        <v>6461</v>
      </c>
      <c r="D3929" s="103">
        <v>73000</v>
      </c>
      <c r="E3929" s="103">
        <v>73000</v>
      </c>
      <c r="F3929" s="103">
        <v>73000</v>
      </c>
      <c r="G3929" s="103">
        <v>0</v>
      </c>
      <c r="H3929" s="103">
        <v>0</v>
      </c>
    </row>
    <row r="3930" spans="1:9" ht="47.25">
      <c r="A3930" s="101" t="s">
        <v>3906</v>
      </c>
      <c r="B3930" s="101" t="s">
        <v>4345</v>
      </c>
      <c r="C3930" s="102" t="s">
        <v>6462</v>
      </c>
      <c r="D3930" s="103">
        <v>22000</v>
      </c>
      <c r="E3930" s="103">
        <v>22000</v>
      </c>
      <c r="F3930" s="103">
        <v>22000</v>
      </c>
      <c r="G3930" s="103">
        <v>0</v>
      </c>
      <c r="H3930" s="103">
        <v>8703</v>
      </c>
    </row>
    <row r="3931" spans="1:9" ht="31.5">
      <c r="A3931" s="101" t="s">
        <v>3908</v>
      </c>
      <c r="B3931" s="101" t="s">
        <v>4345</v>
      </c>
      <c r="C3931" s="102" t="s">
        <v>6463</v>
      </c>
      <c r="D3931" s="103">
        <v>63000</v>
      </c>
      <c r="E3931" s="103">
        <v>63000</v>
      </c>
      <c r="F3931" s="103">
        <v>63000</v>
      </c>
      <c r="G3931" s="103">
        <v>0</v>
      </c>
      <c r="H3931" s="103">
        <v>0</v>
      </c>
    </row>
    <row r="3932" spans="1:9">
      <c r="A3932" s="101" t="s">
        <v>3910</v>
      </c>
      <c r="B3932" s="101" t="s">
        <v>4345</v>
      </c>
      <c r="C3932" s="102" t="s">
        <v>6464</v>
      </c>
      <c r="D3932" s="103">
        <v>83000</v>
      </c>
      <c r="E3932" s="103">
        <v>83000</v>
      </c>
      <c r="F3932" s="103">
        <v>83000</v>
      </c>
      <c r="G3932" s="103">
        <v>0</v>
      </c>
      <c r="H3932" s="103">
        <v>0</v>
      </c>
    </row>
    <row r="3933" spans="1:9" ht="31.5">
      <c r="A3933" s="101" t="s">
        <v>3912</v>
      </c>
      <c r="B3933" s="101" t="s">
        <v>4345</v>
      </c>
      <c r="C3933" s="102" t="s">
        <v>6465</v>
      </c>
      <c r="D3933" s="103">
        <v>83000</v>
      </c>
      <c r="E3933" s="103">
        <v>22000</v>
      </c>
      <c r="F3933" s="103">
        <v>22000</v>
      </c>
      <c r="G3933" s="103">
        <v>0</v>
      </c>
      <c r="H3933" s="103">
        <v>0</v>
      </c>
    </row>
    <row r="3934" spans="1:9" ht="31.5">
      <c r="A3934" s="101" t="s">
        <v>3914</v>
      </c>
      <c r="B3934" s="101" t="s">
        <v>4345</v>
      </c>
      <c r="C3934" s="102" t="s">
        <v>6466</v>
      </c>
      <c r="D3934" s="103">
        <v>69362</v>
      </c>
      <c r="E3934" s="103">
        <v>69362</v>
      </c>
      <c r="F3934" s="103">
        <v>69362</v>
      </c>
      <c r="G3934" s="103">
        <v>63000</v>
      </c>
      <c r="H3934" s="103">
        <v>0</v>
      </c>
    </row>
    <row r="3935" spans="1:9">
      <c r="A3935" s="101" t="s">
        <v>3916</v>
      </c>
      <c r="B3935" s="101" t="s">
        <v>4345</v>
      </c>
      <c r="C3935" s="102" t="s">
        <v>6467</v>
      </c>
      <c r="D3935" s="103">
        <v>105000</v>
      </c>
      <c r="E3935" s="103">
        <v>83000</v>
      </c>
      <c r="F3935" s="103">
        <v>83000</v>
      </c>
      <c r="G3935" s="103">
        <v>33000</v>
      </c>
      <c r="H3935" s="103">
        <v>0</v>
      </c>
    </row>
    <row r="3936" spans="1:9" ht="47.25">
      <c r="A3936" s="101" t="s">
        <v>3918</v>
      </c>
      <c r="B3936" s="101" t="s">
        <v>4345</v>
      </c>
      <c r="C3936" s="102" t="s">
        <v>6468</v>
      </c>
      <c r="D3936" s="103">
        <v>11000</v>
      </c>
      <c r="E3936" s="103">
        <v>11000</v>
      </c>
      <c r="F3936" s="103">
        <v>11000</v>
      </c>
      <c r="G3936" s="103">
        <v>11000</v>
      </c>
      <c r="H3936" s="103">
        <v>0</v>
      </c>
    </row>
    <row r="3937" spans="1:8" ht="47.25">
      <c r="A3937" s="101" t="s">
        <v>3919</v>
      </c>
      <c r="B3937" s="101" t="s">
        <v>4345</v>
      </c>
      <c r="C3937" s="102" t="s">
        <v>6469</v>
      </c>
      <c r="D3937" s="103">
        <v>11000</v>
      </c>
      <c r="E3937" s="103">
        <v>11000</v>
      </c>
      <c r="F3937" s="103">
        <v>11000</v>
      </c>
      <c r="G3937" s="103">
        <v>11000</v>
      </c>
      <c r="H3937" s="103">
        <v>0</v>
      </c>
    </row>
    <row r="3938" spans="1:8" ht="47.25">
      <c r="A3938" s="101" t="s">
        <v>3920</v>
      </c>
      <c r="B3938" s="101" t="s">
        <v>4345</v>
      </c>
      <c r="C3938" s="102" t="s">
        <v>6470</v>
      </c>
      <c r="D3938" s="103">
        <v>42000</v>
      </c>
      <c r="E3938" s="103">
        <v>42000</v>
      </c>
      <c r="F3938" s="103">
        <v>42000</v>
      </c>
      <c r="G3938" s="103">
        <v>42000</v>
      </c>
      <c r="H3938" s="103">
        <v>0</v>
      </c>
    </row>
    <row r="3939" spans="1:8" ht="47.25">
      <c r="A3939" s="101" t="s">
        <v>3923</v>
      </c>
      <c r="B3939" s="101" t="s">
        <v>4345</v>
      </c>
      <c r="C3939" s="102" t="s">
        <v>6471</v>
      </c>
      <c r="D3939" s="103">
        <v>11000</v>
      </c>
      <c r="E3939" s="103">
        <v>11000</v>
      </c>
      <c r="F3939" s="103">
        <v>11000</v>
      </c>
      <c r="G3939" s="103">
        <v>0</v>
      </c>
      <c r="H3939" s="103">
        <v>0</v>
      </c>
    </row>
    <row r="3940" spans="1:8" ht="47.25">
      <c r="A3940" s="101" t="s">
        <v>3925</v>
      </c>
      <c r="B3940" s="101" t="s">
        <v>4345</v>
      </c>
      <c r="C3940" s="102" t="s">
        <v>6472</v>
      </c>
      <c r="D3940" s="103">
        <v>21000</v>
      </c>
      <c r="E3940" s="103">
        <v>21000</v>
      </c>
      <c r="F3940" s="103">
        <v>21000</v>
      </c>
      <c r="G3940" s="103">
        <v>0</v>
      </c>
      <c r="H3940" s="103">
        <v>0</v>
      </c>
    </row>
    <row r="3941" spans="1:8" ht="31.5">
      <c r="A3941" s="101" t="s">
        <v>3927</v>
      </c>
      <c r="B3941" s="101" t="s">
        <v>4345</v>
      </c>
      <c r="C3941" s="102" t="s">
        <v>6473</v>
      </c>
      <c r="D3941" s="103">
        <v>7000</v>
      </c>
      <c r="E3941" s="103">
        <v>7000</v>
      </c>
      <c r="F3941" s="103">
        <v>7000</v>
      </c>
      <c r="G3941" s="103">
        <v>0</v>
      </c>
      <c r="H3941" s="103">
        <v>0</v>
      </c>
    </row>
    <row r="3942" spans="1:8" ht="31.5">
      <c r="A3942" s="101" t="s">
        <v>3929</v>
      </c>
      <c r="B3942" s="101" t="s">
        <v>4345</v>
      </c>
      <c r="C3942" s="102" t="s">
        <v>6474</v>
      </c>
      <c r="D3942" s="103">
        <v>7000</v>
      </c>
      <c r="E3942" s="103">
        <v>7000</v>
      </c>
      <c r="F3942" s="103">
        <v>7000</v>
      </c>
      <c r="G3942" s="103">
        <v>0</v>
      </c>
      <c r="H3942" s="103">
        <v>0</v>
      </c>
    </row>
    <row r="3943" spans="1:8" ht="31.5">
      <c r="A3943" s="101" t="s">
        <v>3931</v>
      </c>
      <c r="B3943" s="101" t="s">
        <v>4345</v>
      </c>
      <c r="C3943" s="102" t="s">
        <v>6475</v>
      </c>
      <c r="D3943" s="103">
        <v>7000</v>
      </c>
      <c r="E3943" s="103">
        <v>7000</v>
      </c>
      <c r="F3943" s="103">
        <v>7000</v>
      </c>
      <c r="G3943" s="103">
        <v>0</v>
      </c>
      <c r="H3943" s="103">
        <v>0</v>
      </c>
    </row>
    <row r="3944" spans="1:8" ht="31.5">
      <c r="A3944" s="101" t="s">
        <v>3933</v>
      </c>
      <c r="B3944" s="101" t="s">
        <v>4345</v>
      </c>
      <c r="C3944" s="102" t="s">
        <v>6476</v>
      </c>
      <c r="D3944" s="103">
        <v>113000</v>
      </c>
      <c r="E3944" s="103">
        <v>113000</v>
      </c>
      <c r="F3944" s="103">
        <v>113000</v>
      </c>
      <c r="G3944" s="103">
        <v>113000</v>
      </c>
      <c r="H3944" s="103">
        <v>0</v>
      </c>
    </row>
    <row r="3945" spans="1:8">
      <c r="A3945" s="101" t="s">
        <v>3935</v>
      </c>
      <c r="B3945" s="101" t="s">
        <v>4345</v>
      </c>
      <c r="C3945" s="102" t="s">
        <v>591</v>
      </c>
      <c r="D3945" s="103">
        <v>989000</v>
      </c>
      <c r="E3945" s="103">
        <v>911638</v>
      </c>
      <c r="F3945" s="103">
        <v>911638</v>
      </c>
      <c r="G3945" s="103">
        <v>0</v>
      </c>
      <c r="H3945" s="103">
        <v>0</v>
      </c>
    </row>
    <row r="3946" spans="1:8">
      <c r="A3946" s="101" t="s">
        <v>3937</v>
      </c>
      <c r="B3946" s="101" t="s">
        <v>4362</v>
      </c>
      <c r="C3946" s="102" t="s">
        <v>4363</v>
      </c>
      <c r="D3946" s="103">
        <v>150000</v>
      </c>
      <c r="E3946" s="103">
        <v>150000</v>
      </c>
      <c r="F3946" s="103">
        <v>150000</v>
      </c>
      <c r="G3946" s="103">
        <v>0</v>
      </c>
      <c r="H3946" s="103">
        <v>150000</v>
      </c>
    </row>
    <row r="3947" spans="1:8">
      <c r="A3947" s="101" t="s">
        <v>3939</v>
      </c>
      <c r="B3947" s="101" t="s">
        <v>4362</v>
      </c>
      <c r="C3947" s="102" t="s">
        <v>4364</v>
      </c>
      <c r="D3947" s="103">
        <v>100000</v>
      </c>
      <c r="E3947" s="103">
        <v>100000</v>
      </c>
      <c r="F3947" s="103">
        <v>100000</v>
      </c>
      <c r="G3947" s="103">
        <v>0</v>
      </c>
      <c r="H3947" s="103">
        <v>100000</v>
      </c>
    </row>
    <row r="3948" spans="1:8">
      <c r="A3948" s="101" t="s">
        <v>3940</v>
      </c>
      <c r="B3948" s="101" t="s">
        <v>4362</v>
      </c>
      <c r="C3948" s="102" t="s">
        <v>4365</v>
      </c>
      <c r="D3948" s="103">
        <v>100000</v>
      </c>
      <c r="E3948" s="103">
        <v>100000</v>
      </c>
      <c r="F3948" s="103">
        <v>100000</v>
      </c>
      <c r="G3948" s="103">
        <v>0</v>
      </c>
      <c r="H3948" s="103">
        <v>100000</v>
      </c>
    </row>
    <row r="3949" spans="1:8">
      <c r="A3949" s="101" t="s">
        <v>3943</v>
      </c>
      <c r="B3949" s="101" t="s">
        <v>4362</v>
      </c>
      <c r="C3949" s="102" t="s">
        <v>4366</v>
      </c>
      <c r="D3949" s="103">
        <v>100000</v>
      </c>
      <c r="E3949" s="103">
        <v>100000</v>
      </c>
      <c r="F3949" s="103">
        <v>100000</v>
      </c>
      <c r="G3949" s="103">
        <v>0</v>
      </c>
      <c r="H3949" s="103">
        <v>0</v>
      </c>
    </row>
    <row r="3950" spans="1:8">
      <c r="A3950" s="101" t="s">
        <v>3945</v>
      </c>
      <c r="B3950" s="101" t="s">
        <v>4362</v>
      </c>
      <c r="C3950" s="102" t="s">
        <v>4367</v>
      </c>
      <c r="D3950" s="103">
        <v>100000</v>
      </c>
      <c r="E3950" s="103">
        <v>100000</v>
      </c>
      <c r="F3950" s="103">
        <v>100000</v>
      </c>
      <c r="G3950" s="103">
        <v>0</v>
      </c>
      <c r="H3950" s="103">
        <v>0</v>
      </c>
    </row>
    <row r="3951" spans="1:8">
      <c r="A3951" s="101" t="s">
        <v>3947</v>
      </c>
      <c r="B3951" s="101" t="s">
        <v>4362</v>
      </c>
      <c r="C3951" s="102" t="s">
        <v>4368</v>
      </c>
      <c r="D3951" s="103">
        <v>100000</v>
      </c>
      <c r="E3951" s="103">
        <v>100000</v>
      </c>
      <c r="F3951" s="103">
        <v>100000</v>
      </c>
      <c r="G3951" s="103">
        <v>0</v>
      </c>
      <c r="H3951" s="103">
        <v>0</v>
      </c>
    </row>
    <row r="3952" spans="1:8" ht="31.5">
      <c r="A3952" s="101" t="s">
        <v>3949</v>
      </c>
      <c r="B3952" s="101" t="s">
        <v>4362</v>
      </c>
      <c r="C3952" s="102" t="s">
        <v>4369</v>
      </c>
      <c r="D3952" s="103">
        <v>200000</v>
      </c>
      <c r="E3952" s="103">
        <v>200000</v>
      </c>
      <c r="F3952" s="103">
        <v>200000</v>
      </c>
      <c r="G3952" s="103">
        <v>0</v>
      </c>
      <c r="H3952" s="103">
        <v>99029</v>
      </c>
    </row>
    <row r="3953" spans="1:8">
      <c r="A3953" s="101" t="s">
        <v>3951</v>
      </c>
      <c r="B3953" s="101" t="s">
        <v>4362</v>
      </c>
      <c r="C3953" s="102" t="s">
        <v>4370</v>
      </c>
      <c r="D3953" s="103">
        <v>400000</v>
      </c>
      <c r="E3953" s="103">
        <v>400000</v>
      </c>
      <c r="F3953" s="103">
        <v>400000</v>
      </c>
      <c r="G3953" s="103">
        <v>0</v>
      </c>
      <c r="H3953" s="103">
        <v>240500</v>
      </c>
    </row>
    <row r="3954" spans="1:8">
      <c r="A3954" s="101" t="s">
        <v>3953</v>
      </c>
      <c r="B3954" s="101" t="s">
        <v>4362</v>
      </c>
      <c r="C3954" s="102" t="s">
        <v>4371</v>
      </c>
      <c r="D3954" s="103">
        <v>150000</v>
      </c>
      <c r="E3954" s="103">
        <v>150000</v>
      </c>
      <c r="F3954" s="103">
        <v>150000</v>
      </c>
      <c r="G3954" s="103">
        <v>0</v>
      </c>
      <c r="H3954" s="103">
        <v>0</v>
      </c>
    </row>
    <row r="3955" spans="1:8">
      <c r="A3955" s="101" t="s">
        <v>3955</v>
      </c>
      <c r="B3955" s="101" t="s">
        <v>4362</v>
      </c>
      <c r="C3955" s="102" t="s">
        <v>4372</v>
      </c>
      <c r="D3955" s="103">
        <v>67000</v>
      </c>
      <c r="E3955" s="103">
        <v>67000</v>
      </c>
      <c r="F3955" s="103">
        <v>67000</v>
      </c>
      <c r="G3955" s="103">
        <v>0</v>
      </c>
      <c r="H3955" s="103">
        <v>0</v>
      </c>
    </row>
    <row r="3956" spans="1:8" ht="31.5">
      <c r="A3956" s="101" t="s">
        <v>3957</v>
      </c>
      <c r="B3956" s="101" t="s">
        <v>4362</v>
      </c>
      <c r="C3956" s="102" t="s">
        <v>6477</v>
      </c>
      <c r="D3956" s="103">
        <v>500000</v>
      </c>
      <c r="E3956" s="103">
        <v>0</v>
      </c>
      <c r="F3956" s="103">
        <v>0</v>
      </c>
      <c r="G3956" s="103">
        <v>0</v>
      </c>
      <c r="H3956" s="103">
        <v>0</v>
      </c>
    </row>
    <row r="3957" spans="1:8" ht="31.5">
      <c r="A3957" s="101" t="s">
        <v>3959</v>
      </c>
      <c r="B3957" s="101" t="s">
        <v>4362</v>
      </c>
      <c r="C3957" s="102" t="s">
        <v>6478</v>
      </c>
      <c r="D3957" s="103">
        <v>30000</v>
      </c>
      <c r="E3957" s="103">
        <v>0</v>
      </c>
      <c r="F3957" s="103">
        <v>0</v>
      </c>
      <c r="G3957" s="103">
        <v>0</v>
      </c>
      <c r="H3957" s="103">
        <v>0</v>
      </c>
    </row>
    <row r="3958" spans="1:8">
      <c r="A3958" s="101" t="s">
        <v>3961</v>
      </c>
      <c r="B3958" s="101" t="s">
        <v>4362</v>
      </c>
      <c r="C3958" s="102" t="s">
        <v>591</v>
      </c>
      <c r="D3958" s="103">
        <v>0</v>
      </c>
      <c r="E3958" s="103">
        <v>450000</v>
      </c>
      <c r="F3958" s="103">
        <v>450000</v>
      </c>
      <c r="G3958" s="103">
        <v>450000</v>
      </c>
      <c r="H3958" s="103">
        <v>0</v>
      </c>
    </row>
    <row r="3959" spans="1:8" ht="31.5">
      <c r="A3959" s="101" t="s">
        <v>3962</v>
      </c>
      <c r="B3959" s="101" t="s">
        <v>4373</v>
      </c>
      <c r="C3959" s="102" t="s">
        <v>4374</v>
      </c>
      <c r="D3959" s="103">
        <v>120000</v>
      </c>
      <c r="E3959" s="103">
        <v>120000</v>
      </c>
      <c r="F3959" s="103">
        <v>120000</v>
      </c>
      <c r="G3959" s="103">
        <v>0</v>
      </c>
      <c r="H3959" s="103">
        <v>120000</v>
      </c>
    </row>
    <row r="3960" spans="1:8">
      <c r="A3960" s="101" t="s">
        <v>3964</v>
      </c>
      <c r="B3960" s="101" t="s">
        <v>4375</v>
      </c>
      <c r="C3960" s="102" t="s">
        <v>4376</v>
      </c>
      <c r="D3960" s="103">
        <v>134000</v>
      </c>
      <c r="E3960" s="103">
        <v>134000</v>
      </c>
      <c r="F3960" s="103">
        <v>134000</v>
      </c>
      <c r="G3960" s="103">
        <v>0</v>
      </c>
      <c r="H3960" s="103">
        <v>132530.31</v>
      </c>
    </row>
    <row r="3961" spans="1:8" ht="31.5">
      <c r="A3961" s="101" t="s">
        <v>3966</v>
      </c>
      <c r="B3961" s="101" t="s">
        <v>4375</v>
      </c>
      <c r="C3961" s="102" t="s">
        <v>4377</v>
      </c>
      <c r="D3961" s="103">
        <v>216000</v>
      </c>
      <c r="E3961" s="103">
        <v>216000</v>
      </c>
      <c r="F3961" s="103">
        <v>216000</v>
      </c>
      <c r="G3961" s="103">
        <v>0</v>
      </c>
      <c r="H3961" s="103">
        <v>0</v>
      </c>
    </row>
    <row r="3962" spans="1:8">
      <c r="A3962" s="101" t="s">
        <v>3967</v>
      </c>
      <c r="B3962" s="101" t="s">
        <v>4375</v>
      </c>
      <c r="C3962" s="102" t="s">
        <v>591</v>
      </c>
      <c r="D3962" s="103">
        <v>125000</v>
      </c>
      <c r="E3962" s="103">
        <v>106000</v>
      </c>
      <c r="F3962" s="103">
        <v>106000</v>
      </c>
      <c r="G3962" s="103">
        <v>106000</v>
      </c>
      <c r="H3962" s="103">
        <v>0</v>
      </c>
    </row>
    <row r="3963" spans="1:8">
      <c r="A3963" s="101" t="s">
        <v>3970</v>
      </c>
      <c r="B3963" s="101" t="s">
        <v>4378</v>
      </c>
      <c r="C3963" s="102" t="s">
        <v>4379</v>
      </c>
      <c r="D3963" s="103">
        <v>87000</v>
      </c>
      <c r="E3963" s="103">
        <v>87000</v>
      </c>
      <c r="F3963" s="103">
        <v>87000</v>
      </c>
      <c r="G3963" s="103">
        <v>0</v>
      </c>
      <c r="H3963" s="103">
        <v>0</v>
      </c>
    </row>
    <row r="3964" spans="1:8" ht="31.5">
      <c r="A3964" s="101" t="s">
        <v>3972</v>
      </c>
      <c r="B3964" s="101" t="s">
        <v>4378</v>
      </c>
      <c r="C3964" s="102" t="s">
        <v>4380</v>
      </c>
      <c r="D3964" s="103">
        <v>649000</v>
      </c>
      <c r="E3964" s="103">
        <v>649000</v>
      </c>
      <c r="F3964" s="103">
        <v>649000</v>
      </c>
      <c r="G3964" s="103">
        <v>0</v>
      </c>
      <c r="H3964" s="103">
        <v>290700</v>
      </c>
    </row>
    <row r="3965" spans="1:8">
      <c r="A3965" s="101" t="s">
        <v>3974</v>
      </c>
      <c r="B3965" s="101" t="s">
        <v>4378</v>
      </c>
      <c r="C3965" s="102" t="s">
        <v>6479</v>
      </c>
      <c r="D3965" s="103">
        <v>32000</v>
      </c>
      <c r="E3965" s="103">
        <v>32000</v>
      </c>
      <c r="F3965" s="103">
        <v>32000</v>
      </c>
      <c r="G3965" s="103">
        <v>32000</v>
      </c>
      <c r="H3965" s="103">
        <v>0</v>
      </c>
    </row>
    <row r="3966" spans="1:8" ht="31.5">
      <c r="A3966" s="101" t="s">
        <v>3976</v>
      </c>
      <c r="B3966" s="101" t="s">
        <v>4378</v>
      </c>
      <c r="C3966" s="102" t="s">
        <v>6480</v>
      </c>
      <c r="D3966" s="103">
        <v>233454</v>
      </c>
      <c r="E3966" s="103">
        <v>193000</v>
      </c>
      <c r="F3966" s="103">
        <v>193000</v>
      </c>
      <c r="G3966" s="103">
        <v>193000</v>
      </c>
      <c r="H3966" s="103">
        <v>0</v>
      </c>
    </row>
    <row r="3967" spans="1:8" ht="47.25">
      <c r="A3967" s="101" t="s">
        <v>3978</v>
      </c>
      <c r="B3967" s="101" t="s">
        <v>4381</v>
      </c>
      <c r="C3967" s="102" t="s">
        <v>4382</v>
      </c>
      <c r="D3967" s="103">
        <v>233000</v>
      </c>
      <c r="E3967" s="103">
        <v>233000</v>
      </c>
      <c r="F3967" s="103">
        <v>233000</v>
      </c>
      <c r="G3967" s="103">
        <v>0</v>
      </c>
      <c r="H3967" s="103">
        <v>0</v>
      </c>
    </row>
    <row r="3968" spans="1:8" ht="47.25">
      <c r="A3968" s="101" t="s">
        <v>3979</v>
      </c>
      <c r="B3968" s="101" t="s">
        <v>4381</v>
      </c>
      <c r="C3968" s="102" t="s">
        <v>4383</v>
      </c>
      <c r="D3968" s="103">
        <v>333000</v>
      </c>
      <c r="E3968" s="103">
        <v>333000</v>
      </c>
      <c r="F3968" s="103">
        <v>333000</v>
      </c>
      <c r="G3968" s="103">
        <v>0</v>
      </c>
      <c r="H3968" s="103">
        <v>0</v>
      </c>
    </row>
    <row r="3969" spans="1:9" ht="31.5">
      <c r="A3969" s="101" t="s">
        <v>3980</v>
      </c>
      <c r="B3969" s="101" t="s">
        <v>4381</v>
      </c>
      <c r="C3969" s="102" t="s">
        <v>4384</v>
      </c>
      <c r="D3969" s="103">
        <v>58000</v>
      </c>
      <c r="E3969" s="103">
        <v>58000</v>
      </c>
      <c r="F3969" s="103">
        <v>58000</v>
      </c>
      <c r="G3969" s="103">
        <v>0</v>
      </c>
      <c r="H3969" s="103">
        <v>58000</v>
      </c>
    </row>
    <row r="3970" spans="1:9" ht="31.5">
      <c r="A3970" s="101" t="s">
        <v>3983</v>
      </c>
      <c r="B3970" s="101" t="s">
        <v>4381</v>
      </c>
      <c r="C3970" s="102" t="s">
        <v>4385</v>
      </c>
      <c r="D3970" s="103">
        <v>87000</v>
      </c>
      <c r="E3970" s="103">
        <v>87000</v>
      </c>
      <c r="F3970" s="103">
        <v>87000</v>
      </c>
      <c r="G3970" s="103">
        <v>0</v>
      </c>
      <c r="H3970" s="103">
        <v>87000</v>
      </c>
    </row>
    <row r="3971" spans="1:9" ht="47.25">
      <c r="A3971" s="101" t="s">
        <v>3985</v>
      </c>
      <c r="B3971" s="101" t="s">
        <v>4381</v>
      </c>
      <c r="C3971" s="102" t="s">
        <v>6481</v>
      </c>
      <c r="D3971" s="103">
        <v>83000</v>
      </c>
      <c r="E3971" s="103">
        <v>0</v>
      </c>
      <c r="F3971" s="103">
        <v>0</v>
      </c>
      <c r="G3971" s="103">
        <v>0</v>
      </c>
      <c r="H3971" s="103">
        <v>0</v>
      </c>
    </row>
    <row r="3972" spans="1:9" ht="47.25">
      <c r="A3972" s="101" t="s">
        <v>3988</v>
      </c>
      <c r="B3972" s="101" t="s">
        <v>4381</v>
      </c>
      <c r="C3972" s="102" t="s">
        <v>6482</v>
      </c>
      <c r="D3972" s="103">
        <v>120022</v>
      </c>
      <c r="E3972" s="103">
        <v>0</v>
      </c>
      <c r="F3972" s="103">
        <v>0</v>
      </c>
      <c r="G3972" s="103">
        <v>0</v>
      </c>
      <c r="H3972" s="103">
        <v>0</v>
      </c>
    </row>
    <row r="3973" spans="1:9" ht="31.5">
      <c r="A3973" s="101" t="s">
        <v>3990</v>
      </c>
      <c r="B3973" s="101" t="s">
        <v>4381</v>
      </c>
      <c r="C3973" s="102" t="s">
        <v>6483</v>
      </c>
      <c r="D3973" s="103">
        <v>21000</v>
      </c>
      <c r="E3973" s="103">
        <v>0</v>
      </c>
      <c r="F3973" s="103">
        <v>0</v>
      </c>
      <c r="G3973" s="103">
        <v>0</v>
      </c>
      <c r="H3973" s="103">
        <v>0</v>
      </c>
    </row>
    <row r="3974" spans="1:9" ht="31.5">
      <c r="A3974" s="101" t="s">
        <v>3992</v>
      </c>
      <c r="B3974" s="101" t="s">
        <v>4381</v>
      </c>
      <c r="C3974" s="102" t="s">
        <v>6484</v>
      </c>
      <c r="D3974" s="103">
        <v>32000</v>
      </c>
      <c r="E3974" s="103">
        <v>0</v>
      </c>
      <c r="F3974" s="103">
        <v>0</v>
      </c>
      <c r="G3974" s="103">
        <v>0</v>
      </c>
      <c r="H3974" s="103">
        <v>0</v>
      </c>
    </row>
    <row r="3975" spans="1:9">
      <c r="A3975" s="101" t="s">
        <v>3993</v>
      </c>
      <c r="B3975" s="101" t="s">
        <v>4381</v>
      </c>
      <c r="C3975" s="102" t="s">
        <v>591</v>
      </c>
      <c r="D3975" s="103">
        <v>0</v>
      </c>
      <c r="E3975" s="103">
        <v>217000</v>
      </c>
      <c r="F3975" s="103">
        <v>217000</v>
      </c>
      <c r="G3975" s="103">
        <v>217000</v>
      </c>
      <c r="H3975" s="103">
        <v>0</v>
      </c>
    </row>
    <row r="3976" spans="1:9">
      <c r="A3976" s="101" t="s">
        <v>3996</v>
      </c>
      <c r="B3976" s="101" t="s">
        <v>4386</v>
      </c>
      <c r="C3976" s="102" t="s">
        <v>4387</v>
      </c>
      <c r="D3976" s="103">
        <v>582000</v>
      </c>
      <c r="E3976" s="103">
        <v>582000</v>
      </c>
      <c r="F3976" s="103">
        <v>582000</v>
      </c>
      <c r="G3976" s="103">
        <v>0</v>
      </c>
      <c r="H3976" s="103">
        <v>0</v>
      </c>
    </row>
    <row r="3977" spans="1:9">
      <c r="A3977" s="101" t="s">
        <v>3997</v>
      </c>
      <c r="B3977" s="101" t="s">
        <v>4386</v>
      </c>
      <c r="C3977" s="102" t="s">
        <v>4388</v>
      </c>
      <c r="D3977" s="103">
        <v>58000</v>
      </c>
      <c r="E3977" s="103">
        <v>58000</v>
      </c>
      <c r="F3977" s="103">
        <v>58000</v>
      </c>
      <c r="G3977" s="103">
        <v>0</v>
      </c>
      <c r="H3977" s="103">
        <v>0</v>
      </c>
    </row>
    <row r="3978" spans="1:9">
      <c r="A3978" s="101" t="s">
        <v>4000</v>
      </c>
      <c r="B3978" s="101" t="s">
        <v>4386</v>
      </c>
      <c r="C3978" s="102" t="s">
        <v>4389</v>
      </c>
      <c r="D3978" s="103">
        <v>239000</v>
      </c>
      <c r="E3978" s="103">
        <v>239000</v>
      </c>
      <c r="F3978" s="103">
        <v>239000</v>
      </c>
      <c r="G3978" s="103">
        <v>0</v>
      </c>
      <c r="H3978" s="103">
        <v>0</v>
      </c>
    </row>
    <row r="3979" spans="1:9" ht="47.25">
      <c r="A3979" s="101" t="s">
        <v>4002</v>
      </c>
      <c r="B3979" s="101" t="s">
        <v>4386</v>
      </c>
      <c r="C3979" s="102" t="s">
        <v>4390</v>
      </c>
      <c r="D3979" s="103">
        <v>58000</v>
      </c>
      <c r="E3979" s="103">
        <v>58000</v>
      </c>
      <c r="F3979" s="103">
        <v>58000</v>
      </c>
      <c r="G3979" s="103">
        <v>0</v>
      </c>
      <c r="H3979" s="103">
        <v>0</v>
      </c>
    </row>
    <row r="3980" spans="1:9">
      <c r="A3980" s="101" t="s">
        <v>4004</v>
      </c>
      <c r="B3980" s="101" t="s">
        <v>4386</v>
      </c>
      <c r="C3980" s="102" t="s">
        <v>6485</v>
      </c>
      <c r="D3980" s="103">
        <v>211000</v>
      </c>
      <c r="E3980" s="103">
        <v>0</v>
      </c>
      <c r="F3980" s="103">
        <v>0</v>
      </c>
      <c r="G3980" s="103">
        <v>0</v>
      </c>
      <c r="H3980" s="103">
        <v>0</v>
      </c>
    </row>
    <row r="3981" spans="1:9">
      <c r="A3981" s="101" t="s">
        <v>4006</v>
      </c>
      <c r="B3981" s="101" t="s">
        <v>4386</v>
      </c>
      <c r="C3981" s="102" t="s">
        <v>6486</v>
      </c>
      <c r="D3981" s="103">
        <v>21000</v>
      </c>
      <c r="E3981" s="103">
        <v>0</v>
      </c>
      <c r="F3981" s="103">
        <v>0</v>
      </c>
      <c r="G3981" s="103">
        <v>0</v>
      </c>
      <c r="H3981" s="103">
        <v>0</v>
      </c>
    </row>
    <row r="3982" spans="1:9">
      <c r="A3982" s="101" t="s">
        <v>4008</v>
      </c>
      <c r="B3982" s="101" t="s">
        <v>4386</v>
      </c>
      <c r="C3982" s="102" t="s">
        <v>6487</v>
      </c>
      <c r="D3982" s="103">
        <v>85289</v>
      </c>
      <c r="E3982" s="103">
        <v>0</v>
      </c>
      <c r="F3982" s="103">
        <v>0</v>
      </c>
      <c r="G3982" s="103">
        <v>0</v>
      </c>
      <c r="H3982" s="103">
        <v>0</v>
      </c>
    </row>
    <row r="3983" spans="1:9" ht="18.75" customHeight="1">
      <c r="A3983" s="101" t="s">
        <v>4010</v>
      </c>
      <c r="B3983" s="101" t="s">
        <v>4386</v>
      </c>
      <c r="C3983" s="102" t="s">
        <v>6488</v>
      </c>
      <c r="D3983" s="103">
        <v>21000</v>
      </c>
      <c r="E3983" s="103">
        <v>0</v>
      </c>
      <c r="F3983" s="103">
        <v>0</v>
      </c>
      <c r="G3983" s="103">
        <v>0</v>
      </c>
      <c r="H3983" s="103">
        <v>0</v>
      </c>
      <c r="I3983" s="1">
        <v>1</v>
      </c>
    </row>
    <row r="3984" spans="1:9" ht="20.25" customHeight="1">
      <c r="A3984" s="101" t="s">
        <v>4013</v>
      </c>
      <c r="B3984" s="101" t="s">
        <v>4386</v>
      </c>
      <c r="C3984" s="102" t="s">
        <v>591</v>
      </c>
      <c r="D3984" s="103">
        <v>0</v>
      </c>
      <c r="E3984" s="103">
        <v>287000</v>
      </c>
      <c r="F3984" s="103">
        <v>287000</v>
      </c>
      <c r="G3984" s="103">
        <v>287000</v>
      </c>
      <c r="H3984" s="103">
        <v>0</v>
      </c>
      <c r="I3984" s="1">
        <v>1</v>
      </c>
    </row>
    <row r="3985" spans="1:8" ht="31.5">
      <c r="A3985" s="101" t="s">
        <v>4015</v>
      </c>
      <c r="B3985" s="101" t="s">
        <v>4391</v>
      </c>
      <c r="C3985" s="102" t="s">
        <v>4392</v>
      </c>
      <c r="D3985" s="103">
        <v>58000</v>
      </c>
      <c r="E3985" s="103">
        <v>58000</v>
      </c>
      <c r="F3985" s="103">
        <v>58000</v>
      </c>
      <c r="G3985" s="103">
        <v>0</v>
      </c>
      <c r="H3985" s="103">
        <v>58000</v>
      </c>
    </row>
    <row r="3986" spans="1:8" ht="31.5">
      <c r="A3986" s="101" t="s">
        <v>4017</v>
      </c>
      <c r="B3986" s="101" t="s">
        <v>4391</v>
      </c>
      <c r="C3986" s="102" t="s">
        <v>6489</v>
      </c>
      <c r="D3986" s="103">
        <v>21000</v>
      </c>
      <c r="E3986" s="103">
        <v>18000</v>
      </c>
      <c r="F3986" s="103">
        <v>18000</v>
      </c>
      <c r="G3986" s="103">
        <v>18000</v>
      </c>
      <c r="H3986" s="103">
        <v>0</v>
      </c>
    </row>
    <row r="3987" spans="1:8" ht="31.5">
      <c r="A3987" s="101" t="s">
        <v>4019</v>
      </c>
      <c r="B3987" s="101" t="s">
        <v>4393</v>
      </c>
      <c r="C3987" s="102" t="s">
        <v>4394</v>
      </c>
      <c r="D3987" s="103">
        <v>170000</v>
      </c>
      <c r="E3987" s="103">
        <v>170000</v>
      </c>
      <c r="F3987" s="103">
        <v>170000</v>
      </c>
      <c r="G3987" s="103">
        <v>0</v>
      </c>
      <c r="H3987" s="103">
        <v>170000</v>
      </c>
    </row>
    <row r="3988" spans="1:8" ht="31.5">
      <c r="A3988" s="101" t="s">
        <v>4020</v>
      </c>
      <c r="B3988" s="101" t="s">
        <v>4393</v>
      </c>
      <c r="C3988" s="102" t="s">
        <v>4395</v>
      </c>
      <c r="D3988" s="103">
        <v>90000</v>
      </c>
      <c r="E3988" s="103">
        <v>90000</v>
      </c>
      <c r="F3988" s="103">
        <v>90000</v>
      </c>
      <c r="G3988" s="103">
        <v>0</v>
      </c>
      <c r="H3988" s="103">
        <v>75549</v>
      </c>
    </row>
    <row r="3989" spans="1:8" ht="31.5">
      <c r="A3989" s="101" t="s">
        <v>4023</v>
      </c>
      <c r="B3989" s="101" t="s">
        <v>4393</v>
      </c>
      <c r="C3989" s="102" t="s">
        <v>6490</v>
      </c>
      <c r="D3989" s="103">
        <v>59972</v>
      </c>
      <c r="E3989" s="103">
        <v>59972</v>
      </c>
      <c r="F3989" s="103">
        <v>59972</v>
      </c>
      <c r="G3989" s="103">
        <v>59972</v>
      </c>
      <c r="H3989" s="103">
        <v>0</v>
      </c>
    </row>
    <row r="3990" spans="1:8" ht="31.5">
      <c r="A3990" s="101" t="s">
        <v>4025</v>
      </c>
      <c r="B3990" s="101" t="s">
        <v>4393</v>
      </c>
      <c r="C3990" s="102" t="s">
        <v>6491</v>
      </c>
      <c r="D3990" s="103">
        <v>33000</v>
      </c>
      <c r="E3990" s="103">
        <v>28</v>
      </c>
      <c r="F3990" s="103">
        <v>28</v>
      </c>
      <c r="G3990" s="103">
        <v>28</v>
      </c>
      <c r="H3990" s="103">
        <v>0</v>
      </c>
    </row>
    <row r="3991" spans="1:8" ht="31.5">
      <c r="A3991" s="101" t="s">
        <v>4027</v>
      </c>
      <c r="B3991" s="101" t="s">
        <v>4393</v>
      </c>
      <c r="C3991" s="102" t="s">
        <v>6492</v>
      </c>
      <c r="D3991" s="103">
        <v>128000</v>
      </c>
      <c r="E3991" s="103">
        <v>128000</v>
      </c>
      <c r="F3991" s="103">
        <v>128000</v>
      </c>
      <c r="G3991" s="103">
        <v>128000</v>
      </c>
      <c r="H3991" s="103">
        <v>0</v>
      </c>
    </row>
    <row r="3992" spans="1:8" ht="31.5">
      <c r="A3992" s="101" t="s">
        <v>4029</v>
      </c>
      <c r="B3992" s="101" t="s">
        <v>4396</v>
      </c>
      <c r="C3992" s="102" t="s">
        <v>4397</v>
      </c>
      <c r="D3992" s="103">
        <v>153994</v>
      </c>
      <c r="E3992" s="103">
        <v>153994</v>
      </c>
      <c r="F3992" s="103">
        <v>153994</v>
      </c>
      <c r="G3992" s="103">
        <v>0</v>
      </c>
      <c r="H3992" s="103">
        <v>151802</v>
      </c>
    </row>
    <row r="3993" spans="1:8" ht="31.5">
      <c r="A3993" s="101" t="s">
        <v>4032</v>
      </c>
      <c r="B3993" s="101" t="s">
        <v>4396</v>
      </c>
      <c r="C3993" s="102" t="s">
        <v>4398</v>
      </c>
      <c r="D3993" s="103">
        <v>196006</v>
      </c>
      <c r="E3993" s="103">
        <v>196006</v>
      </c>
      <c r="F3993" s="103">
        <v>196006</v>
      </c>
      <c r="G3993" s="103">
        <v>0</v>
      </c>
      <c r="H3993" s="103">
        <v>196006</v>
      </c>
    </row>
    <row r="3994" spans="1:8">
      <c r="A3994" s="101" t="s">
        <v>4034</v>
      </c>
      <c r="B3994" s="101" t="s">
        <v>4396</v>
      </c>
      <c r="C3994" s="102" t="s">
        <v>591</v>
      </c>
      <c r="D3994" s="103">
        <v>125000</v>
      </c>
      <c r="E3994" s="103">
        <v>106000</v>
      </c>
      <c r="F3994" s="103">
        <v>106000</v>
      </c>
      <c r="G3994" s="103">
        <v>106000</v>
      </c>
      <c r="H3994" s="103">
        <v>0</v>
      </c>
    </row>
    <row r="3995" spans="1:8">
      <c r="A3995" s="101" t="s">
        <v>4036</v>
      </c>
      <c r="B3995" s="101" t="s">
        <v>4399</v>
      </c>
      <c r="C3995" s="102" t="s">
        <v>4400</v>
      </c>
      <c r="D3995" s="103">
        <v>350000</v>
      </c>
      <c r="E3995" s="103">
        <v>350000</v>
      </c>
      <c r="F3995" s="103">
        <v>350000</v>
      </c>
      <c r="G3995" s="103">
        <v>0</v>
      </c>
      <c r="H3995" s="103">
        <v>0</v>
      </c>
    </row>
    <row r="3996" spans="1:8">
      <c r="A3996" s="101" t="s">
        <v>4038</v>
      </c>
      <c r="B3996" s="101" t="s">
        <v>4399</v>
      </c>
      <c r="C3996" s="102" t="s">
        <v>591</v>
      </c>
      <c r="D3996" s="103">
        <v>125000</v>
      </c>
      <c r="E3996" s="103">
        <v>106000</v>
      </c>
      <c r="F3996" s="103">
        <v>106000</v>
      </c>
      <c r="G3996" s="103">
        <v>106000</v>
      </c>
      <c r="H3996" s="103">
        <v>40499</v>
      </c>
    </row>
    <row r="3997" spans="1:8" ht="31.5">
      <c r="A3997" s="101" t="s">
        <v>4039</v>
      </c>
      <c r="B3997" s="101" t="s">
        <v>4401</v>
      </c>
      <c r="C3997" s="102" t="s">
        <v>4402</v>
      </c>
      <c r="D3997" s="103">
        <v>181000</v>
      </c>
      <c r="E3997" s="103">
        <v>181000</v>
      </c>
      <c r="F3997" s="103">
        <v>181000</v>
      </c>
      <c r="G3997" s="103">
        <v>0</v>
      </c>
      <c r="H3997" s="103">
        <v>0</v>
      </c>
    </row>
    <row r="3998" spans="1:8" ht="31.5">
      <c r="A3998" s="101" t="s">
        <v>4042</v>
      </c>
      <c r="B3998" s="101" t="s">
        <v>4401</v>
      </c>
      <c r="C3998" s="102" t="s">
        <v>4403</v>
      </c>
      <c r="D3998" s="103">
        <v>58000</v>
      </c>
      <c r="E3998" s="103">
        <v>58000</v>
      </c>
      <c r="F3998" s="103">
        <v>58000</v>
      </c>
      <c r="G3998" s="103">
        <v>0</v>
      </c>
      <c r="H3998" s="103">
        <v>0</v>
      </c>
    </row>
    <row r="3999" spans="1:8" ht="31.5">
      <c r="A3999" s="101" t="s">
        <v>4044</v>
      </c>
      <c r="B3999" s="101" t="s">
        <v>4401</v>
      </c>
      <c r="C3999" s="102" t="s">
        <v>4404</v>
      </c>
      <c r="D3999" s="103">
        <v>129000</v>
      </c>
      <c r="E3999" s="103">
        <v>129000</v>
      </c>
      <c r="F3999" s="103">
        <v>129000</v>
      </c>
      <c r="G3999" s="103">
        <v>0</v>
      </c>
      <c r="H3999" s="103">
        <v>0</v>
      </c>
    </row>
    <row r="4000" spans="1:8" ht="31.5">
      <c r="A4000" s="101" t="s">
        <v>4046</v>
      </c>
      <c r="B4000" s="101" t="s">
        <v>4401</v>
      </c>
      <c r="C4000" s="102" t="s">
        <v>4405</v>
      </c>
      <c r="D4000" s="103">
        <v>125000</v>
      </c>
      <c r="E4000" s="103">
        <v>125000</v>
      </c>
      <c r="F4000" s="103">
        <v>125000</v>
      </c>
      <c r="G4000" s="103">
        <v>0</v>
      </c>
      <c r="H4000" s="103">
        <v>0</v>
      </c>
    </row>
    <row r="4001" spans="1:8" ht="31.5">
      <c r="A4001" s="101" t="s">
        <v>4048</v>
      </c>
      <c r="B4001" s="101" t="s">
        <v>4401</v>
      </c>
      <c r="C4001" s="102" t="s">
        <v>6493</v>
      </c>
      <c r="D4001" s="103">
        <v>64028</v>
      </c>
      <c r="E4001" s="103">
        <v>0</v>
      </c>
      <c r="F4001" s="103">
        <v>0</v>
      </c>
      <c r="G4001" s="103">
        <v>0</v>
      </c>
      <c r="H4001" s="103">
        <v>0</v>
      </c>
    </row>
    <row r="4002" spans="1:8" ht="31.5">
      <c r="A4002" s="101" t="s">
        <v>4050</v>
      </c>
      <c r="B4002" s="101" t="s">
        <v>4401</v>
      </c>
      <c r="C4002" s="102" t="s">
        <v>6494</v>
      </c>
      <c r="D4002" s="103">
        <v>21000</v>
      </c>
      <c r="E4002" s="103">
        <v>0</v>
      </c>
      <c r="F4002" s="103">
        <v>0</v>
      </c>
      <c r="G4002" s="103">
        <v>0</v>
      </c>
      <c r="H4002" s="103">
        <v>0</v>
      </c>
    </row>
    <row r="4003" spans="1:8" ht="31.5">
      <c r="A4003" s="101" t="s">
        <v>4053</v>
      </c>
      <c r="B4003" s="101" t="s">
        <v>4401</v>
      </c>
      <c r="C4003" s="102" t="s">
        <v>6495</v>
      </c>
      <c r="D4003" s="103">
        <v>46556</v>
      </c>
      <c r="E4003" s="103">
        <v>0</v>
      </c>
      <c r="F4003" s="103">
        <v>0</v>
      </c>
      <c r="G4003" s="103">
        <v>0</v>
      </c>
      <c r="H4003" s="103">
        <v>0</v>
      </c>
    </row>
    <row r="4004" spans="1:8" ht="31.5">
      <c r="A4004" s="101" t="s">
        <v>4055</v>
      </c>
      <c r="B4004" s="101" t="s">
        <v>4401</v>
      </c>
      <c r="C4004" s="102" t="s">
        <v>6496</v>
      </c>
      <c r="D4004" s="103">
        <v>44762</v>
      </c>
      <c r="E4004" s="103">
        <v>0</v>
      </c>
      <c r="F4004" s="103">
        <v>0</v>
      </c>
      <c r="G4004" s="103">
        <v>0</v>
      </c>
      <c r="H4004" s="103">
        <v>0</v>
      </c>
    </row>
    <row r="4005" spans="1:8">
      <c r="A4005" s="101" t="s">
        <v>4057</v>
      </c>
      <c r="B4005" s="101" t="s">
        <v>4401</v>
      </c>
      <c r="C4005" s="102" t="s">
        <v>591</v>
      </c>
      <c r="D4005" s="103">
        <v>0</v>
      </c>
      <c r="E4005" s="103">
        <v>150000</v>
      </c>
      <c r="F4005" s="103">
        <v>150000</v>
      </c>
      <c r="G4005" s="103">
        <v>150000</v>
      </c>
      <c r="H4005" s="103">
        <v>0</v>
      </c>
    </row>
    <row r="4006" spans="1:8" ht="31.5">
      <c r="A4006" s="101" t="s">
        <v>4058</v>
      </c>
      <c r="B4006" s="101" t="s">
        <v>4406</v>
      </c>
      <c r="C4006" s="102" t="s">
        <v>6497</v>
      </c>
      <c r="D4006" s="103">
        <v>236000</v>
      </c>
      <c r="E4006" s="103">
        <v>236000</v>
      </c>
      <c r="F4006" s="103">
        <v>236000</v>
      </c>
      <c r="G4006" s="103">
        <v>0</v>
      </c>
      <c r="H4006" s="103">
        <v>0</v>
      </c>
    </row>
    <row r="4007" spans="1:8" ht="31.5">
      <c r="A4007" s="101" t="s">
        <v>4061</v>
      </c>
      <c r="B4007" s="101" t="s">
        <v>4406</v>
      </c>
      <c r="C4007" s="102" t="s">
        <v>4407</v>
      </c>
      <c r="D4007" s="103">
        <v>94000</v>
      </c>
      <c r="E4007" s="103">
        <v>94000</v>
      </c>
      <c r="F4007" s="103">
        <v>94000</v>
      </c>
      <c r="G4007" s="103">
        <v>0</v>
      </c>
      <c r="H4007" s="103">
        <v>94000</v>
      </c>
    </row>
    <row r="4008" spans="1:8" ht="31.5">
      <c r="A4008" s="101" t="s">
        <v>4063</v>
      </c>
      <c r="B4008" s="101" t="s">
        <v>4406</v>
      </c>
      <c r="C4008" s="102" t="s">
        <v>4408</v>
      </c>
      <c r="D4008" s="103">
        <v>58000</v>
      </c>
      <c r="E4008" s="103">
        <v>58000</v>
      </c>
      <c r="F4008" s="103">
        <v>58000</v>
      </c>
      <c r="G4008" s="103">
        <v>0</v>
      </c>
      <c r="H4008" s="103">
        <v>0</v>
      </c>
    </row>
    <row r="4009" spans="1:8" ht="31.5">
      <c r="A4009" s="101" t="s">
        <v>4065</v>
      </c>
      <c r="B4009" s="101" t="s">
        <v>4406</v>
      </c>
      <c r="C4009" s="102" t="s">
        <v>4409</v>
      </c>
      <c r="D4009" s="103">
        <v>58000</v>
      </c>
      <c r="E4009" s="103">
        <v>58000</v>
      </c>
      <c r="F4009" s="103">
        <v>58000</v>
      </c>
      <c r="G4009" s="103">
        <v>0</v>
      </c>
      <c r="H4009" s="103">
        <v>0</v>
      </c>
    </row>
    <row r="4010" spans="1:8" ht="31.5">
      <c r="A4010" s="101" t="s">
        <v>4067</v>
      </c>
      <c r="B4010" s="101" t="s">
        <v>4406</v>
      </c>
      <c r="C4010" s="102" t="s">
        <v>4410</v>
      </c>
      <c r="D4010" s="103">
        <v>136000</v>
      </c>
      <c r="E4010" s="103">
        <v>136000</v>
      </c>
      <c r="F4010" s="103">
        <v>136000</v>
      </c>
      <c r="G4010" s="103">
        <v>0</v>
      </c>
      <c r="H4010" s="103">
        <v>136000</v>
      </c>
    </row>
    <row r="4011" spans="1:8" ht="31.5">
      <c r="A4011" s="101" t="s">
        <v>4069</v>
      </c>
      <c r="B4011" s="101" t="s">
        <v>4406</v>
      </c>
      <c r="C4011" s="102" t="s">
        <v>6498</v>
      </c>
      <c r="D4011" s="103">
        <v>84000</v>
      </c>
      <c r="E4011" s="103">
        <v>84000</v>
      </c>
      <c r="F4011" s="103">
        <v>84000</v>
      </c>
      <c r="G4011" s="103">
        <v>84000</v>
      </c>
      <c r="H4011" s="103">
        <v>0</v>
      </c>
    </row>
    <row r="4012" spans="1:8" ht="31.5">
      <c r="A4012" s="101" t="s">
        <v>4071</v>
      </c>
      <c r="B4012" s="101" t="s">
        <v>4406</v>
      </c>
      <c r="C4012" s="102" t="s">
        <v>6499</v>
      </c>
      <c r="D4012" s="103">
        <v>33653</v>
      </c>
      <c r="E4012" s="103">
        <v>33653</v>
      </c>
      <c r="F4012" s="103">
        <v>33653</v>
      </c>
      <c r="G4012" s="103">
        <v>33653</v>
      </c>
      <c r="H4012" s="103">
        <v>0</v>
      </c>
    </row>
    <row r="4013" spans="1:8" ht="31.5">
      <c r="A4013" s="101" t="s">
        <v>4073</v>
      </c>
      <c r="B4013" s="101" t="s">
        <v>4406</v>
      </c>
      <c r="C4013" s="102" t="s">
        <v>6500</v>
      </c>
      <c r="D4013" s="103">
        <v>21000</v>
      </c>
      <c r="E4013" s="103">
        <v>21000</v>
      </c>
      <c r="F4013" s="103">
        <v>21000</v>
      </c>
      <c r="G4013" s="103">
        <v>21000</v>
      </c>
      <c r="H4013" s="103">
        <v>0</v>
      </c>
    </row>
    <row r="4014" spans="1:8" ht="31.5">
      <c r="A4014" s="101" t="s">
        <v>4075</v>
      </c>
      <c r="B4014" s="101" t="s">
        <v>4406</v>
      </c>
      <c r="C4014" s="102" t="s">
        <v>6501</v>
      </c>
      <c r="D4014" s="103">
        <v>21000</v>
      </c>
      <c r="E4014" s="103">
        <v>0</v>
      </c>
      <c r="F4014" s="103">
        <v>0</v>
      </c>
      <c r="G4014" s="103">
        <v>0</v>
      </c>
      <c r="H4014" s="103">
        <v>0</v>
      </c>
    </row>
    <row r="4015" spans="1:8" ht="31.5">
      <c r="A4015" s="101" t="s">
        <v>4077</v>
      </c>
      <c r="B4015" s="101" t="s">
        <v>4406</v>
      </c>
      <c r="C4015" s="102" t="s">
        <v>6502</v>
      </c>
      <c r="D4015" s="103">
        <v>49596</v>
      </c>
      <c r="E4015" s="103">
        <v>39347</v>
      </c>
      <c r="F4015" s="103">
        <v>39347</v>
      </c>
      <c r="G4015" s="103">
        <v>39347</v>
      </c>
      <c r="H4015" s="103">
        <v>0</v>
      </c>
    </row>
    <row r="4016" spans="1:8" ht="31.5">
      <c r="A4016" s="101" t="s">
        <v>4079</v>
      </c>
      <c r="B4016" s="101" t="s">
        <v>4411</v>
      </c>
      <c r="C4016" s="102" t="s">
        <v>4412</v>
      </c>
      <c r="D4016" s="103">
        <v>41000</v>
      </c>
      <c r="E4016" s="103">
        <v>41000</v>
      </c>
      <c r="F4016" s="103">
        <v>41000</v>
      </c>
      <c r="G4016" s="103">
        <v>0</v>
      </c>
      <c r="H4016" s="103">
        <v>41000</v>
      </c>
    </row>
    <row r="4017" spans="1:8" ht="31.5">
      <c r="A4017" s="101" t="s">
        <v>4081</v>
      </c>
      <c r="B4017" s="101" t="s">
        <v>4411</v>
      </c>
      <c r="C4017" s="102" t="s">
        <v>4413</v>
      </c>
      <c r="D4017" s="103">
        <v>41000</v>
      </c>
      <c r="E4017" s="103">
        <v>41000</v>
      </c>
      <c r="F4017" s="103">
        <v>41000</v>
      </c>
      <c r="G4017" s="103">
        <v>0</v>
      </c>
      <c r="H4017" s="103">
        <v>0</v>
      </c>
    </row>
    <row r="4018" spans="1:8" ht="31.5">
      <c r="A4018" s="101" t="s">
        <v>4083</v>
      </c>
      <c r="B4018" s="101" t="s">
        <v>4411</v>
      </c>
      <c r="C4018" s="102" t="s">
        <v>4414</v>
      </c>
      <c r="D4018" s="103">
        <v>41000</v>
      </c>
      <c r="E4018" s="103">
        <v>41000</v>
      </c>
      <c r="F4018" s="103">
        <v>41000</v>
      </c>
      <c r="G4018" s="103">
        <v>0</v>
      </c>
      <c r="H4018" s="103">
        <v>0</v>
      </c>
    </row>
    <row r="4019" spans="1:8" ht="31.5">
      <c r="A4019" s="101" t="s">
        <v>4085</v>
      </c>
      <c r="B4019" s="101" t="s">
        <v>4411</v>
      </c>
      <c r="C4019" s="102" t="s">
        <v>6503</v>
      </c>
      <c r="D4019" s="103">
        <v>14000</v>
      </c>
      <c r="E4019" s="103">
        <v>14000</v>
      </c>
      <c r="F4019" s="103">
        <v>14000</v>
      </c>
      <c r="G4019" s="103">
        <v>14000</v>
      </c>
      <c r="H4019" s="103">
        <v>0</v>
      </c>
    </row>
    <row r="4020" spans="1:8" ht="31.5">
      <c r="A4020" s="101" t="s">
        <v>4087</v>
      </c>
      <c r="B4020" s="101" t="s">
        <v>4411</v>
      </c>
      <c r="C4020" s="102" t="s">
        <v>6504</v>
      </c>
      <c r="D4020" s="103">
        <v>14000</v>
      </c>
      <c r="E4020" s="103">
        <v>8000</v>
      </c>
      <c r="F4020" s="103">
        <v>8000</v>
      </c>
      <c r="G4020" s="103">
        <v>8000</v>
      </c>
      <c r="H4020" s="103">
        <v>0</v>
      </c>
    </row>
    <row r="4021" spans="1:8" ht="31.5">
      <c r="A4021" s="101" t="s">
        <v>4089</v>
      </c>
      <c r="B4021" s="101" t="s">
        <v>4411</v>
      </c>
      <c r="C4021" s="102" t="s">
        <v>6505</v>
      </c>
      <c r="D4021" s="103">
        <v>14000</v>
      </c>
      <c r="E4021" s="103">
        <v>14000</v>
      </c>
      <c r="F4021" s="103">
        <v>14000</v>
      </c>
      <c r="G4021" s="103">
        <v>14000</v>
      </c>
      <c r="H4021" s="103">
        <v>0</v>
      </c>
    </row>
    <row r="4022" spans="1:8" ht="31.5">
      <c r="A4022" s="101" t="s">
        <v>4091</v>
      </c>
      <c r="B4022" s="101" t="s">
        <v>4415</v>
      </c>
      <c r="C4022" s="102" t="s">
        <v>4416</v>
      </c>
      <c r="D4022" s="103">
        <v>175000</v>
      </c>
      <c r="E4022" s="103">
        <v>175000</v>
      </c>
      <c r="F4022" s="103">
        <v>175000</v>
      </c>
      <c r="G4022" s="103">
        <v>0</v>
      </c>
      <c r="H4022" s="103">
        <v>0</v>
      </c>
    </row>
    <row r="4023" spans="1:8">
      <c r="A4023" s="101" t="s">
        <v>4092</v>
      </c>
      <c r="B4023" s="101" t="s">
        <v>4415</v>
      </c>
      <c r="C4023" s="102" t="s">
        <v>4417</v>
      </c>
      <c r="D4023" s="103">
        <v>87000</v>
      </c>
      <c r="E4023" s="103">
        <v>87000</v>
      </c>
      <c r="F4023" s="103">
        <v>87000</v>
      </c>
      <c r="G4023" s="103">
        <v>0</v>
      </c>
      <c r="H4023" s="103">
        <v>0</v>
      </c>
    </row>
    <row r="4024" spans="1:8" ht="31.5">
      <c r="A4024" s="101" t="s">
        <v>4095</v>
      </c>
      <c r="B4024" s="101" t="s">
        <v>4415</v>
      </c>
      <c r="C4024" s="102" t="s">
        <v>6506</v>
      </c>
      <c r="D4024" s="103">
        <v>62000</v>
      </c>
      <c r="E4024" s="103">
        <v>62000</v>
      </c>
      <c r="F4024" s="103">
        <v>62000</v>
      </c>
      <c r="G4024" s="103">
        <v>62000</v>
      </c>
      <c r="H4024" s="103">
        <v>0</v>
      </c>
    </row>
    <row r="4025" spans="1:8">
      <c r="A4025" s="101" t="s">
        <v>4097</v>
      </c>
      <c r="B4025" s="101" t="s">
        <v>4415</v>
      </c>
      <c r="C4025" s="102" t="s">
        <v>6507</v>
      </c>
      <c r="D4025" s="103">
        <v>32000</v>
      </c>
      <c r="E4025" s="103">
        <v>18000</v>
      </c>
      <c r="F4025" s="103">
        <v>18000</v>
      </c>
      <c r="G4025" s="103">
        <v>18000</v>
      </c>
      <c r="H4025" s="103">
        <v>0</v>
      </c>
    </row>
    <row r="4026" spans="1:8" ht="47.25">
      <c r="A4026" s="101" t="s">
        <v>4099</v>
      </c>
      <c r="B4026" s="101" t="s">
        <v>4418</v>
      </c>
      <c r="C4026" s="102" t="s">
        <v>4419</v>
      </c>
      <c r="D4026" s="103">
        <v>291000</v>
      </c>
      <c r="E4026" s="103">
        <v>291000</v>
      </c>
      <c r="F4026" s="103">
        <v>291000</v>
      </c>
      <c r="G4026" s="103">
        <v>0</v>
      </c>
      <c r="H4026" s="103">
        <v>291000</v>
      </c>
    </row>
    <row r="4027" spans="1:8" ht="31.5">
      <c r="A4027" s="101" t="s">
        <v>4101</v>
      </c>
      <c r="B4027" s="101" t="s">
        <v>4418</v>
      </c>
      <c r="C4027" s="102" t="s">
        <v>4420</v>
      </c>
      <c r="D4027" s="103">
        <v>102000</v>
      </c>
      <c r="E4027" s="103">
        <v>102000</v>
      </c>
      <c r="F4027" s="103">
        <v>102000</v>
      </c>
      <c r="G4027" s="103">
        <v>0</v>
      </c>
      <c r="H4027" s="103">
        <v>78020</v>
      </c>
    </row>
    <row r="4028" spans="1:8" ht="47.25">
      <c r="A4028" s="101" t="s">
        <v>4104</v>
      </c>
      <c r="B4028" s="101" t="s">
        <v>4418</v>
      </c>
      <c r="C4028" s="102" t="s">
        <v>6508</v>
      </c>
      <c r="D4028" s="103">
        <v>105000</v>
      </c>
      <c r="E4028" s="103">
        <v>105000</v>
      </c>
      <c r="F4028" s="103">
        <v>105000</v>
      </c>
      <c r="G4028" s="103">
        <v>105000</v>
      </c>
      <c r="H4028" s="103">
        <v>0</v>
      </c>
    </row>
    <row r="4029" spans="1:8" ht="31.5">
      <c r="A4029" s="101" t="s">
        <v>4106</v>
      </c>
      <c r="B4029" s="101" t="s">
        <v>4418</v>
      </c>
      <c r="C4029" s="102" t="s">
        <v>6509</v>
      </c>
      <c r="D4029" s="103">
        <v>36000</v>
      </c>
      <c r="E4029" s="103">
        <v>15000</v>
      </c>
      <c r="F4029" s="103">
        <v>15000</v>
      </c>
      <c r="G4029" s="103">
        <v>15000</v>
      </c>
      <c r="H4029" s="103">
        <v>0</v>
      </c>
    </row>
    <row r="4030" spans="1:8" ht="31.5">
      <c r="A4030" s="101" t="s">
        <v>4108</v>
      </c>
      <c r="B4030" s="101" t="s">
        <v>4421</v>
      </c>
      <c r="C4030" s="102" t="s">
        <v>4422</v>
      </c>
      <c r="D4030" s="103">
        <v>35000</v>
      </c>
      <c r="E4030" s="103">
        <v>35000</v>
      </c>
      <c r="F4030" s="103">
        <v>35000</v>
      </c>
      <c r="G4030" s="103">
        <v>0</v>
      </c>
      <c r="H4030" s="103">
        <v>0</v>
      </c>
    </row>
    <row r="4031" spans="1:8" ht="31.5">
      <c r="A4031" s="101" t="s">
        <v>4110</v>
      </c>
      <c r="B4031" s="101" t="s">
        <v>4421</v>
      </c>
      <c r="C4031" s="102" t="s">
        <v>6510</v>
      </c>
      <c r="D4031" s="103">
        <v>12000</v>
      </c>
      <c r="E4031" s="103">
        <v>10000</v>
      </c>
      <c r="F4031" s="103">
        <v>10000</v>
      </c>
      <c r="G4031" s="103">
        <v>10000</v>
      </c>
      <c r="H4031" s="103">
        <v>0</v>
      </c>
    </row>
    <row r="4032" spans="1:8" ht="31.5">
      <c r="A4032" s="101" t="s">
        <v>4112</v>
      </c>
      <c r="B4032" s="101" t="s">
        <v>4423</v>
      </c>
      <c r="C4032" s="102" t="s">
        <v>4424</v>
      </c>
      <c r="D4032" s="103">
        <v>2000000</v>
      </c>
      <c r="E4032" s="103">
        <v>2000000</v>
      </c>
      <c r="F4032" s="103">
        <v>2000000</v>
      </c>
      <c r="G4032" s="103">
        <v>0</v>
      </c>
      <c r="H4032" s="103">
        <v>2000000</v>
      </c>
    </row>
    <row r="4033" spans="1:8" ht="31.5">
      <c r="A4033" s="101" t="s">
        <v>4114</v>
      </c>
      <c r="B4033" s="101" t="s">
        <v>4423</v>
      </c>
      <c r="C4033" s="102" t="s">
        <v>6511</v>
      </c>
      <c r="D4033" s="103">
        <v>160000</v>
      </c>
      <c r="E4033" s="103">
        <v>136000</v>
      </c>
      <c r="F4033" s="103">
        <v>136000</v>
      </c>
      <c r="G4033" s="103">
        <v>136000</v>
      </c>
      <c r="H4033" s="103">
        <v>0</v>
      </c>
    </row>
    <row r="4034" spans="1:8" ht="31.5">
      <c r="A4034" s="101" t="s">
        <v>4115</v>
      </c>
      <c r="B4034" s="101" t="s">
        <v>4425</v>
      </c>
      <c r="C4034" s="102" t="s">
        <v>4426</v>
      </c>
      <c r="D4034" s="103">
        <v>58000</v>
      </c>
      <c r="E4034" s="103">
        <v>58000</v>
      </c>
      <c r="F4034" s="103">
        <v>58000</v>
      </c>
      <c r="G4034" s="103">
        <v>0</v>
      </c>
      <c r="H4034" s="103">
        <v>0</v>
      </c>
    </row>
    <row r="4035" spans="1:8" ht="31.5">
      <c r="A4035" s="101" t="s">
        <v>4118</v>
      </c>
      <c r="B4035" s="101" t="s">
        <v>4425</v>
      </c>
      <c r="C4035" s="102" t="s">
        <v>4427</v>
      </c>
      <c r="D4035" s="103">
        <v>29000</v>
      </c>
      <c r="E4035" s="103">
        <v>29000</v>
      </c>
      <c r="F4035" s="103">
        <v>29000</v>
      </c>
      <c r="G4035" s="103">
        <v>0</v>
      </c>
      <c r="H4035" s="103">
        <v>0</v>
      </c>
    </row>
    <row r="4036" spans="1:8" ht="31.5">
      <c r="A4036" s="101" t="s">
        <v>6170</v>
      </c>
      <c r="B4036" s="101" t="s">
        <v>4425</v>
      </c>
      <c r="C4036" s="102" t="s">
        <v>4428</v>
      </c>
      <c r="D4036" s="103">
        <v>29000</v>
      </c>
      <c r="E4036" s="103">
        <v>29000</v>
      </c>
      <c r="F4036" s="103">
        <v>29000</v>
      </c>
      <c r="G4036" s="103">
        <v>0</v>
      </c>
      <c r="H4036" s="103">
        <v>0</v>
      </c>
    </row>
    <row r="4037" spans="1:8" ht="31.5">
      <c r="A4037" s="101" t="s">
        <v>6171</v>
      </c>
      <c r="B4037" s="101" t="s">
        <v>4425</v>
      </c>
      <c r="C4037" s="102" t="s">
        <v>4429</v>
      </c>
      <c r="D4037" s="103">
        <v>21000</v>
      </c>
      <c r="E4037" s="103">
        <v>21000</v>
      </c>
      <c r="F4037" s="103">
        <v>21000</v>
      </c>
      <c r="G4037" s="103">
        <v>0</v>
      </c>
      <c r="H4037" s="103">
        <v>21000</v>
      </c>
    </row>
    <row r="4038" spans="1:8" ht="31.5">
      <c r="A4038" s="101" t="s">
        <v>6173</v>
      </c>
      <c r="B4038" s="101" t="s">
        <v>4425</v>
      </c>
      <c r="C4038" s="102" t="s">
        <v>4430</v>
      </c>
      <c r="D4038" s="103">
        <v>110000</v>
      </c>
      <c r="E4038" s="103">
        <v>110000</v>
      </c>
      <c r="F4038" s="103">
        <v>110000</v>
      </c>
      <c r="G4038" s="103">
        <v>0</v>
      </c>
      <c r="H4038" s="103">
        <v>0</v>
      </c>
    </row>
    <row r="4039" spans="1:8" ht="31.5">
      <c r="A4039" s="101" t="s">
        <v>6174</v>
      </c>
      <c r="B4039" s="101" t="s">
        <v>4425</v>
      </c>
      <c r="C4039" s="102" t="s">
        <v>4431</v>
      </c>
      <c r="D4039" s="103">
        <v>33000</v>
      </c>
      <c r="E4039" s="103">
        <v>33000</v>
      </c>
      <c r="F4039" s="103">
        <v>33000</v>
      </c>
      <c r="G4039" s="103">
        <v>0</v>
      </c>
      <c r="H4039" s="103">
        <v>33000</v>
      </c>
    </row>
    <row r="4040" spans="1:8" ht="31.5">
      <c r="A4040" s="101" t="s">
        <v>6175</v>
      </c>
      <c r="B4040" s="101" t="s">
        <v>4425</v>
      </c>
      <c r="C4040" s="102" t="s">
        <v>4432</v>
      </c>
      <c r="D4040" s="103">
        <v>46000</v>
      </c>
      <c r="E4040" s="103">
        <v>46000</v>
      </c>
      <c r="F4040" s="103">
        <v>46000</v>
      </c>
      <c r="G4040" s="103">
        <v>0</v>
      </c>
      <c r="H4040" s="103">
        <v>46000</v>
      </c>
    </row>
    <row r="4041" spans="1:8" ht="31.5">
      <c r="A4041" s="101" t="s">
        <v>6176</v>
      </c>
      <c r="B4041" s="101" t="s">
        <v>4425</v>
      </c>
      <c r="C4041" s="102" t="s">
        <v>4433</v>
      </c>
      <c r="D4041" s="103">
        <v>207000</v>
      </c>
      <c r="E4041" s="103">
        <v>207000</v>
      </c>
      <c r="F4041" s="103">
        <v>207000</v>
      </c>
      <c r="G4041" s="103">
        <v>0</v>
      </c>
      <c r="H4041" s="103">
        <v>0</v>
      </c>
    </row>
    <row r="4042" spans="1:8">
      <c r="A4042" s="101" t="s">
        <v>6177</v>
      </c>
      <c r="B4042" s="101" t="s">
        <v>4425</v>
      </c>
      <c r="C4042" s="102" t="s">
        <v>4434</v>
      </c>
      <c r="D4042" s="103">
        <v>103000</v>
      </c>
      <c r="E4042" s="103">
        <v>103000</v>
      </c>
      <c r="F4042" s="103">
        <v>103000</v>
      </c>
      <c r="G4042" s="103">
        <v>0</v>
      </c>
      <c r="H4042" s="103">
        <v>103000</v>
      </c>
    </row>
    <row r="4043" spans="1:8" ht="31.5">
      <c r="A4043" s="101" t="s">
        <v>6178</v>
      </c>
      <c r="B4043" s="101" t="s">
        <v>4425</v>
      </c>
      <c r="C4043" s="102" t="s">
        <v>4435</v>
      </c>
      <c r="D4043" s="103">
        <v>580000</v>
      </c>
      <c r="E4043" s="103">
        <v>580000</v>
      </c>
      <c r="F4043" s="103">
        <v>580000</v>
      </c>
      <c r="G4043" s="103">
        <v>0</v>
      </c>
      <c r="H4043" s="103">
        <v>4860</v>
      </c>
    </row>
    <row r="4044" spans="1:8" ht="31.5">
      <c r="A4044" s="101" t="s">
        <v>6179</v>
      </c>
      <c r="B4044" s="101" t="s">
        <v>4425</v>
      </c>
      <c r="C4044" s="102" t="s">
        <v>4436</v>
      </c>
      <c r="D4044" s="103">
        <v>800000</v>
      </c>
      <c r="E4044" s="103">
        <v>800000</v>
      </c>
      <c r="F4044" s="103">
        <v>800000</v>
      </c>
      <c r="G4044" s="103">
        <v>0</v>
      </c>
      <c r="H4044" s="103">
        <v>538197.19999999995</v>
      </c>
    </row>
    <row r="4045" spans="1:8" ht="47.25">
      <c r="A4045" s="101" t="s">
        <v>6181</v>
      </c>
      <c r="B4045" s="101" t="s">
        <v>4425</v>
      </c>
      <c r="C4045" s="102" t="s">
        <v>4437</v>
      </c>
      <c r="D4045" s="103">
        <v>100000</v>
      </c>
      <c r="E4045" s="103">
        <v>100000</v>
      </c>
      <c r="F4045" s="103">
        <v>100000</v>
      </c>
      <c r="G4045" s="103">
        <v>100000</v>
      </c>
      <c r="H4045" s="103">
        <v>0</v>
      </c>
    </row>
    <row r="4046" spans="1:8" ht="31.5">
      <c r="A4046" s="101" t="s">
        <v>6182</v>
      </c>
      <c r="B4046" s="101" t="s">
        <v>4425</v>
      </c>
      <c r="C4046" s="102" t="s">
        <v>4438</v>
      </c>
      <c r="D4046" s="103">
        <v>150000</v>
      </c>
      <c r="E4046" s="103">
        <v>150000</v>
      </c>
      <c r="F4046" s="103">
        <v>150000</v>
      </c>
      <c r="G4046" s="103">
        <v>0</v>
      </c>
      <c r="H4046" s="103">
        <v>0</v>
      </c>
    </row>
    <row r="4047" spans="1:8" ht="31.5">
      <c r="A4047" s="101" t="s">
        <v>6183</v>
      </c>
      <c r="B4047" s="101" t="s">
        <v>4425</v>
      </c>
      <c r="C4047" s="102" t="s">
        <v>6512</v>
      </c>
      <c r="D4047" s="103">
        <v>21000</v>
      </c>
      <c r="E4047" s="103">
        <v>21000</v>
      </c>
      <c r="F4047" s="103">
        <v>21000</v>
      </c>
      <c r="G4047" s="103">
        <v>0</v>
      </c>
      <c r="H4047" s="103">
        <v>0</v>
      </c>
    </row>
    <row r="4048" spans="1:8" ht="31.5">
      <c r="A4048" s="101" t="s">
        <v>6184</v>
      </c>
      <c r="B4048" s="101" t="s">
        <v>4425</v>
      </c>
      <c r="C4048" s="102" t="s">
        <v>6513</v>
      </c>
      <c r="D4048" s="103">
        <v>10500</v>
      </c>
      <c r="E4048" s="103">
        <v>10500</v>
      </c>
      <c r="F4048" s="103">
        <v>10500</v>
      </c>
      <c r="G4048" s="103">
        <v>0</v>
      </c>
      <c r="H4048" s="103">
        <v>0</v>
      </c>
    </row>
    <row r="4049" spans="1:8" ht="31.5">
      <c r="A4049" s="101" t="s">
        <v>6185</v>
      </c>
      <c r="B4049" s="101" t="s">
        <v>4425</v>
      </c>
      <c r="C4049" s="102" t="s">
        <v>6514</v>
      </c>
      <c r="D4049" s="103">
        <v>10500</v>
      </c>
      <c r="E4049" s="103">
        <v>10500</v>
      </c>
      <c r="F4049" s="103">
        <v>10500</v>
      </c>
      <c r="G4049" s="103">
        <v>0</v>
      </c>
      <c r="H4049" s="103">
        <v>0</v>
      </c>
    </row>
    <row r="4050" spans="1:8" ht="31.5">
      <c r="A4050" s="101" t="s">
        <v>6187</v>
      </c>
      <c r="B4050" s="101" t="s">
        <v>4425</v>
      </c>
      <c r="C4050" s="102" t="s">
        <v>6515</v>
      </c>
      <c r="D4050" s="103">
        <v>7000</v>
      </c>
      <c r="E4050" s="103">
        <v>7000</v>
      </c>
      <c r="F4050" s="103">
        <v>7000</v>
      </c>
      <c r="G4050" s="103">
        <v>0</v>
      </c>
      <c r="H4050" s="103">
        <v>0</v>
      </c>
    </row>
    <row r="4051" spans="1:8" ht="31.5">
      <c r="A4051" s="101" t="s">
        <v>6188</v>
      </c>
      <c r="B4051" s="101" t="s">
        <v>4425</v>
      </c>
      <c r="C4051" s="102" t="s">
        <v>6516</v>
      </c>
      <c r="D4051" s="103">
        <v>40000</v>
      </c>
      <c r="E4051" s="103">
        <v>40000</v>
      </c>
      <c r="F4051" s="103">
        <v>40000</v>
      </c>
      <c r="G4051" s="103">
        <v>0</v>
      </c>
      <c r="H4051" s="103">
        <v>0</v>
      </c>
    </row>
    <row r="4052" spans="1:8" ht="31.5">
      <c r="A4052" s="101" t="s">
        <v>6189</v>
      </c>
      <c r="B4052" s="101" t="s">
        <v>4425</v>
      </c>
      <c r="C4052" s="102" t="s">
        <v>6517</v>
      </c>
      <c r="D4052" s="103">
        <v>11000</v>
      </c>
      <c r="E4052" s="103">
        <v>11000</v>
      </c>
      <c r="F4052" s="103">
        <v>11000</v>
      </c>
      <c r="G4052" s="103">
        <v>0</v>
      </c>
      <c r="H4052" s="103">
        <v>0</v>
      </c>
    </row>
    <row r="4053" spans="1:8" ht="31.5">
      <c r="A4053" s="101" t="s">
        <v>6190</v>
      </c>
      <c r="B4053" s="101" t="s">
        <v>4425</v>
      </c>
      <c r="C4053" s="102" t="s">
        <v>6518</v>
      </c>
      <c r="D4053" s="103">
        <v>17000</v>
      </c>
      <c r="E4053" s="103">
        <v>17000</v>
      </c>
      <c r="F4053" s="103">
        <v>17000</v>
      </c>
      <c r="G4053" s="103">
        <v>17000</v>
      </c>
      <c r="H4053" s="103">
        <v>0</v>
      </c>
    </row>
    <row r="4054" spans="1:8" ht="31.5">
      <c r="A4054" s="101" t="s">
        <v>6191</v>
      </c>
      <c r="B4054" s="101" t="s">
        <v>4425</v>
      </c>
      <c r="C4054" s="102" t="s">
        <v>6519</v>
      </c>
      <c r="D4054" s="103">
        <v>75002</v>
      </c>
      <c r="E4054" s="103">
        <v>75002</v>
      </c>
      <c r="F4054" s="103">
        <v>75002</v>
      </c>
      <c r="G4054" s="103">
        <v>75002</v>
      </c>
      <c r="H4054" s="103">
        <v>0</v>
      </c>
    </row>
    <row r="4055" spans="1:8">
      <c r="A4055" s="101" t="s">
        <v>6193</v>
      </c>
      <c r="B4055" s="101" t="s">
        <v>4425</v>
      </c>
      <c r="C4055" s="102" t="s">
        <v>6520</v>
      </c>
      <c r="D4055" s="103">
        <v>36557</v>
      </c>
      <c r="E4055" s="103">
        <v>36557</v>
      </c>
      <c r="F4055" s="103">
        <v>36557</v>
      </c>
      <c r="G4055" s="103">
        <v>36557</v>
      </c>
      <c r="H4055" s="103">
        <v>0</v>
      </c>
    </row>
    <row r="4056" spans="1:8" ht="47.25">
      <c r="A4056" s="101" t="s">
        <v>6194</v>
      </c>
      <c r="B4056" s="101" t="s">
        <v>4425</v>
      </c>
      <c r="C4056" s="102" t="s">
        <v>6521</v>
      </c>
      <c r="D4056" s="103">
        <v>870000</v>
      </c>
      <c r="E4056" s="103">
        <v>704441</v>
      </c>
      <c r="F4056" s="103">
        <v>704441</v>
      </c>
      <c r="G4056" s="103">
        <v>704441</v>
      </c>
      <c r="H4056" s="103">
        <v>0</v>
      </c>
    </row>
    <row r="4057" spans="1:8" ht="31.5">
      <c r="A4057" s="101" t="s">
        <v>6195</v>
      </c>
      <c r="B4057" s="101" t="s">
        <v>6522</v>
      </c>
      <c r="C4057" s="102" t="s">
        <v>6523</v>
      </c>
      <c r="D4057" s="103">
        <v>150101</v>
      </c>
      <c r="E4057" s="103">
        <v>127000</v>
      </c>
      <c r="F4057" s="103">
        <v>127000</v>
      </c>
      <c r="G4057" s="103">
        <v>127000</v>
      </c>
      <c r="H4057" s="103">
        <v>0</v>
      </c>
    </row>
    <row r="4058" spans="1:8">
      <c r="A4058" s="84" t="s">
        <v>136</v>
      </c>
      <c r="B4058" s="84"/>
      <c r="C4058" s="84"/>
      <c r="D4058" s="85">
        <f>SUM(D3625:D4057                                 )</f>
        <v>61305399</v>
      </c>
      <c r="E4058" s="85">
        <f t="shared" ref="E4058:H4058" si="48">SUM(E3625:E4057                                 )</f>
        <v>58537603.999999993</v>
      </c>
      <c r="F4058" s="85">
        <f t="shared" si="48"/>
        <v>58537603.999999993</v>
      </c>
      <c r="G4058" s="85">
        <f t="shared" si="48"/>
        <v>15569000</v>
      </c>
      <c r="H4058" s="85">
        <f t="shared" si="48"/>
        <v>21296303.68</v>
      </c>
    </row>
    <row r="4059" spans="1:8">
      <c r="A4059" s="86" t="s">
        <v>137</v>
      </c>
      <c r="B4059" s="86"/>
      <c r="C4059" s="86"/>
      <c r="D4059" s="86"/>
      <c r="E4059" s="86"/>
      <c r="F4059" s="86"/>
      <c r="G4059" s="86"/>
      <c r="H4059" s="86"/>
    </row>
    <row r="4060" spans="1:8">
      <c r="A4060" s="101">
        <v>1</v>
      </c>
      <c r="B4060" s="101" t="s">
        <v>137</v>
      </c>
      <c r="C4060" s="102" t="s">
        <v>1257</v>
      </c>
      <c r="D4060" s="103">
        <v>3603000</v>
      </c>
      <c r="E4060" s="103">
        <v>3189000</v>
      </c>
      <c r="F4060" s="103">
        <v>3189000</v>
      </c>
      <c r="G4060" s="103">
        <v>2501000</v>
      </c>
      <c r="H4060" s="103">
        <v>26700</v>
      </c>
    </row>
    <row r="4061" spans="1:8">
      <c r="A4061" s="101" t="s">
        <v>4439</v>
      </c>
      <c r="B4061" s="101" t="s">
        <v>137</v>
      </c>
      <c r="C4061" s="102" t="s">
        <v>6524</v>
      </c>
      <c r="D4061" s="103">
        <v>2500000</v>
      </c>
      <c r="E4061" s="103">
        <v>0</v>
      </c>
      <c r="F4061" s="103">
        <v>0</v>
      </c>
      <c r="G4061" s="103">
        <v>0</v>
      </c>
      <c r="H4061" s="103">
        <v>0</v>
      </c>
    </row>
    <row r="4062" spans="1:8" ht="31.5">
      <c r="A4062" s="101" t="s">
        <v>4441</v>
      </c>
      <c r="B4062" s="101" t="s">
        <v>137</v>
      </c>
      <c r="C4062" s="102" t="s">
        <v>4440</v>
      </c>
      <c r="D4062" s="103">
        <v>475000</v>
      </c>
      <c r="E4062" s="103">
        <v>350000</v>
      </c>
      <c r="F4062" s="103">
        <v>0</v>
      </c>
      <c r="G4062" s="103">
        <v>0</v>
      </c>
      <c r="H4062" s="103">
        <v>0</v>
      </c>
    </row>
    <row r="4063" spans="1:8" ht="31.5">
      <c r="A4063" s="101" t="s">
        <v>4443</v>
      </c>
      <c r="B4063" s="101" t="s">
        <v>137</v>
      </c>
      <c r="C4063" s="102" t="s">
        <v>4442</v>
      </c>
      <c r="D4063" s="103">
        <v>230000</v>
      </c>
      <c r="E4063" s="103">
        <v>169000</v>
      </c>
      <c r="F4063" s="103">
        <v>26700</v>
      </c>
      <c r="G4063" s="103">
        <v>0</v>
      </c>
      <c r="H4063" s="103">
        <v>26700</v>
      </c>
    </row>
    <row r="4064" spans="1:8" ht="31.5">
      <c r="A4064" s="101" t="s">
        <v>4445</v>
      </c>
      <c r="B4064" s="101" t="s">
        <v>137</v>
      </c>
      <c r="C4064" s="102" t="s">
        <v>6525</v>
      </c>
      <c r="D4064" s="103">
        <v>169000</v>
      </c>
      <c r="E4064" s="103">
        <v>169000</v>
      </c>
      <c r="F4064" s="103">
        <v>0</v>
      </c>
      <c r="G4064" s="103">
        <v>0</v>
      </c>
      <c r="H4064" s="103">
        <v>0</v>
      </c>
    </row>
    <row r="4065" spans="1:8" ht="31.5">
      <c r="A4065" s="101" t="s">
        <v>6526</v>
      </c>
      <c r="B4065" s="101" t="s">
        <v>137</v>
      </c>
      <c r="C4065" s="102" t="s">
        <v>4444</v>
      </c>
      <c r="D4065" s="103">
        <v>229000</v>
      </c>
      <c r="E4065" s="103">
        <v>169000</v>
      </c>
      <c r="F4065" s="103">
        <v>0</v>
      </c>
      <c r="G4065" s="103">
        <v>0</v>
      </c>
      <c r="H4065" s="103">
        <v>0</v>
      </c>
    </row>
    <row r="4066" spans="1:8">
      <c r="A4066" s="101" t="s">
        <v>6527</v>
      </c>
      <c r="B4066" s="101" t="s">
        <v>137</v>
      </c>
      <c r="C4066" s="102" t="s">
        <v>591</v>
      </c>
      <c r="D4066" s="103">
        <v>0</v>
      </c>
      <c r="E4066" s="103">
        <v>2332000</v>
      </c>
      <c r="F4066" s="103">
        <v>3162300</v>
      </c>
      <c r="G4066" s="103">
        <v>2501000</v>
      </c>
      <c r="H4066" s="103">
        <v>0</v>
      </c>
    </row>
    <row r="4067" spans="1:8">
      <c r="A4067" s="101">
        <v>2</v>
      </c>
      <c r="B4067" s="101" t="s">
        <v>4446</v>
      </c>
      <c r="C4067" s="102" t="s">
        <v>1257</v>
      </c>
      <c r="D4067" s="103">
        <v>26757300</v>
      </c>
      <c r="E4067" s="103">
        <v>25372300</v>
      </c>
      <c r="F4067" s="103">
        <v>25372300</v>
      </c>
      <c r="G4067" s="103">
        <v>7799000</v>
      </c>
      <c r="H4067" s="103">
        <v>5724945.8799999999</v>
      </c>
    </row>
    <row r="4068" spans="1:8" ht="31.5">
      <c r="A4068" s="101" t="s">
        <v>4447</v>
      </c>
      <c r="B4068" s="101" t="s">
        <v>4446</v>
      </c>
      <c r="C4068" s="102" t="s">
        <v>4448</v>
      </c>
      <c r="D4068" s="103">
        <v>1450000</v>
      </c>
      <c r="E4068" s="103">
        <v>1450000</v>
      </c>
      <c r="F4068" s="103">
        <v>1450000</v>
      </c>
      <c r="G4068" s="103">
        <v>0</v>
      </c>
      <c r="H4068" s="103">
        <v>0</v>
      </c>
    </row>
    <row r="4069" spans="1:8" ht="31.5">
      <c r="A4069" s="101" t="s">
        <v>4449</v>
      </c>
      <c r="B4069" s="101" t="s">
        <v>4446</v>
      </c>
      <c r="C4069" s="102" t="s">
        <v>4450</v>
      </c>
      <c r="D4069" s="103">
        <v>1321000</v>
      </c>
      <c r="E4069" s="103">
        <v>1321000</v>
      </c>
      <c r="F4069" s="103">
        <v>1321000</v>
      </c>
      <c r="G4069" s="103">
        <v>0</v>
      </c>
      <c r="H4069" s="103">
        <v>0</v>
      </c>
    </row>
    <row r="4070" spans="1:8">
      <c r="A4070" s="101" t="s">
        <v>4451</v>
      </c>
      <c r="B4070" s="101" t="s">
        <v>4446</v>
      </c>
      <c r="C4070" s="102" t="s">
        <v>4452</v>
      </c>
      <c r="D4070" s="103">
        <v>1450000</v>
      </c>
      <c r="E4070" s="103">
        <v>1450000</v>
      </c>
      <c r="F4070" s="103">
        <v>1450000</v>
      </c>
      <c r="G4070" s="103">
        <v>0</v>
      </c>
      <c r="H4070" s="103">
        <v>0</v>
      </c>
    </row>
    <row r="4071" spans="1:8">
      <c r="A4071" s="101" t="s">
        <v>4453</v>
      </c>
      <c r="B4071" s="101" t="s">
        <v>4446</v>
      </c>
      <c r="C4071" s="102" t="s">
        <v>6528</v>
      </c>
      <c r="D4071" s="103">
        <v>300000</v>
      </c>
      <c r="E4071" s="103">
        <v>300000</v>
      </c>
      <c r="F4071" s="103">
        <v>300000</v>
      </c>
      <c r="G4071" s="103">
        <v>300000</v>
      </c>
      <c r="H4071" s="103">
        <v>0</v>
      </c>
    </row>
    <row r="4072" spans="1:8">
      <c r="A4072" s="101" t="s">
        <v>4455</v>
      </c>
      <c r="B4072" s="101" t="s">
        <v>4446</v>
      </c>
      <c r="C4072" s="102" t="s">
        <v>6529</v>
      </c>
      <c r="D4072" s="103">
        <v>336000</v>
      </c>
      <c r="E4072" s="103">
        <v>336000</v>
      </c>
      <c r="F4072" s="103">
        <v>336000</v>
      </c>
      <c r="G4072" s="103">
        <v>336000</v>
      </c>
      <c r="H4072" s="103">
        <v>0</v>
      </c>
    </row>
    <row r="4073" spans="1:8">
      <c r="A4073" s="101" t="s">
        <v>4457</v>
      </c>
      <c r="B4073" s="101" t="s">
        <v>4446</v>
      </c>
      <c r="C4073" s="102" t="s">
        <v>6530</v>
      </c>
      <c r="D4073" s="103">
        <v>500000</v>
      </c>
      <c r="E4073" s="103">
        <v>500000</v>
      </c>
      <c r="F4073" s="103">
        <v>500000</v>
      </c>
      <c r="G4073" s="103">
        <v>500000</v>
      </c>
      <c r="H4073" s="103">
        <v>0</v>
      </c>
    </row>
    <row r="4074" spans="1:8">
      <c r="A4074" s="101" t="s">
        <v>4459</v>
      </c>
      <c r="B4074" s="101" t="s">
        <v>4446</v>
      </c>
      <c r="C4074" s="102" t="s">
        <v>4454</v>
      </c>
      <c r="D4074" s="103">
        <v>47000</v>
      </c>
      <c r="E4074" s="103">
        <v>47000</v>
      </c>
      <c r="F4074" s="103">
        <v>47000</v>
      </c>
      <c r="G4074" s="103">
        <v>12000</v>
      </c>
      <c r="H4074" s="103">
        <v>0</v>
      </c>
    </row>
    <row r="4075" spans="1:8" ht="31.5">
      <c r="A4075" s="101" t="s">
        <v>4461</v>
      </c>
      <c r="B4075" s="101" t="s">
        <v>4446</v>
      </c>
      <c r="C4075" s="102" t="s">
        <v>4456</v>
      </c>
      <c r="D4075" s="103">
        <v>229000</v>
      </c>
      <c r="E4075" s="103">
        <v>169000</v>
      </c>
      <c r="F4075" s="103">
        <v>169000</v>
      </c>
      <c r="G4075" s="103">
        <v>0</v>
      </c>
      <c r="H4075" s="103">
        <v>58207</v>
      </c>
    </row>
    <row r="4076" spans="1:8" ht="47.25">
      <c r="A4076" s="101" t="s">
        <v>4463</v>
      </c>
      <c r="B4076" s="101" t="s">
        <v>4446</v>
      </c>
      <c r="C4076" s="102" t="s">
        <v>6531</v>
      </c>
      <c r="D4076" s="103">
        <v>100000</v>
      </c>
      <c r="E4076" s="103">
        <v>100000</v>
      </c>
      <c r="F4076" s="103">
        <v>0</v>
      </c>
      <c r="G4076" s="103">
        <v>0</v>
      </c>
      <c r="H4076" s="103">
        <v>0</v>
      </c>
    </row>
    <row r="4077" spans="1:8" ht="31.5">
      <c r="A4077" s="101" t="s">
        <v>4465</v>
      </c>
      <c r="B4077" s="101" t="s">
        <v>4446</v>
      </c>
      <c r="C4077" s="102" t="s">
        <v>4458</v>
      </c>
      <c r="D4077" s="103">
        <v>1100000</v>
      </c>
      <c r="E4077" s="103">
        <v>1100000</v>
      </c>
      <c r="F4077" s="103">
        <v>1100000</v>
      </c>
      <c r="G4077" s="103">
        <v>0</v>
      </c>
      <c r="H4077" s="103">
        <v>984600.66</v>
      </c>
    </row>
    <row r="4078" spans="1:8">
      <c r="A4078" s="101" t="s">
        <v>4467</v>
      </c>
      <c r="B4078" s="101" t="s">
        <v>4446</v>
      </c>
      <c r="C4078" s="102" t="s">
        <v>4460</v>
      </c>
      <c r="D4078" s="103">
        <v>142000</v>
      </c>
      <c r="E4078" s="103">
        <v>142000</v>
      </c>
      <c r="F4078" s="103">
        <v>142000</v>
      </c>
      <c r="G4078" s="103">
        <v>0</v>
      </c>
      <c r="H4078" s="103">
        <v>0</v>
      </c>
    </row>
    <row r="4079" spans="1:8">
      <c r="A4079" s="101" t="s">
        <v>4469</v>
      </c>
      <c r="B4079" s="101" t="s">
        <v>4446</v>
      </c>
      <c r="C4079" s="102" t="s">
        <v>4462</v>
      </c>
      <c r="D4079" s="103">
        <v>270000</v>
      </c>
      <c r="E4079" s="103">
        <v>270000</v>
      </c>
      <c r="F4079" s="103">
        <v>270000</v>
      </c>
      <c r="G4079" s="103">
        <v>0</v>
      </c>
      <c r="H4079" s="103">
        <v>0</v>
      </c>
    </row>
    <row r="4080" spans="1:8" ht="31.5">
      <c r="A4080" s="101" t="s">
        <v>4471</v>
      </c>
      <c r="B4080" s="101" t="s">
        <v>4446</v>
      </c>
      <c r="C4080" s="102" t="s">
        <v>4464</v>
      </c>
      <c r="D4080" s="103">
        <v>1403000</v>
      </c>
      <c r="E4080" s="103">
        <v>1403000</v>
      </c>
      <c r="F4080" s="103">
        <v>1403000</v>
      </c>
      <c r="G4080" s="103">
        <v>0</v>
      </c>
      <c r="H4080" s="103">
        <v>80546.600000000006</v>
      </c>
    </row>
    <row r="4081" spans="1:8" ht="31.5">
      <c r="A4081" s="101" t="s">
        <v>4473</v>
      </c>
      <c r="B4081" s="101" t="s">
        <v>4446</v>
      </c>
      <c r="C4081" s="102" t="s">
        <v>4466</v>
      </c>
      <c r="D4081" s="103">
        <v>198000</v>
      </c>
      <c r="E4081" s="103">
        <v>198000</v>
      </c>
      <c r="F4081" s="103">
        <v>198000</v>
      </c>
      <c r="G4081" s="103">
        <v>53000</v>
      </c>
      <c r="H4081" s="103">
        <v>144022.97</v>
      </c>
    </row>
    <row r="4082" spans="1:8" ht="31.5">
      <c r="A4082" s="101" t="s">
        <v>4475</v>
      </c>
      <c r="B4082" s="101" t="s">
        <v>4446</v>
      </c>
      <c r="C4082" s="102" t="s">
        <v>6532</v>
      </c>
      <c r="D4082" s="103">
        <v>65000</v>
      </c>
      <c r="E4082" s="103">
        <v>65000</v>
      </c>
      <c r="F4082" s="103">
        <v>65000</v>
      </c>
      <c r="G4082" s="103">
        <v>65000</v>
      </c>
      <c r="H4082" s="103">
        <v>0</v>
      </c>
    </row>
    <row r="4083" spans="1:8">
      <c r="A4083" s="101" t="s">
        <v>4477</v>
      </c>
      <c r="B4083" s="101" t="s">
        <v>4446</v>
      </c>
      <c r="C4083" s="102" t="s">
        <v>6533</v>
      </c>
      <c r="D4083" s="103">
        <v>50000</v>
      </c>
      <c r="E4083" s="103">
        <v>50000</v>
      </c>
      <c r="F4083" s="103">
        <v>50000</v>
      </c>
      <c r="G4083" s="103">
        <v>50000</v>
      </c>
      <c r="H4083" s="103">
        <v>0</v>
      </c>
    </row>
    <row r="4084" spans="1:8" ht="31.5">
      <c r="A4084" s="101" t="s">
        <v>4479</v>
      </c>
      <c r="B4084" s="101" t="s">
        <v>4446</v>
      </c>
      <c r="C4084" s="102" t="s">
        <v>4468</v>
      </c>
      <c r="D4084" s="103">
        <v>222000</v>
      </c>
      <c r="E4084" s="103">
        <v>222000</v>
      </c>
      <c r="F4084" s="103">
        <v>222000</v>
      </c>
      <c r="G4084" s="103">
        <v>59000</v>
      </c>
      <c r="H4084" s="103">
        <v>161897.35999999999</v>
      </c>
    </row>
    <row r="4085" spans="1:8" ht="47.25">
      <c r="A4085" s="101" t="s">
        <v>4481</v>
      </c>
      <c r="B4085" s="101" t="s">
        <v>4446</v>
      </c>
      <c r="C4085" s="102" t="s">
        <v>4470</v>
      </c>
      <c r="D4085" s="103">
        <v>1286000</v>
      </c>
      <c r="E4085" s="103">
        <v>1286000</v>
      </c>
      <c r="F4085" s="103">
        <v>1286000</v>
      </c>
      <c r="G4085" s="103">
        <v>0</v>
      </c>
      <c r="H4085" s="103">
        <v>1285480.8</v>
      </c>
    </row>
    <row r="4086" spans="1:8" ht="47.25">
      <c r="A4086" s="101" t="s">
        <v>4483</v>
      </c>
      <c r="B4086" s="101" t="s">
        <v>4446</v>
      </c>
      <c r="C4086" s="102" t="s">
        <v>6534</v>
      </c>
      <c r="D4086" s="103">
        <v>1314000</v>
      </c>
      <c r="E4086" s="103">
        <v>1314000</v>
      </c>
      <c r="F4086" s="103">
        <v>0</v>
      </c>
      <c r="G4086" s="103">
        <v>0</v>
      </c>
      <c r="H4086" s="103">
        <v>0</v>
      </c>
    </row>
    <row r="4087" spans="1:8" ht="31.5">
      <c r="A4087" s="101" t="s">
        <v>4485</v>
      </c>
      <c r="B4087" s="101" t="s">
        <v>4446</v>
      </c>
      <c r="C4087" s="102" t="s">
        <v>4472</v>
      </c>
      <c r="D4087" s="103">
        <v>1026000</v>
      </c>
      <c r="E4087" s="103">
        <v>1026000</v>
      </c>
      <c r="F4087" s="103">
        <v>1026000</v>
      </c>
      <c r="G4087" s="103">
        <v>0</v>
      </c>
      <c r="H4087" s="103">
        <v>933177.53</v>
      </c>
    </row>
    <row r="4088" spans="1:8" ht="31.5">
      <c r="A4088" s="101" t="s">
        <v>4487</v>
      </c>
      <c r="B4088" s="101" t="s">
        <v>4446</v>
      </c>
      <c r="C4088" s="102" t="s">
        <v>4474</v>
      </c>
      <c r="D4088" s="103">
        <v>1443000</v>
      </c>
      <c r="E4088" s="103">
        <v>1443000</v>
      </c>
      <c r="F4088" s="103">
        <v>1443000</v>
      </c>
      <c r="G4088" s="103">
        <v>0</v>
      </c>
      <c r="H4088" s="103">
        <v>433222.59</v>
      </c>
    </row>
    <row r="4089" spans="1:8" ht="31.5">
      <c r="A4089" s="101" t="s">
        <v>4489</v>
      </c>
      <c r="B4089" s="101" t="s">
        <v>4446</v>
      </c>
      <c r="C4089" s="102" t="s">
        <v>4476</v>
      </c>
      <c r="D4089" s="103">
        <v>1450000</v>
      </c>
      <c r="E4089" s="103">
        <v>1450000</v>
      </c>
      <c r="F4089" s="103">
        <v>1450000</v>
      </c>
      <c r="G4089" s="103">
        <v>0</v>
      </c>
      <c r="H4089" s="103">
        <v>1449985.29</v>
      </c>
    </row>
    <row r="4090" spans="1:8">
      <c r="A4090" s="101" t="s">
        <v>4491</v>
      </c>
      <c r="B4090" s="101" t="s">
        <v>4446</v>
      </c>
      <c r="C4090" s="102" t="s">
        <v>6535</v>
      </c>
      <c r="D4090" s="103">
        <v>270000</v>
      </c>
      <c r="E4090" s="103">
        <v>270000</v>
      </c>
      <c r="F4090" s="103">
        <v>270000</v>
      </c>
      <c r="G4090" s="103">
        <v>270000</v>
      </c>
      <c r="H4090" s="103">
        <v>0</v>
      </c>
    </row>
    <row r="4091" spans="1:8">
      <c r="A4091" s="101" t="s">
        <v>4493</v>
      </c>
      <c r="B4091" s="101" t="s">
        <v>4446</v>
      </c>
      <c r="C4091" s="102" t="s">
        <v>4478</v>
      </c>
      <c r="D4091" s="103">
        <v>180000</v>
      </c>
      <c r="E4091" s="103">
        <v>180000</v>
      </c>
      <c r="F4091" s="103">
        <v>180000</v>
      </c>
      <c r="G4091" s="103">
        <v>0</v>
      </c>
      <c r="H4091" s="103">
        <v>0</v>
      </c>
    </row>
    <row r="4092" spans="1:8">
      <c r="A4092" s="101" t="s">
        <v>4495</v>
      </c>
      <c r="B4092" s="101" t="s">
        <v>4446</v>
      </c>
      <c r="C4092" s="102" t="s">
        <v>6536</v>
      </c>
      <c r="D4092" s="103">
        <v>150000</v>
      </c>
      <c r="E4092" s="103">
        <v>150000</v>
      </c>
      <c r="F4092" s="103">
        <v>150000</v>
      </c>
      <c r="G4092" s="103">
        <v>150000</v>
      </c>
      <c r="H4092" s="103">
        <v>0</v>
      </c>
    </row>
    <row r="4093" spans="1:8">
      <c r="A4093" s="101" t="s">
        <v>4497</v>
      </c>
      <c r="B4093" s="101" t="s">
        <v>4446</v>
      </c>
      <c r="C4093" s="102" t="s">
        <v>6537</v>
      </c>
      <c r="D4093" s="103">
        <v>300000</v>
      </c>
      <c r="E4093" s="103">
        <v>300000</v>
      </c>
      <c r="F4093" s="103">
        <v>300000</v>
      </c>
      <c r="G4093" s="103">
        <v>300000</v>
      </c>
      <c r="H4093" s="103">
        <v>0</v>
      </c>
    </row>
    <row r="4094" spans="1:8">
      <c r="A4094" s="101" t="s">
        <v>6538</v>
      </c>
      <c r="B4094" s="101" t="s">
        <v>4446</v>
      </c>
      <c r="C4094" s="102" t="s">
        <v>6539</v>
      </c>
      <c r="D4094" s="103">
        <v>300000</v>
      </c>
      <c r="E4094" s="103">
        <v>300000</v>
      </c>
      <c r="F4094" s="103">
        <v>300000</v>
      </c>
      <c r="G4094" s="103">
        <v>300000</v>
      </c>
      <c r="H4094" s="103">
        <v>0</v>
      </c>
    </row>
    <row r="4095" spans="1:8">
      <c r="A4095" s="101" t="s">
        <v>6540</v>
      </c>
      <c r="B4095" s="101" t="s">
        <v>4446</v>
      </c>
      <c r="C4095" s="102" t="s">
        <v>4480</v>
      </c>
      <c r="D4095" s="103">
        <v>1450000</v>
      </c>
      <c r="E4095" s="103">
        <v>1450000</v>
      </c>
      <c r="F4095" s="103">
        <v>1450000</v>
      </c>
      <c r="G4095" s="103">
        <v>0</v>
      </c>
      <c r="H4095" s="103">
        <v>0</v>
      </c>
    </row>
    <row r="4096" spans="1:8">
      <c r="A4096" s="101" t="s">
        <v>6541</v>
      </c>
      <c r="B4096" s="101" t="s">
        <v>4446</v>
      </c>
      <c r="C4096" s="102" t="s">
        <v>4482</v>
      </c>
      <c r="D4096" s="103">
        <v>681300</v>
      </c>
      <c r="E4096" s="103">
        <v>681300</v>
      </c>
      <c r="F4096" s="103">
        <v>681300</v>
      </c>
      <c r="G4096" s="103">
        <v>0</v>
      </c>
      <c r="H4096" s="103">
        <v>6568</v>
      </c>
    </row>
    <row r="4097" spans="1:8">
      <c r="A4097" s="101" t="s">
        <v>6542</v>
      </c>
      <c r="B4097" s="101" t="s">
        <v>4446</v>
      </c>
      <c r="C4097" s="102" t="s">
        <v>6543</v>
      </c>
      <c r="D4097" s="103">
        <v>150000</v>
      </c>
      <c r="E4097" s="103">
        <v>150000</v>
      </c>
      <c r="F4097" s="103">
        <v>150000</v>
      </c>
      <c r="G4097" s="103">
        <v>150000</v>
      </c>
      <c r="H4097" s="103">
        <v>0</v>
      </c>
    </row>
    <row r="4098" spans="1:8">
      <c r="A4098" s="101" t="s">
        <v>6544</v>
      </c>
      <c r="B4098" s="101" t="s">
        <v>4446</v>
      </c>
      <c r="C4098" s="102" t="s">
        <v>6545</v>
      </c>
      <c r="D4098" s="103">
        <v>300000</v>
      </c>
      <c r="E4098" s="103">
        <v>300000</v>
      </c>
      <c r="F4098" s="103">
        <v>300000</v>
      </c>
      <c r="G4098" s="103">
        <v>300000</v>
      </c>
      <c r="H4098" s="103">
        <v>0</v>
      </c>
    </row>
    <row r="4099" spans="1:8">
      <c r="A4099" s="101" t="s">
        <v>6546</v>
      </c>
      <c r="B4099" s="101" t="s">
        <v>4446</v>
      </c>
      <c r="C4099" s="102" t="s">
        <v>6547</v>
      </c>
      <c r="D4099" s="103">
        <v>200000</v>
      </c>
      <c r="E4099" s="103">
        <v>200000</v>
      </c>
      <c r="F4099" s="103">
        <v>200000</v>
      </c>
      <c r="G4099" s="103">
        <v>200000</v>
      </c>
      <c r="H4099" s="103">
        <v>0</v>
      </c>
    </row>
    <row r="4100" spans="1:8">
      <c r="A4100" s="101" t="s">
        <v>6548</v>
      </c>
      <c r="B4100" s="101" t="s">
        <v>4446</v>
      </c>
      <c r="C4100" s="102" t="s">
        <v>4484</v>
      </c>
      <c r="D4100" s="103">
        <v>290000</v>
      </c>
      <c r="E4100" s="103">
        <v>290000</v>
      </c>
      <c r="F4100" s="103">
        <v>290000</v>
      </c>
      <c r="G4100" s="103">
        <v>0</v>
      </c>
      <c r="H4100" s="103">
        <v>2631</v>
      </c>
    </row>
    <row r="4101" spans="1:8">
      <c r="A4101" s="101" t="s">
        <v>6549</v>
      </c>
      <c r="B4101" s="101" t="s">
        <v>4446</v>
      </c>
      <c r="C4101" s="102" t="s">
        <v>6550</v>
      </c>
      <c r="D4101" s="103">
        <v>100000</v>
      </c>
      <c r="E4101" s="103">
        <v>100000</v>
      </c>
      <c r="F4101" s="103">
        <v>100000</v>
      </c>
      <c r="G4101" s="103">
        <v>100000</v>
      </c>
      <c r="H4101" s="103">
        <v>0</v>
      </c>
    </row>
    <row r="4102" spans="1:8">
      <c r="A4102" s="101" t="s">
        <v>6551</v>
      </c>
      <c r="B4102" s="101" t="s">
        <v>4446</v>
      </c>
      <c r="C4102" s="102" t="s">
        <v>6552</v>
      </c>
      <c r="D4102" s="103">
        <v>150000</v>
      </c>
      <c r="E4102" s="103">
        <v>150000</v>
      </c>
      <c r="F4102" s="103">
        <v>150000</v>
      </c>
      <c r="G4102" s="103">
        <v>150000</v>
      </c>
      <c r="H4102" s="103">
        <v>0</v>
      </c>
    </row>
    <row r="4103" spans="1:8">
      <c r="A4103" s="101" t="s">
        <v>6553</v>
      </c>
      <c r="B4103" s="101" t="s">
        <v>4446</v>
      </c>
      <c r="C4103" s="102" t="s">
        <v>4486</v>
      </c>
      <c r="D4103" s="103">
        <v>180000</v>
      </c>
      <c r="E4103" s="103">
        <v>180000</v>
      </c>
      <c r="F4103" s="103">
        <v>180000</v>
      </c>
      <c r="G4103" s="103">
        <v>0</v>
      </c>
      <c r="H4103" s="103">
        <v>178564.08</v>
      </c>
    </row>
    <row r="4104" spans="1:8">
      <c r="A4104" s="101" t="s">
        <v>6554</v>
      </c>
      <c r="B4104" s="101" t="s">
        <v>4446</v>
      </c>
      <c r="C4104" s="102" t="s">
        <v>6555</v>
      </c>
      <c r="D4104" s="103">
        <v>130000</v>
      </c>
      <c r="E4104" s="103">
        <v>130000</v>
      </c>
      <c r="F4104" s="103">
        <v>130000</v>
      </c>
      <c r="G4104" s="103">
        <v>130000</v>
      </c>
      <c r="H4104" s="103">
        <v>0</v>
      </c>
    </row>
    <row r="4105" spans="1:8">
      <c r="A4105" s="101" t="s">
        <v>6556</v>
      </c>
      <c r="B4105" s="101" t="s">
        <v>4446</v>
      </c>
      <c r="C4105" s="102" t="s">
        <v>6557</v>
      </c>
      <c r="D4105" s="103">
        <v>60000</v>
      </c>
      <c r="E4105" s="103">
        <v>60000</v>
      </c>
      <c r="F4105" s="103">
        <v>60000</v>
      </c>
      <c r="G4105" s="103">
        <v>60000</v>
      </c>
      <c r="H4105" s="103">
        <v>0</v>
      </c>
    </row>
    <row r="4106" spans="1:8" ht="31.5">
      <c r="A4106" s="101" t="s">
        <v>6558</v>
      </c>
      <c r="B4106" s="101" t="s">
        <v>4446</v>
      </c>
      <c r="C4106" s="102" t="s">
        <v>4488</v>
      </c>
      <c r="D4106" s="103">
        <v>250000</v>
      </c>
      <c r="E4106" s="103">
        <v>250000</v>
      </c>
      <c r="F4106" s="103">
        <v>250000</v>
      </c>
      <c r="G4106" s="103">
        <v>0</v>
      </c>
      <c r="H4106" s="103">
        <v>0</v>
      </c>
    </row>
    <row r="4107" spans="1:8">
      <c r="A4107" s="101" t="s">
        <v>6559</v>
      </c>
      <c r="B4107" s="101" t="s">
        <v>4446</v>
      </c>
      <c r="C4107" s="102" t="s">
        <v>4490</v>
      </c>
      <c r="D4107" s="103">
        <v>600000</v>
      </c>
      <c r="E4107" s="103">
        <v>600000</v>
      </c>
      <c r="F4107" s="103">
        <v>600000</v>
      </c>
      <c r="G4107" s="103">
        <v>0</v>
      </c>
      <c r="H4107" s="103">
        <v>0</v>
      </c>
    </row>
    <row r="4108" spans="1:8" ht="31.5">
      <c r="A4108" s="101" t="s">
        <v>6560</v>
      </c>
      <c r="B4108" s="101" t="s">
        <v>4446</v>
      </c>
      <c r="C4108" s="102" t="s">
        <v>6561</v>
      </c>
      <c r="D4108" s="103">
        <v>150000</v>
      </c>
      <c r="E4108" s="103">
        <v>150000</v>
      </c>
      <c r="F4108" s="103">
        <v>150000</v>
      </c>
      <c r="G4108" s="103">
        <v>150000</v>
      </c>
      <c r="H4108" s="103">
        <v>0</v>
      </c>
    </row>
    <row r="4109" spans="1:8">
      <c r="A4109" s="101" t="s">
        <v>6562</v>
      </c>
      <c r="B4109" s="101" t="s">
        <v>4446</v>
      </c>
      <c r="C4109" s="102" t="s">
        <v>4492</v>
      </c>
      <c r="D4109" s="103">
        <v>350000</v>
      </c>
      <c r="E4109" s="103">
        <v>350000</v>
      </c>
      <c r="F4109" s="103">
        <v>350000</v>
      </c>
      <c r="G4109" s="103">
        <v>0</v>
      </c>
      <c r="H4109" s="103">
        <v>0</v>
      </c>
    </row>
    <row r="4110" spans="1:8">
      <c r="A4110" s="101" t="s">
        <v>6563</v>
      </c>
      <c r="B4110" s="101" t="s">
        <v>4446</v>
      </c>
      <c r="C4110" s="102" t="s">
        <v>4494</v>
      </c>
      <c r="D4110" s="103">
        <v>374000</v>
      </c>
      <c r="E4110" s="103">
        <v>374000</v>
      </c>
      <c r="F4110" s="103">
        <v>374000</v>
      </c>
      <c r="G4110" s="103">
        <v>0</v>
      </c>
      <c r="H4110" s="103">
        <v>6042</v>
      </c>
    </row>
    <row r="4111" spans="1:8">
      <c r="A4111" s="101" t="s">
        <v>6564</v>
      </c>
      <c r="B4111" s="101" t="s">
        <v>4446</v>
      </c>
      <c r="C4111" s="102" t="s">
        <v>4496</v>
      </c>
      <c r="D4111" s="103">
        <v>365000</v>
      </c>
      <c r="E4111" s="103">
        <v>365000</v>
      </c>
      <c r="F4111" s="103">
        <v>365000</v>
      </c>
      <c r="G4111" s="103">
        <v>0</v>
      </c>
      <c r="H4111" s="103">
        <v>0</v>
      </c>
    </row>
    <row r="4112" spans="1:8" ht="31.5">
      <c r="A4112" s="101" t="s">
        <v>6565</v>
      </c>
      <c r="B4112" s="101" t="s">
        <v>4446</v>
      </c>
      <c r="C4112" s="102" t="s">
        <v>6566</v>
      </c>
      <c r="D4112" s="103">
        <v>55000</v>
      </c>
      <c r="E4112" s="103">
        <v>55000</v>
      </c>
      <c r="F4112" s="103">
        <v>0</v>
      </c>
      <c r="G4112" s="103">
        <v>0</v>
      </c>
      <c r="H4112" s="103">
        <v>0</v>
      </c>
    </row>
    <row r="4113" spans="1:8" ht="47.25">
      <c r="A4113" s="101" t="s">
        <v>6567</v>
      </c>
      <c r="B4113" s="101" t="s">
        <v>4446</v>
      </c>
      <c r="C4113" s="102" t="s">
        <v>6568</v>
      </c>
      <c r="D4113" s="103">
        <v>1500000</v>
      </c>
      <c r="E4113" s="103">
        <v>1500000</v>
      </c>
      <c r="F4113" s="103">
        <v>1500000</v>
      </c>
      <c r="G4113" s="103">
        <v>1500000</v>
      </c>
      <c r="H4113" s="103">
        <v>0</v>
      </c>
    </row>
    <row r="4114" spans="1:8" ht="31.5">
      <c r="A4114" s="101" t="s">
        <v>6569</v>
      </c>
      <c r="B4114" s="101" t="s">
        <v>4446</v>
      </c>
      <c r="C4114" s="102" t="s">
        <v>6570</v>
      </c>
      <c r="D4114" s="103">
        <v>170000</v>
      </c>
      <c r="E4114" s="103">
        <v>170000</v>
      </c>
      <c r="F4114" s="103">
        <v>0</v>
      </c>
      <c r="G4114" s="103">
        <v>0</v>
      </c>
      <c r="H4114" s="103">
        <v>0</v>
      </c>
    </row>
    <row r="4115" spans="1:8" ht="31.5">
      <c r="A4115" s="101" t="s">
        <v>6571</v>
      </c>
      <c r="B4115" s="101" t="s">
        <v>4446</v>
      </c>
      <c r="C4115" s="102" t="s">
        <v>6572</v>
      </c>
      <c r="D4115" s="103">
        <v>350000</v>
      </c>
      <c r="E4115" s="103">
        <v>350000</v>
      </c>
      <c r="F4115" s="103">
        <v>0</v>
      </c>
      <c r="G4115" s="103">
        <v>0</v>
      </c>
      <c r="H4115" s="103">
        <v>0</v>
      </c>
    </row>
    <row r="4116" spans="1:8" ht="31.5">
      <c r="A4116" s="101" t="s">
        <v>6573</v>
      </c>
      <c r="B4116" s="101" t="s">
        <v>4446</v>
      </c>
      <c r="C4116" s="102" t="s">
        <v>6574</v>
      </c>
      <c r="D4116" s="103">
        <v>2000000</v>
      </c>
      <c r="E4116" s="103">
        <v>615000</v>
      </c>
      <c r="F4116" s="103">
        <v>615000</v>
      </c>
      <c r="G4116" s="103">
        <v>615000</v>
      </c>
      <c r="H4116" s="103">
        <v>0</v>
      </c>
    </row>
    <row r="4117" spans="1:8">
      <c r="A4117" s="101" t="s">
        <v>6575</v>
      </c>
      <c r="B4117" s="101" t="s">
        <v>4446</v>
      </c>
      <c r="C4117" s="102" t="s">
        <v>591</v>
      </c>
      <c r="D4117" s="103">
        <v>0</v>
      </c>
      <c r="E4117" s="103">
        <v>60000</v>
      </c>
      <c r="F4117" s="103">
        <v>2049000</v>
      </c>
      <c r="G4117" s="103">
        <v>2049000</v>
      </c>
      <c r="H4117" s="103">
        <v>0</v>
      </c>
    </row>
    <row r="4118" spans="1:8">
      <c r="A4118" s="101">
        <v>3</v>
      </c>
      <c r="B4118" s="101" t="s">
        <v>6576</v>
      </c>
      <c r="C4118" s="102" t="s">
        <v>1257</v>
      </c>
      <c r="D4118" s="103">
        <v>150000</v>
      </c>
      <c r="E4118" s="103">
        <v>127000</v>
      </c>
      <c r="F4118" s="103">
        <v>127000</v>
      </c>
      <c r="G4118" s="103">
        <v>127000</v>
      </c>
      <c r="H4118" s="103">
        <v>0</v>
      </c>
    </row>
    <row r="4119" spans="1:8" ht="31.5">
      <c r="A4119" s="101" t="s">
        <v>4499</v>
      </c>
      <c r="B4119" s="101" t="s">
        <v>6576</v>
      </c>
      <c r="C4119" s="102" t="s">
        <v>6577</v>
      </c>
      <c r="D4119" s="103">
        <v>70000</v>
      </c>
      <c r="E4119" s="103">
        <v>0</v>
      </c>
      <c r="F4119" s="103">
        <v>0</v>
      </c>
      <c r="G4119" s="103">
        <v>0</v>
      </c>
      <c r="H4119" s="103">
        <v>0</v>
      </c>
    </row>
    <row r="4120" spans="1:8" ht="31.5">
      <c r="A4120" s="101" t="s">
        <v>4501</v>
      </c>
      <c r="B4120" s="101" t="s">
        <v>6576</v>
      </c>
      <c r="C4120" s="102" t="s">
        <v>6578</v>
      </c>
      <c r="D4120" s="103">
        <v>80000</v>
      </c>
      <c r="E4120" s="103">
        <v>0</v>
      </c>
      <c r="F4120" s="103">
        <v>0</v>
      </c>
      <c r="G4120" s="103">
        <v>0</v>
      </c>
      <c r="H4120" s="103">
        <v>0</v>
      </c>
    </row>
    <row r="4121" spans="1:8">
      <c r="A4121" s="101" t="s">
        <v>6579</v>
      </c>
      <c r="B4121" s="101" t="s">
        <v>6576</v>
      </c>
      <c r="C4121" s="102" t="s">
        <v>591</v>
      </c>
      <c r="D4121" s="103">
        <v>0</v>
      </c>
      <c r="E4121" s="103">
        <v>127000</v>
      </c>
      <c r="F4121" s="103">
        <v>127000</v>
      </c>
      <c r="G4121" s="103">
        <v>127000</v>
      </c>
      <c r="H4121" s="103">
        <v>0</v>
      </c>
    </row>
    <row r="4122" spans="1:8">
      <c r="A4122" s="101">
        <v>4</v>
      </c>
      <c r="B4122" s="101" t="s">
        <v>4498</v>
      </c>
      <c r="C4122" s="102" t="s">
        <v>1257</v>
      </c>
      <c r="D4122" s="103">
        <v>29000000</v>
      </c>
      <c r="E4122" s="103">
        <v>25078000</v>
      </c>
      <c r="F4122" s="103">
        <v>25078000</v>
      </c>
      <c r="G4122" s="103">
        <v>22078000</v>
      </c>
      <c r="H4122" s="103">
        <v>0</v>
      </c>
    </row>
    <row r="4123" spans="1:8">
      <c r="A4123" s="101" t="s">
        <v>4503</v>
      </c>
      <c r="B4123" s="101" t="s">
        <v>4498</v>
      </c>
      <c r="C4123" s="102" t="s">
        <v>6524</v>
      </c>
      <c r="D4123" s="103">
        <v>26000000</v>
      </c>
      <c r="E4123" s="103">
        <v>22078000</v>
      </c>
      <c r="F4123" s="103">
        <v>0</v>
      </c>
      <c r="G4123" s="103">
        <v>0</v>
      </c>
      <c r="H4123" s="103">
        <v>0</v>
      </c>
    </row>
    <row r="4124" spans="1:8" ht="31.5">
      <c r="A4124" s="101" t="s">
        <v>4505</v>
      </c>
      <c r="B4124" s="101" t="s">
        <v>4498</v>
      </c>
      <c r="C4124" s="102" t="s">
        <v>4500</v>
      </c>
      <c r="D4124" s="103">
        <v>3000000</v>
      </c>
      <c r="E4124" s="103">
        <v>3000000</v>
      </c>
      <c r="F4124" s="103">
        <v>0</v>
      </c>
      <c r="G4124" s="103">
        <v>0</v>
      </c>
      <c r="H4124" s="103">
        <v>0</v>
      </c>
    </row>
    <row r="4125" spans="1:8">
      <c r="A4125" s="101" t="s">
        <v>4507</v>
      </c>
      <c r="B4125" s="101" t="s">
        <v>4498</v>
      </c>
      <c r="C4125" s="102" t="s">
        <v>591</v>
      </c>
      <c r="D4125" s="103">
        <v>0</v>
      </c>
      <c r="E4125" s="103">
        <v>0</v>
      </c>
      <c r="F4125" s="103">
        <v>25078000</v>
      </c>
      <c r="G4125" s="103">
        <v>22078000</v>
      </c>
      <c r="H4125" s="103">
        <v>0</v>
      </c>
    </row>
    <row r="4126" spans="1:8">
      <c r="A4126" s="101">
        <v>5</v>
      </c>
      <c r="B4126" s="101" t="s">
        <v>4502</v>
      </c>
      <c r="C4126" s="102" t="s">
        <v>1257</v>
      </c>
      <c r="D4126" s="103">
        <v>2793400</v>
      </c>
      <c r="E4126" s="103">
        <v>2586000</v>
      </c>
      <c r="F4126" s="103">
        <v>2586000</v>
      </c>
      <c r="G4126" s="103">
        <v>1168000</v>
      </c>
      <c r="H4126" s="103">
        <v>742862.78</v>
      </c>
    </row>
    <row r="4127" spans="1:8">
      <c r="A4127" s="101" t="s">
        <v>4526</v>
      </c>
      <c r="B4127" s="101" t="s">
        <v>4502</v>
      </c>
      <c r="C4127" s="102" t="s">
        <v>4504</v>
      </c>
      <c r="D4127" s="103">
        <v>640000</v>
      </c>
      <c r="E4127" s="103">
        <v>640000</v>
      </c>
      <c r="F4127" s="103">
        <v>336102.78</v>
      </c>
      <c r="G4127" s="103">
        <v>0</v>
      </c>
      <c r="H4127" s="103">
        <v>336102.78</v>
      </c>
    </row>
    <row r="4128" spans="1:8" ht="47.25">
      <c r="A4128" s="101" t="s">
        <v>4528</v>
      </c>
      <c r="B4128" s="101" t="s">
        <v>4502</v>
      </c>
      <c r="C4128" s="102" t="s">
        <v>4506</v>
      </c>
      <c r="D4128" s="103">
        <v>71000</v>
      </c>
      <c r="E4128" s="103">
        <v>52000</v>
      </c>
      <c r="F4128" s="103">
        <v>52000</v>
      </c>
      <c r="G4128" s="103">
        <v>0</v>
      </c>
      <c r="H4128" s="103">
        <v>52000</v>
      </c>
    </row>
    <row r="4129" spans="1:8" ht="47.25">
      <c r="A4129" s="101" t="s">
        <v>4530</v>
      </c>
      <c r="B4129" s="101" t="s">
        <v>4502</v>
      </c>
      <c r="C4129" s="102" t="s">
        <v>4508</v>
      </c>
      <c r="D4129" s="103">
        <v>47000</v>
      </c>
      <c r="E4129" s="103">
        <v>35000</v>
      </c>
      <c r="F4129" s="103">
        <v>25760</v>
      </c>
      <c r="G4129" s="103">
        <v>0</v>
      </c>
      <c r="H4129" s="103">
        <v>25760</v>
      </c>
    </row>
    <row r="4130" spans="1:8" ht="47.25">
      <c r="A4130" s="101" t="s">
        <v>6580</v>
      </c>
      <c r="B4130" s="101" t="s">
        <v>4502</v>
      </c>
      <c r="C4130" s="102" t="s">
        <v>4509</v>
      </c>
      <c r="D4130" s="103">
        <v>103000</v>
      </c>
      <c r="E4130" s="103">
        <v>76000</v>
      </c>
      <c r="F4130" s="103">
        <v>38000</v>
      </c>
      <c r="G4130" s="103">
        <v>0</v>
      </c>
      <c r="H4130" s="103">
        <v>38000</v>
      </c>
    </row>
    <row r="4131" spans="1:8" ht="31.5">
      <c r="A4131" s="101" t="s">
        <v>6581</v>
      </c>
      <c r="B4131" s="101" t="s">
        <v>4502</v>
      </c>
      <c r="C4131" s="102" t="s">
        <v>4510</v>
      </c>
      <c r="D4131" s="103">
        <v>59000</v>
      </c>
      <c r="E4131" s="103">
        <v>44000</v>
      </c>
      <c r="F4131" s="103">
        <v>0</v>
      </c>
      <c r="G4131" s="103">
        <v>0</v>
      </c>
      <c r="H4131" s="103">
        <v>0</v>
      </c>
    </row>
    <row r="4132" spans="1:8" ht="31.5">
      <c r="A4132" s="101" t="s">
        <v>6582</v>
      </c>
      <c r="B4132" s="101" t="s">
        <v>4502</v>
      </c>
      <c r="C4132" s="102" t="s">
        <v>6583</v>
      </c>
      <c r="D4132" s="103">
        <v>160000</v>
      </c>
      <c r="E4132" s="103">
        <v>160000</v>
      </c>
      <c r="F4132" s="103">
        <v>0</v>
      </c>
      <c r="G4132" s="103">
        <v>0</v>
      </c>
      <c r="H4132" s="103">
        <v>0</v>
      </c>
    </row>
    <row r="4133" spans="1:8" ht="31.5">
      <c r="A4133" s="101" t="s">
        <v>6584</v>
      </c>
      <c r="B4133" s="101" t="s">
        <v>4502</v>
      </c>
      <c r="C4133" s="102" t="s">
        <v>4511</v>
      </c>
      <c r="D4133" s="103">
        <v>150000</v>
      </c>
      <c r="E4133" s="103">
        <v>150000</v>
      </c>
      <c r="F4133" s="103">
        <v>0</v>
      </c>
      <c r="G4133" s="103">
        <v>0</v>
      </c>
      <c r="H4133" s="103">
        <v>0</v>
      </c>
    </row>
    <row r="4134" spans="1:8" ht="31.5">
      <c r="A4134" s="101" t="s">
        <v>6585</v>
      </c>
      <c r="B4134" s="101" t="s">
        <v>4502</v>
      </c>
      <c r="C4134" s="102" t="s">
        <v>4512</v>
      </c>
      <c r="D4134" s="103">
        <v>36000</v>
      </c>
      <c r="E4134" s="103">
        <v>27000</v>
      </c>
      <c r="F4134" s="103">
        <v>27000</v>
      </c>
      <c r="G4134" s="103">
        <v>0</v>
      </c>
      <c r="H4134" s="103">
        <v>27000</v>
      </c>
    </row>
    <row r="4135" spans="1:8" ht="31.5">
      <c r="A4135" s="101" t="s">
        <v>6586</v>
      </c>
      <c r="B4135" s="101" t="s">
        <v>4502</v>
      </c>
      <c r="C4135" s="102" t="s">
        <v>4513</v>
      </c>
      <c r="D4135" s="103">
        <v>127000</v>
      </c>
      <c r="E4135" s="103">
        <v>93000</v>
      </c>
      <c r="F4135" s="103">
        <v>93000</v>
      </c>
      <c r="G4135" s="103">
        <v>0</v>
      </c>
      <c r="H4135" s="103">
        <v>93000</v>
      </c>
    </row>
    <row r="4136" spans="1:8" ht="31.5">
      <c r="A4136" s="101" t="s">
        <v>6587</v>
      </c>
      <c r="B4136" s="101" t="s">
        <v>4502</v>
      </c>
      <c r="C4136" s="102" t="s">
        <v>4514</v>
      </c>
      <c r="D4136" s="103">
        <v>41800</v>
      </c>
      <c r="E4136" s="103">
        <v>31000</v>
      </c>
      <c r="F4136" s="103">
        <v>31000</v>
      </c>
      <c r="G4136" s="103">
        <v>0</v>
      </c>
      <c r="H4136" s="103">
        <v>31000</v>
      </c>
    </row>
    <row r="4137" spans="1:8" ht="31.5">
      <c r="A4137" s="101" t="s">
        <v>6588</v>
      </c>
      <c r="B4137" s="101" t="s">
        <v>4502</v>
      </c>
      <c r="C4137" s="102" t="s">
        <v>4515</v>
      </c>
      <c r="D4137" s="103">
        <v>79200</v>
      </c>
      <c r="E4137" s="103">
        <v>58000</v>
      </c>
      <c r="F4137" s="103">
        <v>58000</v>
      </c>
      <c r="G4137" s="103">
        <v>0</v>
      </c>
      <c r="H4137" s="103">
        <v>58000</v>
      </c>
    </row>
    <row r="4138" spans="1:8" ht="31.5">
      <c r="A4138" s="101" t="s">
        <v>6589</v>
      </c>
      <c r="B4138" s="101" t="s">
        <v>4502</v>
      </c>
      <c r="C4138" s="102" t="s">
        <v>4516</v>
      </c>
      <c r="D4138" s="103">
        <v>40000</v>
      </c>
      <c r="E4138" s="103">
        <v>29000</v>
      </c>
      <c r="F4138" s="103">
        <v>29000</v>
      </c>
      <c r="G4138" s="103">
        <v>0</v>
      </c>
      <c r="H4138" s="103">
        <v>29000</v>
      </c>
    </row>
    <row r="4139" spans="1:8" ht="47.25">
      <c r="A4139" s="101" t="s">
        <v>6590</v>
      </c>
      <c r="B4139" s="101" t="s">
        <v>4502</v>
      </c>
      <c r="C4139" s="102" t="s">
        <v>6591</v>
      </c>
      <c r="D4139" s="103">
        <v>22000</v>
      </c>
      <c r="E4139" s="103">
        <v>16000</v>
      </c>
      <c r="F4139" s="103">
        <v>14000</v>
      </c>
      <c r="G4139" s="103">
        <v>0</v>
      </c>
      <c r="H4139" s="103">
        <v>14000</v>
      </c>
    </row>
    <row r="4140" spans="1:8" ht="31.5">
      <c r="A4140" s="101" t="s">
        <v>6592</v>
      </c>
      <c r="B4140" s="101" t="s">
        <v>4502</v>
      </c>
      <c r="C4140" s="102" t="s">
        <v>4517</v>
      </c>
      <c r="D4140" s="103">
        <v>31000</v>
      </c>
      <c r="E4140" s="103">
        <v>23000</v>
      </c>
      <c r="F4140" s="103">
        <v>23000</v>
      </c>
      <c r="G4140" s="103">
        <v>0</v>
      </c>
      <c r="H4140" s="103">
        <v>23000</v>
      </c>
    </row>
    <row r="4141" spans="1:8" ht="47.25">
      <c r="A4141" s="101" t="s">
        <v>6593</v>
      </c>
      <c r="B4141" s="101" t="s">
        <v>4502</v>
      </c>
      <c r="C4141" s="102" t="s">
        <v>6594</v>
      </c>
      <c r="D4141" s="103">
        <v>149400</v>
      </c>
      <c r="E4141" s="103">
        <v>149400</v>
      </c>
      <c r="F4141" s="103">
        <v>0</v>
      </c>
      <c r="G4141" s="103">
        <v>0</v>
      </c>
      <c r="H4141" s="103">
        <v>0</v>
      </c>
    </row>
    <row r="4142" spans="1:8" ht="31.5">
      <c r="A4142" s="101" t="s">
        <v>6595</v>
      </c>
      <c r="B4142" s="101" t="s">
        <v>4502</v>
      </c>
      <c r="C4142" s="102" t="s">
        <v>4518</v>
      </c>
      <c r="D4142" s="103">
        <v>22000</v>
      </c>
      <c r="E4142" s="103">
        <v>17600</v>
      </c>
      <c r="F4142" s="103">
        <v>16000</v>
      </c>
      <c r="G4142" s="103">
        <v>0</v>
      </c>
      <c r="H4142" s="103">
        <v>16000</v>
      </c>
    </row>
    <row r="4143" spans="1:8">
      <c r="A4143" s="101" t="s">
        <v>6596</v>
      </c>
      <c r="B4143" s="101" t="s">
        <v>4502</v>
      </c>
      <c r="C4143" s="102" t="s">
        <v>6597</v>
      </c>
      <c r="D4143" s="103">
        <v>700000</v>
      </c>
      <c r="E4143" s="103">
        <v>700000</v>
      </c>
      <c r="F4143" s="103">
        <v>0</v>
      </c>
      <c r="G4143" s="103">
        <v>0</v>
      </c>
      <c r="H4143" s="103">
        <v>0</v>
      </c>
    </row>
    <row r="4144" spans="1:8" ht="31.5">
      <c r="A4144" s="101" t="s">
        <v>6598</v>
      </c>
      <c r="B4144" s="101" t="s">
        <v>4502</v>
      </c>
      <c r="C4144" s="102" t="s">
        <v>4519</v>
      </c>
      <c r="D4144" s="103">
        <v>79000</v>
      </c>
      <c r="E4144" s="103">
        <v>79000</v>
      </c>
      <c r="F4144" s="103">
        <v>0</v>
      </c>
      <c r="G4144" s="103">
        <v>0</v>
      </c>
      <c r="H4144" s="103">
        <v>0</v>
      </c>
    </row>
    <row r="4145" spans="1:8" ht="31.5">
      <c r="A4145" s="101" t="s">
        <v>6599</v>
      </c>
      <c r="B4145" s="101" t="s">
        <v>4502</v>
      </c>
      <c r="C4145" s="102" t="s">
        <v>4520</v>
      </c>
      <c r="D4145" s="103">
        <v>55000</v>
      </c>
      <c r="E4145" s="103">
        <v>55000</v>
      </c>
      <c r="F4145" s="103">
        <v>0</v>
      </c>
      <c r="G4145" s="103">
        <v>0</v>
      </c>
      <c r="H4145" s="103">
        <v>0</v>
      </c>
    </row>
    <row r="4146" spans="1:8" ht="47.25">
      <c r="A4146" s="101" t="s">
        <v>6600</v>
      </c>
      <c r="B4146" s="101" t="s">
        <v>4502</v>
      </c>
      <c r="C4146" s="102" t="s">
        <v>4521</v>
      </c>
      <c r="D4146" s="103">
        <v>71000</v>
      </c>
      <c r="E4146" s="103">
        <v>52000</v>
      </c>
      <c r="F4146" s="103">
        <v>0</v>
      </c>
      <c r="G4146" s="103">
        <v>0</v>
      </c>
      <c r="H4146" s="103">
        <v>0</v>
      </c>
    </row>
    <row r="4147" spans="1:8" ht="47.25">
      <c r="A4147" s="101" t="s">
        <v>6601</v>
      </c>
      <c r="B4147" s="101" t="s">
        <v>4502</v>
      </c>
      <c r="C4147" s="102" t="s">
        <v>4522</v>
      </c>
      <c r="D4147" s="103">
        <v>22000</v>
      </c>
      <c r="E4147" s="103">
        <v>16000</v>
      </c>
      <c r="F4147" s="103">
        <v>0</v>
      </c>
      <c r="G4147" s="103">
        <v>0</v>
      </c>
      <c r="H4147" s="103">
        <v>0</v>
      </c>
    </row>
    <row r="4148" spans="1:8" ht="31.5">
      <c r="A4148" s="101" t="s">
        <v>6602</v>
      </c>
      <c r="B4148" s="101" t="s">
        <v>4502</v>
      </c>
      <c r="C4148" s="102" t="s">
        <v>4523</v>
      </c>
      <c r="D4148" s="103">
        <v>17000</v>
      </c>
      <c r="E4148" s="103">
        <v>12000</v>
      </c>
      <c r="F4148" s="103">
        <v>0</v>
      </c>
      <c r="G4148" s="103">
        <v>0</v>
      </c>
      <c r="H4148" s="103">
        <v>0</v>
      </c>
    </row>
    <row r="4149" spans="1:8" ht="31.5">
      <c r="A4149" s="101" t="s">
        <v>6603</v>
      </c>
      <c r="B4149" s="101" t="s">
        <v>4502</v>
      </c>
      <c r="C4149" s="102" t="s">
        <v>4524</v>
      </c>
      <c r="D4149" s="103">
        <v>71000</v>
      </c>
      <c r="E4149" s="103">
        <v>71000</v>
      </c>
      <c r="F4149" s="103">
        <v>0</v>
      </c>
      <c r="G4149" s="103">
        <v>0</v>
      </c>
      <c r="H4149" s="103">
        <v>0</v>
      </c>
    </row>
    <row r="4150" spans="1:8">
      <c r="A4150" s="101" t="s">
        <v>6604</v>
      </c>
      <c r="B4150" s="101" t="s">
        <v>4502</v>
      </c>
      <c r="C4150" s="102" t="s">
        <v>591</v>
      </c>
      <c r="D4150" s="103">
        <v>0</v>
      </c>
      <c r="E4150" s="103">
        <v>0</v>
      </c>
      <c r="F4150" s="103">
        <v>1843137.22</v>
      </c>
      <c r="G4150" s="103">
        <v>1168000</v>
      </c>
      <c r="H4150" s="103">
        <v>0</v>
      </c>
    </row>
    <row r="4151" spans="1:8">
      <c r="A4151" s="101">
        <v>6</v>
      </c>
      <c r="B4151" s="101" t="s">
        <v>4525</v>
      </c>
      <c r="C4151" s="102" t="s">
        <v>1257</v>
      </c>
      <c r="D4151" s="103">
        <v>8847000</v>
      </c>
      <c r="E4151" s="103">
        <v>7556000</v>
      </c>
      <c r="F4151" s="103">
        <v>7556000</v>
      </c>
      <c r="G4151" s="103">
        <v>7266000</v>
      </c>
      <c r="H4151" s="103">
        <v>198310.6</v>
      </c>
    </row>
    <row r="4152" spans="1:8">
      <c r="A4152" s="101" t="s">
        <v>4532</v>
      </c>
      <c r="B4152" s="101" t="s">
        <v>4525</v>
      </c>
      <c r="C4152" s="102" t="s">
        <v>6605</v>
      </c>
      <c r="D4152" s="103">
        <v>2800000</v>
      </c>
      <c r="E4152" s="103">
        <v>2800000</v>
      </c>
      <c r="F4152" s="103">
        <v>0</v>
      </c>
      <c r="G4152" s="103">
        <v>0</v>
      </c>
      <c r="H4152" s="103">
        <v>0</v>
      </c>
    </row>
    <row r="4153" spans="1:8" ht="31.5">
      <c r="A4153" s="101" t="s">
        <v>4534</v>
      </c>
      <c r="B4153" s="101" t="s">
        <v>4525</v>
      </c>
      <c r="C4153" s="102" t="s">
        <v>6606</v>
      </c>
      <c r="D4153" s="103">
        <v>1200000</v>
      </c>
      <c r="E4153" s="103">
        <v>1200000</v>
      </c>
      <c r="F4153" s="103">
        <v>0</v>
      </c>
      <c r="G4153" s="103">
        <v>0</v>
      </c>
      <c r="H4153" s="103">
        <v>0</v>
      </c>
    </row>
    <row r="4154" spans="1:8">
      <c r="A4154" s="101" t="s">
        <v>4536</v>
      </c>
      <c r="B4154" s="101" t="s">
        <v>4525</v>
      </c>
      <c r="C4154" s="102" t="s">
        <v>6607</v>
      </c>
      <c r="D4154" s="103">
        <v>275000</v>
      </c>
      <c r="E4154" s="103">
        <v>275000</v>
      </c>
      <c r="F4154" s="103">
        <v>0</v>
      </c>
      <c r="G4154" s="103">
        <v>0</v>
      </c>
      <c r="H4154" s="103">
        <v>0</v>
      </c>
    </row>
    <row r="4155" spans="1:8" ht="31.5">
      <c r="A4155" s="101" t="s">
        <v>4538</v>
      </c>
      <c r="B4155" s="101" t="s">
        <v>4525</v>
      </c>
      <c r="C4155" s="102" t="s">
        <v>6608</v>
      </c>
      <c r="D4155" s="103">
        <v>150000</v>
      </c>
      <c r="E4155" s="103">
        <v>150000</v>
      </c>
      <c r="F4155" s="103">
        <v>0</v>
      </c>
      <c r="G4155" s="103">
        <v>0</v>
      </c>
      <c r="H4155" s="103">
        <v>0</v>
      </c>
    </row>
    <row r="4156" spans="1:8">
      <c r="A4156" s="101" t="s">
        <v>4540</v>
      </c>
      <c r="B4156" s="101" t="s">
        <v>4525</v>
      </c>
      <c r="C4156" s="102" t="s">
        <v>6609</v>
      </c>
      <c r="D4156" s="103">
        <v>600000</v>
      </c>
      <c r="E4156" s="103">
        <v>600000</v>
      </c>
      <c r="F4156" s="103">
        <v>0</v>
      </c>
      <c r="G4156" s="103">
        <v>0</v>
      </c>
      <c r="H4156" s="103">
        <v>0</v>
      </c>
    </row>
    <row r="4157" spans="1:8" ht="31.5">
      <c r="A4157" s="101" t="s">
        <v>4542</v>
      </c>
      <c r="B4157" s="101" t="s">
        <v>4525</v>
      </c>
      <c r="C4157" s="102" t="s">
        <v>6610</v>
      </c>
      <c r="D4157" s="103">
        <v>100000</v>
      </c>
      <c r="E4157" s="103">
        <v>100000</v>
      </c>
      <c r="F4157" s="103">
        <v>0</v>
      </c>
      <c r="G4157" s="103">
        <v>0</v>
      </c>
      <c r="H4157" s="103">
        <v>0</v>
      </c>
    </row>
    <row r="4158" spans="1:8">
      <c r="A4158" s="101" t="s">
        <v>6611</v>
      </c>
      <c r="B4158" s="101" t="s">
        <v>4525</v>
      </c>
      <c r="C4158" s="102" t="s">
        <v>6612</v>
      </c>
      <c r="D4158" s="103">
        <v>2576000</v>
      </c>
      <c r="E4158" s="103">
        <v>1285000</v>
      </c>
      <c r="F4158" s="103">
        <v>0</v>
      </c>
      <c r="G4158" s="103">
        <v>0</v>
      </c>
      <c r="H4158" s="103">
        <v>0</v>
      </c>
    </row>
    <row r="4159" spans="1:8" ht="31.5">
      <c r="A4159" s="101" t="s">
        <v>6613</v>
      </c>
      <c r="B4159" s="101" t="s">
        <v>4525</v>
      </c>
      <c r="C4159" s="102" t="s">
        <v>6614</v>
      </c>
      <c r="D4159" s="103">
        <v>750000</v>
      </c>
      <c r="E4159" s="103">
        <v>750000</v>
      </c>
      <c r="F4159" s="103">
        <v>0</v>
      </c>
      <c r="G4159" s="103">
        <v>0</v>
      </c>
      <c r="H4159" s="103">
        <v>0</v>
      </c>
    </row>
    <row r="4160" spans="1:8" ht="31.5">
      <c r="A4160" s="101" t="s">
        <v>6615</v>
      </c>
      <c r="B4160" s="101" t="s">
        <v>4525</v>
      </c>
      <c r="C4160" s="102" t="s">
        <v>4527</v>
      </c>
      <c r="D4160" s="103">
        <v>198000</v>
      </c>
      <c r="E4160" s="103">
        <v>198000</v>
      </c>
      <c r="F4160" s="103">
        <v>84250</v>
      </c>
      <c r="G4160" s="103">
        <v>0</v>
      </c>
      <c r="H4160" s="103">
        <v>84248.51</v>
      </c>
    </row>
    <row r="4161" spans="1:8" ht="31.5">
      <c r="A4161" s="101" t="s">
        <v>6616</v>
      </c>
      <c r="B4161" s="101" t="s">
        <v>4525</v>
      </c>
      <c r="C4161" s="102" t="s">
        <v>4529</v>
      </c>
      <c r="D4161" s="103">
        <v>198000</v>
      </c>
      <c r="E4161" s="103">
        <v>198000</v>
      </c>
      <c r="F4161" s="103">
        <v>114410</v>
      </c>
      <c r="G4161" s="103">
        <v>0</v>
      </c>
      <c r="H4161" s="103">
        <v>114062.09</v>
      </c>
    </row>
    <row r="4162" spans="1:8">
      <c r="A4162" s="101" t="s">
        <v>6617</v>
      </c>
      <c r="B4162" s="101" t="s">
        <v>4525</v>
      </c>
      <c r="C4162" s="102" t="s">
        <v>591</v>
      </c>
      <c r="D4162" s="103">
        <v>0</v>
      </c>
      <c r="E4162" s="103">
        <v>0</v>
      </c>
      <c r="F4162" s="103">
        <v>7357340</v>
      </c>
      <c r="G4162" s="103">
        <v>7266000</v>
      </c>
      <c r="H4162" s="103">
        <v>0</v>
      </c>
    </row>
    <row r="4163" spans="1:8">
      <c r="A4163" s="101">
        <v>7</v>
      </c>
      <c r="B4163" s="101" t="s">
        <v>4531</v>
      </c>
      <c r="C4163" s="102" t="s">
        <v>1257</v>
      </c>
      <c r="D4163" s="103">
        <v>1907000</v>
      </c>
      <c r="E4163" s="103">
        <v>1831000</v>
      </c>
      <c r="F4163" s="103">
        <v>1831000</v>
      </c>
      <c r="G4163" s="103">
        <v>428000</v>
      </c>
      <c r="H4163" s="103">
        <v>427047</v>
      </c>
    </row>
    <row r="4164" spans="1:8" ht="47.25">
      <c r="A4164" s="101" t="s">
        <v>4544</v>
      </c>
      <c r="B4164" s="101" t="s">
        <v>4531</v>
      </c>
      <c r="C4164" s="102" t="s">
        <v>4533</v>
      </c>
      <c r="D4164" s="103">
        <v>237000</v>
      </c>
      <c r="E4164" s="103">
        <v>237000</v>
      </c>
      <c r="F4164" s="103">
        <v>0</v>
      </c>
      <c r="G4164" s="103">
        <v>0</v>
      </c>
      <c r="H4164" s="103">
        <v>0</v>
      </c>
    </row>
    <row r="4165" spans="1:8" ht="31.5">
      <c r="A4165" s="101" t="s">
        <v>4546</v>
      </c>
      <c r="B4165" s="101" t="s">
        <v>4531</v>
      </c>
      <c r="C4165" s="102" t="s">
        <v>4535</v>
      </c>
      <c r="D4165" s="103">
        <v>1021000</v>
      </c>
      <c r="E4165" s="103">
        <v>1021000</v>
      </c>
      <c r="F4165" s="103">
        <v>309135.90000000002</v>
      </c>
      <c r="G4165" s="103">
        <v>0</v>
      </c>
      <c r="H4165" s="103">
        <v>309135.90000000002</v>
      </c>
    </row>
    <row r="4166" spans="1:8" ht="31.5">
      <c r="A4166" s="101" t="s">
        <v>6618</v>
      </c>
      <c r="B4166" s="101" t="s">
        <v>4531</v>
      </c>
      <c r="C4166" s="102" t="s">
        <v>4537</v>
      </c>
      <c r="D4166" s="103">
        <v>166000</v>
      </c>
      <c r="E4166" s="103">
        <v>166000</v>
      </c>
      <c r="F4166" s="103">
        <v>0</v>
      </c>
      <c r="G4166" s="103">
        <v>0</v>
      </c>
      <c r="H4166" s="103">
        <v>0</v>
      </c>
    </row>
    <row r="4167" spans="1:8" ht="31.5">
      <c r="A4167" s="101" t="s">
        <v>6619</v>
      </c>
      <c r="B4167" s="101" t="s">
        <v>4531</v>
      </c>
      <c r="C4167" s="102" t="s">
        <v>4539</v>
      </c>
      <c r="D4167" s="103">
        <v>190000</v>
      </c>
      <c r="E4167" s="103">
        <v>190000</v>
      </c>
      <c r="F4167" s="103">
        <v>15700</v>
      </c>
      <c r="G4167" s="103">
        <v>0</v>
      </c>
      <c r="H4167" s="103">
        <v>15700</v>
      </c>
    </row>
    <row r="4168" spans="1:8" ht="31.5">
      <c r="A4168" s="101" t="s">
        <v>6620</v>
      </c>
      <c r="B4168" s="101" t="s">
        <v>4531</v>
      </c>
      <c r="C4168" s="102" t="s">
        <v>4541</v>
      </c>
      <c r="D4168" s="103">
        <v>293000</v>
      </c>
      <c r="E4168" s="103">
        <v>217000</v>
      </c>
      <c r="F4168" s="103">
        <v>102211.1</v>
      </c>
      <c r="G4168" s="103">
        <v>0</v>
      </c>
      <c r="H4168" s="103">
        <v>102211.1</v>
      </c>
    </row>
    <row r="4169" spans="1:8">
      <c r="A4169" s="101" t="s">
        <v>6621</v>
      </c>
      <c r="B4169" s="101" t="s">
        <v>4531</v>
      </c>
      <c r="C4169" s="102" t="s">
        <v>591</v>
      </c>
      <c r="D4169" s="103">
        <v>0</v>
      </c>
      <c r="E4169" s="103">
        <v>0</v>
      </c>
      <c r="F4169" s="103">
        <v>1403953</v>
      </c>
      <c r="G4169" s="103">
        <v>428000</v>
      </c>
      <c r="H4169" s="103">
        <v>0</v>
      </c>
    </row>
    <row r="4170" spans="1:8">
      <c r="A4170" s="101">
        <v>8</v>
      </c>
      <c r="B4170" s="101" t="s">
        <v>4543</v>
      </c>
      <c r="C4170" s="102" t="s">
        <v>1257</v>
      </c>
      <c r="D4170" s="103">
        <v>158000</v>
      </c>
      <c r="E4170" s="103">
        <v>152000</v>
      </c>
      <c r="F4170" s="103">
        <v>152000</v>
      </c>
      <c r="G4170" s="103">
        <v>36000</v>
      </c>
      <c r="H4170" s="103">
        <v>0</v>
      </c>
    </row>
    <row r="4171" spans="1:8" ht="31.5">
      <c r="A4171" s="101" t="s">
        <v>4548</v>
      </c>
      <c r="B4171" s="101" t="s">
        <v>4543</v>
      </c>
      <c r="C4171" s="102" t="s">
        <v>4545</v>
      </c>
      <c r="D4171" s="103">
        <v>158000</v>
      </c>
      <c r="E4171" s="103">
        <v>152000</v>
      </c>
      <c r="F4171" s="103">
        <v>0</v>
      </c>
      <c r="G4171" s="103">
        <v>0</v>
      </c>
      <c r="H4171" s="103">
        <v>0</v>
      </c>
    </row>
    <row r="4172" spans="1:8">
      <c r="A4172" s="101" t="s">
        <v>4550</v>
      </c>
      <c r="B4172" s="101" t="s">
        <v>4543</v>
      </c>
      <c r="C4172" s="102" t="s">
        <v>591</v>
      </c>
      <c r="D4172" s="103">
        <v>0</v>
      </c>
      <c r="E4172" s="103">
        <v>0</v>
      </c>
      <c r="F4172" s="103">
        <v>152000</v>
      </c>
      <c r="G4172" s="103">
        <v>36000</v>
      </c>
      <c r="H4172" s="103">
        <v>0</v>
      </c>
    </row>
    <row r="4173" spans="1:8">
      <c r="A4173" s="101">
        <v>9</v>
      </c>
      <c r="B4173" s="101" t="s">
        <v>4547</v>
      </c>
      <c r="C4173" s="102" t="s">
        <v>1257</v>
      </c>
      <c r="D4173" s="103">
        <v>416564</v>
      </c>
      <c r="E4173" s="103">
        <v>400000</v>
      </c>
      <c r="F4173" s="103">
        <v>400000</v>
      </c>
      <c r="G4173" s="103">
        <v>94000</v>
      </c>
      <c r="H4173" s="103">
        <v>69000</v>
      </c>
    </row>
    <row r="4174" spans="1:8" ht="31.5">
      <c r="A4174" s="101" t="s">
        <v>4555</v>
      </c>
      <c r="B4174" s="101" t="s">
        <v>4547</v>
      </c>
      <c r="C4174" s="102" t="s">
        <v>4549</v>
      </c>
      <c r="D4174" s="103">
        <v>190564</v>
      </c>
      <c r="E4174" s="103">
        <v>174000</v>
      </c>
      <c r="F4174" s="103">
        <v>0</v>
      </c>
      <c r="G4174" s="103">
        <v>0</v>
      </c>
      <c r="H4174" s="103">
        <v>0</v>
      </c>
    </row>
    <row r="4175" spans="1:8" ht="47.25">
      <c r="A4175" s="101" t="s">
        <v>4557</v>
      </c>
      <c r="B4175" s="101" t="s">
        <v>4547</v>
      </c>
      <c r="C4175" s="102" t="s">
        <v>4551</v>
      </c>
      <c r="D4175" s="103">
        <v>40000</v>
      </c>
      <c r="E4175" s="103">
        <v>40000</v>
      </c>
      <c r="F4175" s="103">
        <v>29000</v>
      </c>
      <c r="G4175" s="103">
        <v>0</v>
      </c>
      <c r="H4175" s="103">
        <v>29000</v>
      </c>
    </row>
    <row r="4176" spans="1:8" ht="31.5">
      <c r="A4176" s="101" t="s">
        <v>4559</v>
      </c>
      <c r="B4176" s="101" t="s">
        <v>4547</v>
      </c>
      <c r="C4176" s="102" t="s">
        <v>6622</v>
      </c>
      <c r="D4176" s="103">
        <v>79000</v>
      </c>
      <c r="E4176" s="103">
        <v>79000</v>
      </c>
      <c r="F4176" s="103">
        <v>0</v>
      </c>
      <c r="G4176" s="103">
        <v>0</v>
      </c>
      <c r="H4176" s="103">
        <v>0</v>
      </c>
    </row>
    <row r="4177" spans="1:8" ht="31.5">
      <c r="A4177" s="101" t="s">
        <v>6623</v>
      </c>
      <c r="B4177" s="101" t="s">
        <v>4547</v>
      </c>
      <c r="C4177" s="102" t="s">
        <v>6624</v>
      </c>
      <c r="D4177" s="103">
        <v>40000</v>
      </c>
      <c r="E4177" s="103">
        <v>40000</v>
      </c>
      <c r="F4177" s="103">
        <v>40000</v>
      </c>
      <c r="G4177" s="103">
        <v>40000</v>
      </c>
      <c r="H4177" s="103">
        <v>40000</v>
      </c>
    </row>
    <row r="4178" spans="1:8" ht="31.5">
      <c r="A4178" s="101" t="s">
        <v>6625</v>
      </c>
      <c r="B4178" s="101" t="s">
        <v>4547</v>
      </c>
      <c r="C4178" s="102" t="s">
        <v>4552</v>
      </c>
      <c r="D4178" s="103">
        <v>47000</v>
      </c>
      <c r="E4178" s="103">
        <v>47000</v>
      </c>
      <c r="F4178" s="103">
        <v>0</v>
      </c>
      <c r="G4178" s="103">
        <v>0</v>
      </c>
      <c r="H4178" s="103">
        <v>0</v>
      </c>
    </row>
    <row r="4179" spans="1:8" ht="31.5">
      <c r="A4179" s="101" t="s">
        <v>6626</v>
      </c>
      <c r="B4179" s="101" t="s">
        <v>4547</v>
      </c>
      <c r="C4179" s="102" t="s">
        <v>4553</v>
      </c>
      <c r="D4179" s="103">
        <v>20000</v>
      </c>
      <c r="E4179" s="103">
        <v>20000</v>
      </c>
      <c r="F4179" s="103">
        <v>0</v>
      </c>
      <c r="G4179" s="103">
        <v>0</v>
      </c>
      <c r="H4179" s="103">
        <v>0</v>
      </c>
    </row>
    <row r="4180" spans="1:8">
      <c r="A4180" s="101" t="s">
        <v>6627</v>
      </c>
      <c r="B4180" s="101" t="s">
        <v>4547</v>
      </c>
      <c r="C4180" s="102" t="s">
        <v>591</v>
      </c>
      <c r="D4180" s="103">
        <v>0</v>
      </c>
      <c r="E4180" s="103">
        <v>0</v>
      </c>
      <c r="F4180" s="103">
        <v>331000</v>
      </c>
      <c r="G4180" s="103">
        <v>54000</v>
      </c>
      <c r="H4180" s="103">
        <v>0</v>
      </c>
    </row>
    <row r="4181" spans="1:8">
      <c r="A4181" s="101">
        <v>10</v>
      </c>
      <c r="B4181" s="101" t="s">
        <v>4554</v>
      </c>
      <c r="C4181" s="102" t="s">
        <v>1257</v>
      </c>
      <c r="D4181" s="103">
        <v>167000</v>
      </c>
      <c r="E4181" s="103">
        <v>160000</v>
      </c>
      <c r="F4181" s="103">
        <v>160000</v>
      </c>
      <c r="G4181" s="103">
        <v>38000</v>
      </c>
      <c r="H4181" s="103">
        <v>93000</v>
      </c>
    </row>
    <row r="4182" spans="1:8" ht="31.5">
      <c r="A4182" s="101" t="s">
        <v>4561</v>
      </c>
      <c r="B4182" s="101" t="s">
        <v>4554</v>
      </c>
      <c r="C4182" s="102" t="s">
        <v>4556</v>
      </c>
      <c r="D4182" s="103">
        <v>127000</v>
      </c>
      <c r="E4182" s="103">
        <v>120000</v>
      </c>
      <c r="F4182" s="103">
        <v>93000</v>
      </c>
      <c r="G4182" s="103">
        <v>0</v>
      </c>
      <c r="H4182" s="103">
        <v>93000</v>
      </c>
    </row>
    <row r="4183" spans="1:8" ht="31.5">
      <c r="A4183" s="101" t="s">
        <v>4563</v>
      </c>
      <c r="B4183" s="101" t="s">
        <v>4554</v>
      </c>
      <c r="C4183" s="102" t="s">
        <v>4558</v>
      </c>
      <c r="D4183" s="103">
        <v>40000</v>
      </c>
      <c r="E4183" s="103">
        <v>40000</v>
      </c>
      <c r="F4183" s="103">
        <v>0</v>
      </c>
      <c r="G4183" s="103">
        <v>0</v>
      </c>
      <c r="H4183" s="103">
        <v>0</v>
      </c>
    </row>
    <row r="4184" spans="1:8">
      <c r="A4184" s="101" t="s">
        <v>4565</v>
      </c>
      <c r="B4184" s="101" t="s">
        <v>4554</v>
      </c>
      <c r="C4184" s="102" t="s">
        <v>591</v>
      </c>
      <c r="D4184" s="103">
        <v>0</v>
      </c>
      <c r="E4184" s="103">
        <v>0</v>
      </c>
      <c r="F4184" s="103">
        <v>67000</v>
      </c>
      <c r="G4184" s="103">
        <v>38000</v>
      </c>
      <c r="H4184" s="103">
        <v>0</v>
      </c>
    </row>
    <row r="4185" spans="1:8">
      <c r="A4185" s="101">
        <v>11</v>
      </c>
      <c r="B4185" s="101" t="s">
        <v>4560</v>
      </c>
      <c r="C4185" s="102" t="s">
        <v>1257</v>
      </c>
      <c r="D4185" s="103">
        <v>932000</v>
      </c>
      <c r="E4185" s="103">
        <v>905000</v>
      </c>
      <c r="F4185" s="103">
        <v>905000</v>
      </c>
      <c r="G4185" s="103">
        <v>68000</v>
      </c>
      <c r="H4185" s="103">
        <v>460744.09</v>
      </c>
    </row>
    <row r="4186" spans="1:8" ht="31.5">
      <c r="A4186" s="101" t="s">
        <v>4569</v>
      </c>
      <c r="B4186" s="101" t="s">
        <v>4560</v>
      </c>
      <c r="C4186" s="102" t="s">
        <v>4562</v>
      </c>
      <c r="D4186" s="103">
        <v>250000</v>
      </c>
      <c r="E4186" s="103">
        <v>250000</v>
      </c>
      <c r="F4186" s="103">
        <v>249139.37</v>
      </c>
      <c r="G4186" s="103">
        <v>0</v>
      </c>
      <c r="H4186" s="103">
        <v>249139.37</v>
      </c>
    </row>
    <row r="4187" spans="1:8" ht="31.5">
      <c r="A4187" s="101" t="s">
        <v>4571</v>
      </c>
      <c r="B4187" s="101" t="s">
        <v>4560</v>
      </c>
      <c r="C4187" s="102" t="s">
        <v>6628</v>
      </c>
      <c r="D4187" s="103">
        <v>150000</v>
      </c>
      <c r="E4187" s="103">
        <v>150000</v>
      </c>
      <c r="F4187" s="103">
        <v>0</v>
      </c>
      <c r="G4187" s="103">
        <v>0</v>
      </c>
      <c r="H4187" s="103">
        <v>0</v>
      </c>
    </row>
    <row r="4188" spans="1:8" ht="31.5">
      <c r="A4188" s="101" t="s">
        <v>4573</v>
      </c>
      <c r="B4188" s="101" t="s">
        <v>4560</v>
      </c>
      <c r="C4188" s="102" t="s">
        <v>4564</v>
      </c>
      <c r="D4188" s="103">
        <v>32000</v>
      </c>
      <c r="E4188" s="103">
        <v>5000</v>
      </c>
      <c r="F4188" s="103">
        <v>0</v>
      </c>
      <c r="G4188" s="103">
        <v>0</v>
      </c>
      <c r="H4188" s="103">
        <v>0</v>
      </c>
    </row>
    <row r="4189" spans="1:8" ht="31.5">
      <c r="A4189" s="101" t="s">
        <v>4575</v>
      </c>
      <c r="B4189" s="101" t="s">
        <v>4560</v>
      </c>
      <c r="C4189" s="102" t="s">
        <v>4566</v>
      </c>
      <c r="D4189" s="103">
        <v>300000</v>
      </c>
      <c r="E4189" s="103">
        <v>300000</v>
      </c>
      <c r="F4189" s="103">
        <v>211604.72</v>
      </c>
      <c r="G4189" s="103">
        <v>11714</v>
      </c>
      <c r="H4189" s="103">
        <v>211604.72</v>
      </c>
    </row>
    <row r="4190" spans="1:8">
      <c r="A4190" s="101" t="s">
        <v>4577</v>
      </c>
      <c r="B4190" s="101" t="s">
        <v>4560</v>
      </c>
      <c r="C4190" s="102" t="s">
        <v>4567</v>
      </c>
      <c r="D4190" s="103">
        <v>200000</v>
      </c>
      <c r="E4190" s="103">
        <v>200000</v>
      </c>
      <c r="F4190" s="103">
        <v>0</v>
      </c>
      <c r="G4190" s="103">
        <v>0</v>
      </c>
      <c r="H4190" s="103">
        <v>0</v>
      </c>
    </row>
    <row r="4191" spans="1:8">
      <c r="A4191" s="101" t="s">
        <v>4579</v>
      </c>
      <c r="B4191" s="101" t="s">
        <v>4560</v>
      </c>
      <c r="C4191" s="102" t="s">
        <v>591</v>
      </c>
      <c r="D4191" s="103">
        <v>0</v>
      </c>
      <c r="E4191" s="103">
        <v>0</v>
      </c>
      <c r="F4191" s="103">
        <v>444255.91</v>
      </c>
      <c r="G4191" s="103">
        <v>56286</v>
      </c>
      <c r="H4191" s="103">
        <v>0</v>
      </c>
    </row>
    <row r="4192" spans="1:8">
      <c r="A4192" s="101">
        <v>12</v>
      </c>
      <c r="B4192" s="101" t="s">
        <v>4568</v>
      </c>
      <c r="C4192" s="102" t="s">
        <v>1257</v>
      </c>
      <c r="D4192" s="103">
        <v>1451300</v>
      </c>
      <c r="E4192" s="103">
        <v>1409000</v>
      </c>
      <c r="F4192" s="103">
        <v>1409000</v>
      </c>
      <c r="G4192" s="103">
        <v>237000</v>
      </c>
      <c r="H4192" s="103">
        <v>972000</v>
      </c>
    </row>
    <row r="4193" spans="1:8">
      <c r="A4193" s="101" t="s">
        <v>4592</v>
      </c>
      <c r="B4193" s="101" t="s">
        <v>4568</v>
      </c>
      <c r="C4193" s="102" t="s">
        <v>6524</v>
      </c>
      <c r="D4193" s="103">
        <v>75000</v>
      </c>
      <c r="E4193" s="103">
        <v>32700</v>
      </c>
      <c r="F4193" s="103">
        <v>0</v>
      </c>
      <c r="G4193" s="103">
        <v>0</v>
      </c>
      <c r="H4193" s="103">
        <v>0</v>
      </c>
    </row>
    <row r="4194" spans="1:8" ht="47.25">
      <c r="A4194" s="101" t="s">
        <v>4594</v>
      </c>
      <c r="B4194" s="101" t="s">
        <v>4568</v>
      </c>
      <c r="C4194" s="102" t="s">
        <v>4570</v>
      </c>
      <c r="D4194" s="103">
        <v>154000</v>
      </c>
      <c r="E4194" s="103">
        <v>154000</v>
      </c>
      <c r="F4194" s="103">
        <v>114000</v>
      </c>
      <c r="G4194" s="103">
        <v>0</v>
      </c>
      <c r="H4194" s="103">
        <v>114000</v>
      </c>
    </row>
    <row r="4195" spans="1:8" ht="31.5">
      <c r="A4195" s="101" t="s">
        <v>4595</v>
      </c>
      <c r="B4195" s="101" t="s">
        <v>4568</v>
      </c>
      <c r="C4195" s="102" t="s">
        <v>4572</v>
      </c>
      <c r="D4195" s="103">
        <v>30000</v>
      </c>
      <c r="E4195" s="103">
        <v>30000</v>
      </c>
      <c r="F4195" s="103">
        <v>22000</v>
      </c>
      <c r="G4195" s="103">
        <v>0</v>
      </c>
      <c r="H4195" s="103">
        <v>22000</v>
      </c>
    </row>
    <row r="4196" spans="1:8" ht="31.5">
      <c r="A4196" s="101" t="s">
        <v>4597</v>
      </c>
      <c r="B4196" s="101" t="s">
        <v>4568</v>
      </c>
      <c r="C4196" s="102" t="s">
        <v>4574</v>
      </c>
      <c r="D4196" s="103">
        <v>30000</v>
      </c>
      <c r="E4196" s="103">
        <v>30000</v>
      </c>
      <c r="F4196" s="103">
        <v>22000</v>
      </c>
      <c r="G4196" s="103">
        <v>0</v>
      </c>
      <c r="H4196" s="103">
        <v>22000</v>
      </c>
    </row>
    <row r="4197" spans="1:8" ht="47.25">
      <c r="A4197" s="101" t="s">
        <v>4599</v>
      </c>
      <c r="B4197" s="101" t="s">
        <v>4568</v>
      </c>
      <c r="C4197" s="102" t="s">
        <v>4576</v>
      </c>
      <c r="D4197" s="103">
        <v>30000</v>
      </c>
      <c r="E4197" s="103">
        <v>30000</v>
      </c>
      <c r="F4197" s="103">
        <v>22000</v>
      </c>
      <c r="G4197" s="103">
        <v>0</v>
      </c>
      <c r="H4197" s="103">
        <v>22000</v>
      </c>
    </row>
    <row r="4198" spans="1:8" ht="47.25">
      <c r="A4198" s="101" t="s">
        <v>4601</v>
      </c>
      <c r="B4198" s="101" t="s">
        <v>4568</v>
      </c>
      <c r="C4198" s="102" t="s">
        <v>4578</v>
      </c>
      <c r="D4198" s="103">
        <v>63000</v>
      </c>
      <c r="E4198" s="103">
        <v>63000</v>
      </c>
      <c r="F4198" s="103">
        <v>46000</v>
      </c>
      <c r="G4198" s="103">
        <v>0</v>
      </c>
      <c r="H4198" s="103">
        <v>46000</v>
      </c>
    </row>
    <row r="4199" spans="1:8" ht="31.5">
      <c r="A4199" s="101" t="s">
        <v>4603</v>
      </c>
      <c r="B4199" s="101" t="s">
        <v>4568</v>
      </c>
      <c r="C4199" s="102" t="s">
        <v>4580</v>
      </c>
      <c r="D4199" s="103">
        <v>39300</v>
      </c>
      <c r="E4199" s="103">
        <v>39300</v>
      </c>
      <c r="F4199" s="103">
        <v>30000</v>
      </c>
      <c r="G4199" s="103">
        <v>0</v>
      </c>
      <c r="H4199" s="103">
        <v>30000</v>
      </c>
    </row>
    <row r="4200" spans="1:8" ht="31.5">
      <c r="A4200" s="101" t="s">
        <v>6629</v>
      </c>
      <c r="B4200" s="101" t="s">
        <v>4568</v>
      </c>
      <c r="C4200" s="102" t="s">
        <v>4581</v>
      </c>
      <c r="D4200" s="103">
        <v>30000</v>
      </c>
      <c r="E4200" s="103">
        <v>30000</v>
      </c>
      <c r="F4200" s="103">
        <v>22000</v>
      </c>
      <c r="G4200" s="103">
        <v>0</v>
      </c>
      <c r="H4200" s="103">
        <v>22000</v>
      </c>
    </row>
    <row r="4201" spans="1:8" ht="47.25">
      <c r="A4201" s="101" t="s">
        <v>6630</v>
      </c>
      <c r="B4201" s="101" t="s">
        <v>4568</v>
      </c>
      <c r="C4201" s="102" t="s">
        <v>4582</v>
      </c>
      <c r="D4201" s="103">
        <v>95000</v>
      </c>
      <c r="E4201" s="103">
        <v>95000</v>
      </c>
      <c r="F4201" s="103">
        <v>70000</v>
      </c>
      <c r="G4201" s="103">
        <v>0</v>
      </c>
      <c r="H4201" s="103">
        <v>70000</v>
      </c>
    </row>
    <row r="4202" spans="1:8" ht="31.5">
      <c r="A4202" s="101" t="s">
        <v>6631</v>
      </c>
      <c r="B4202" s="101" t="s">
        <v>4568</v>
      </c>
      <c r="C4202" s="102" t="s">
        <v>4583</v>
      </c>
      <c r="D4202" s="103">
        <v>30000</v>
      </c>
      <c r="E4202" s="103">
        <v>30000</v>
      </c>
      <c r="F4202" s="103">
        <v>22000</v>
      </c>
      <c r="G4202" s="103">
        <v>0</v>
      </c>
      <c r="H4202" s="103">
        <v>22000</v>
      </c>
    </row>
    <row r="4203" spans="1:8" ht="31.5">
      <c r="A4203" s="101" t="s">
        <v>6632</v>
      </c>
      <c r="B4203" s="101" t="s">
        <v>4568</v>
      </c>
      <c r="C4203" s="102" t="s">
        <v>4584</v>
      </c>
      <c r="D4203" s="103">
        <v>30000</v>
      </c>
      <c r="E4203" s="103">
        <v>30000</v>
      </c>
      <c r="F4203" s="103">
        <v>22000</v>
      </c>
      <c r="G4203" s="103">
        <v>0</v>
      </c>
      <c r="H4203" s="103">
        <v>22000</v>
      </c>
    </row>
    <row r="4204" spans="1:8" ht="47.25">
      <c r="A4204" s="101" t="s">
        <v>6633</v>
      </c>
      <c r="B4204" s="101" t="s">
        <v>4568</v>
      </c>
      <c r="C4204" s="102" t="s">
        <v>4585</v>
      </c>
      <c r="D4204" s="103">
        <v>30000</v>
      </c>
      <c r="E4204" s="103">
        <v>30000</v>
      </c>
      <c r="F4204" s="103">
        <v>22000</v>
      </c>
      <c r="G4204" s="103">
        <v>0</v>
      </c>
      <c r="H4204" s="103">
        <v>22000</v>
      </c>
    </row>
    <row r="4205" spans="1:8" ht="31.5">
      <c r="A4205" s="101" t="s">
        <v>6634</v>
      </c>
      <c r="B4205" s="101" t="s">
        <v>4568</v>
      </c>
      <c r="C4205" s="102" t="s">
        <v>4586</v>
      </c>
      <c r="D4205" s="103">
        <v>30000</v>
      </c>
      <c r="E4205" s="103">
        <v>30000</v>
      </c>
      <c r="F4205" s="103">
        <v>22000</v>
      </c>
      <c r="G4205" s="103">
        <v>0</v>
      </c>
      <c r="H4205" s="103">
        <v>22000</v>
      </c>
    </row>
    <row r="4206" spans="1:8" ht="31.5">
      <c r="A4206" s="101" t="s">
        <v>6635</v>
      </c>
      <c r="B4206" s="101" t="s">
        <v>4568</v>
      </c>
      <c r="C4206" s="102" t="s">
        <v>4587</v>
      </c>
      <c r="D4206" s="103">
        <v>30000</v>
      </c>
      <c r="E4206" s="103">
        <v>30000</v>
      </c>
      <c r="F4206" s="103">
        <v>22000</v>
      </c>
      <c r="G4206" s="103">
        <v>0</v>
      </c>
      <c r="H4206" s="103">
        <v>22000</v>
      </c>
    </row>
    <row r="4207" spans="1:8" ht="47.25">
      <c r="A4207" s="101" t="s">
        <v>6636</v>
      </c>
      <c r="B4207" s="101" t="s">
        <v>4568</v>
      </c>
      <c r="C4207" s="102" t="s">
        <v>4588</v>
      </c>
      <c r="D4207" s="103">
        <v>71000</v>
      </c>
      <c r="E4207" s="103">
        <v>71000</v>
      </c>
      <c r="F4207" s="103">
        <v>52000</v>
      </c>
      <c r="G4207" s="103">
        <v>0</v>
      </c>
      <c r="H4207" s="103">
        <v>52000</v>
      </c>
    </row>
    <row r="4208" spans="1:8" ht="47.25">
      <c r="A4208" s="101" t="s">
        <v>6637</v>
      </c>
      <c r="B4208" s="101" t="s">
        <v>4568</v>
      </c>
      <c r="C4208" s="102" t="s">
        <v>6638</v>
      </c>
      <c r="D4208" s="103">
        <v>84000</v>
      </c>
      <c r="E4208" s="103">
        <v>84000</v>
      </c>
      <c r="F4208" s="103">
        <v>62000</v>
      </c>
      <c r="G4208" s="103">
        <v>0</v>
      </c>
      <c r="H4208" s="103">
        <v>62000</v>
      </c>
    </row>
    <row r="4209" spans="1:8" ht="31.5">
      <c r="A4209" s="101" t="s">
        <v>6639</v>
      </c>
      <c r="B4209" s="101" t="s">
        <v>4568</v>
      </c>
      <c r="C4209" s="102" t="s">
        <v>4589</v>
      </c>
      <c r="D4209" s="103">
        <v>400000</v>
      </c>
      <c r="E4209" s="103">
        <v>400000</v>
      </c>
      <c r="F4209" s="103">
        <v>400000</v>
      </c>
      <c r="G4209" s="103">
        <v>0</v>
      </c>
      <c r="H4209" s="103">
        <v>400000</v>
      </c>
    </row>
    <row r="4210" spans="1:8" ht="78.75">
      <c r="A4210" s="101" t="s">
        <v>6640</v>
      </c>
      <c r="B4210" s="101" t="s">
        <v>4568</v>
      </c>
      <c r="C4210" s="102" t="s">
        <v>4590</v>
      </c>
      <c r="D4210" s="103">
        <v>200000</v>
      </c>
      <c r="E4210" s="103">
        <v>200000</v>
      </c>
      <c r="F4210" s="103">
        <v>0</v>
      </c>
      <c r="G4210" s="103">
        <v>0</v>
      </c>
      <c r="H4210" s="103">
        <v>0</v>
      </c>
    </row>
    <row r="4211" spans="1:8">
      <c r="A4211" s="101" t="s">
        <v>6641</v>
      </c>
      <c r="B4211" s="101" t="s">
        <v>4568</v>
      </c>
      <c r="C4211" s="102" t="s">
        <v>591</v>
      </c>
      <c r="D4211" s="103">
        <v>0</v>
      </c>
      <c r="E4211" s="103">
        <v>0</v>
      </c>
      <c r="F4211" s="103">
        <v>437000</v>
      </c>
      <c r="G4211" s="103">
        <v>237000</v>
      </c>
      <c r="H4211" s="103">
        <v>0</v>
      </c>
    </row>
    <row r="4212" spans="1:8">
      <c r="A4212" s="101">
        <v>13</v>
      </c>
      <c r="B4212" s="101" t="s">
        <v>4591</v>
      </c>
      <c r="C4212" s="102" t="s">
        <v>1257</v>
      </c>
      <c r="D4212" s="103">
        <v>805000</v>
      </c>
      <c r="E4212" s="103">
        <v>766000</v>
      </c>
      <c r="F4212" s="103">
        <v>766000</v>
      </c>
      <c r="G4212" s="103">
        <v>50000</v>
      </c>
      <c r="H4212" s="103">
        <v>50715.9</v>
      </c>
    </row>
    <row r="4213" spans="1:8" ht="31.5">
      <c r="A4213" s="101" t="s">
        <v>4606</v>
      </c>
      <c r="B4213" s="101" t="s">
        <v>4591</v>
      </c>
      <c r="C4213" s="102" t="s">
        <v>4593</v>
      </c>
      <c r="D4213" s="103">
        <v>198000</v>
      </c>
      <c r="E4213" s="103">
        <v>195000</v>
      </c>
      <c r="F4213" s="103">
        <v>195000</v>
      </c>
      <c r="G4213" s="103">
        <v>50000</v>
      </c>
      <c r="H4213" s="103">
        <v>0</v>
      </c>
    </row>
    <row r="4214" spans="1:8" ht="47.25">
      <c r="A4214" s="101" t="s">
        <v>4608</v>
      </c>
      <c r="B4214" s="101" t="s">
        <v>4591</v>
      </c>
      <c r="C4214" s="102" t="s">
        <v>6642</v>
      </c>
      <c r="D4214" s="103">
        <v>60000</v>
      </c>
      <c r="E4214" s="103">
        <v>169000</v>
      </c>
      <c r="F4214" s="103">
        <v>169000</v>
      </c>
      <c r="G4214" s="103">
        <v>0</v>
      </c>
      <c r="H4214" s="103">
        <v>0</v>
      </c>
    </row>
    <row r="4215" spans="1:8" ht="31.5">
      <c r="A4215" s="101" t="s">
        <v>4610</v>
      </c>
      <c r="B4215" s="101" t="s">
        <v>4591</v>
      </c>
      <c r="C4215" s="102" t="s">
        <v>4596</v>
      </c>
      <c r="D4215" s="103">
        <v>198000</v>
      </c>
      <c r="E4215" s="103">
        <v>145000</v>
      </c>
      <c r="F4215" s="103">
        <v>145000</v>
      </c>
      <c r="G4215" s="103">
        <v>0</v>
      </c>
      <c r="H4215" s="103">
        <v>15715.9</v>
      </c>
    </row>
    <row r="4216" spans="1:8" ht="47.25">
      <c r="A4216" s="101" t="s">
        <v>6643</v>
      </c>
      <c r="B4216" s="101" t="s">
        <v>4591</v>
      </c>
      <c r="C4216" s="102" t="s">
        <v>4598</v>
      </c>
      <c r="D4216" s="103">
        <v>47000</v>
      </c>
      <c r="E4216" s="103">
        <v>35000</v>
      </c>
      <c r="F4216" s="103">
        <v>35000</v>
      </c>
      <c r="G4216" s="103">
        <v>0</v>
      </c>
      <c r="H4216" s="103">
        <v>35000</v>
      </c>
    </row>
    <row r="4217" spans="1:8" ht="47.25">
      <c r="A4217" s="101" t="s">
        <v>6644</v>
      </c>
      <c r="B4217" s="101" t="s">
        <v>4591</v>
      </c>
      <c r="C4217" s="102" t="s">
        <v>4600</v>
      </c>
      <c r="D4217" s="103">
        <v>37000</v>
      </c>
      <c r="E4217" s="103">
        <v>37000</v>
      </c>
      <c r="F4217" s="103">
        <v>37000</v>
      </c>
      <c r="G4217" s="103">
        <v>0</v>
      </c>
      <c r="H4217" s="103">
        <v>0</v>
      </c>
    </row>
    <row r="4218" spans="1:8" ht="47.25">
      <c r="A4218" s="101" t="s">
        <v>6645</v>
      </c>
      <c r="B4218" s="101" t="s">
        <v>4591</v>
      </c>
      <c r="C4218" s="102" t="s">
        <v>4602</v>
      </c>
      <c r="D4218" s="103">
        <v>43000</v>
      </c>
      <c r="E4218" s="103">
        <v>32000</v>
      </c>
      <c r="F4218" s="103">
        <v>32000</v>
      </c>
      <c r="G4218" s="103">
        <v>0</v>
      </c>
      <c r="H4218" s="103">
        <v>0</v>
      </c>
    </row>
    <row r="4219" spans="1:8" ht="47.25">
      <c r="A4219" s="101" t="s">
        <v>6646</v>
      </c>
      <c r="B4219" s="101" t="s">
        <v>4591</v>
      </c>
      <c r="C4219" s="102" t="s">
        <v>6647</v>
      </c>
      <c r="D4219" s="103">
        <v>14000</v>
      </c>
      <c r="E4219" s="103">
        <v>0</v>
      </c>
      <c r="F4219" s="103">
        <v>0</v>
      </c>
      <c r="G4219" s="103">
        <v>0</v>
      </c>
      <c r="H4219" s="103">
        <v>0</v>
      </c>
    </row>
    <row r="4220" spans="1:8" ht="63">
      <c r="A4220" s="101" t="s">
        <v>6648</v>
      </c>
      <c r="B4220" s="101" t="s">
        <v>4591</v>
      </c>
      <c r="C4220" s="102" t="s">
        <v>4604</v>
      </c>
      <c r="D4220" s="103">
        <v>208000</v>
      </c>
      <c r="E4220" s="103">
        <v>153000</v>
      </c>
      <c r="F4220" s="103">
        <v>153000</v>
      </c>
      <c r="G4220" s="103">
        <v>0</v>
      </c>
      <c r="H4220" s="103">
        <v>0</v>
      </c>
    </row>
    <row r="4221" spans="1:8">
      <c r="A4221" s="101">
        <v>14</v>
      </c>
      <c r="B4221" s="101" t="s">
        <v>4605</v>
      </c>
      <c r="C4221" s="102" t="s">
        <v>1257</v>
      </c>
      <c r="D4221" s="103">
        <v>48000</v>
      </c>
      <c r="E4221" s="103">
        <v>46000</v>
      </c>
      <c r="F4221" s="103">
        <v>46000</v>
      </c>
      <c r="G4221" s="103">
        <v>11000</v>
      </c>
      <c r="H4221" s="103">
        <v>35000</v>
      </c>
    </row>
    <row r="4222" spans="1:8" ht="47.25">
      <c r="A4222" s="101" t="s">
        <v>4613</v>
      </c>
      <c r="B4222" s="101" t="s">
        <v>4605</v>
      </c>
      <c r="C4222" s="102" t="s">
        <v>4607</v>
      </c>
      <c r="D4222" s="103">
        <v>16000</v>
      </c>
      <c r="E4222" s="103">
        <v>16000</v>
      </c>
      <c r="F4222" s="103">
        <v>16000</v>
      </c>
      <c r="G4222" s="103">
        <v>4000</v>
      </c>
      <c r="H4222" s="103">
        <v>12000</v>
      </c>
    </row>
    <row r="4223" spans="1:8" ht="47.25">
      <c r="A4223" s="101" t="s">
        <v>4615</v>
      </c>
      <c r="B4223" s="101" t="s">
        <v>4605</v>
      </c>
      <c r="C4223" s="102" t="s">
        <v>4609</v>
      </c>
      <c r="D4223" s="103">
        <v>21000</v>
      </c>
      <c r="E4223" s="103">
        <v>21000</v>
      </c>
      <c r="F4223" s="103">
        <v>21000</v>
      </c>
      <c r="G4223" s="103">
        <v>6000</v>
      </c>
      <c r="H4223" s="103">
        <v>15000</v>
      </c>
    </row>
    <row r="4224" spans="1:8" ht="47.25">
      <c r="A4224" s="101" t="s">
        <v>4617</v>
      </c>
      <c r="B4224" s="101" t="s">
        <v>4605</v>
      </c>
      <c r="C4224" s="102" t="s">
        <v>4611</v>
      </c>
      <c r="D4224" s="103">
        <v>11000</v>
      </c>
      <c r="E4224" s="103">
        <v>9000</v>
      </c>
      <c r="F4224" s="103">
        <v>9000</v>
      </c>
      <c r="G4224" s="103">
        <v>1000</v>
      </c>
      <c r="H4224" s="103">
        <v>8000</v>
      </c>
    </row>
    <row r="4225" spans="1:8">
      <c r="A4225" s="101">
        <v>15</v>
      </c>
      <c r="B4225" s="101" t="s">
        <v>4612</v>
      </c>
      <c r="C4225" s="102" t="s">
        <v>1257</v>
      </c>
      <c r="D4225" s="103">
        <v>925000</v>
      </c>
      <c r="E4225" s="103">
        <v>914000</v>
      </c>
      <c r="F4225" s="103">
        <v>914000</v>
      </c>
      <c r="G4225" s="103">
        <v>64000</v>
      </c>
      <c r="H4225" s="103">
        <v>206505.25</v>
      </c>
    </row>
    <row r="4226" spans="1:8">
      <c r="A4226" s="101" t="s">
        <v>4620</v>
      </c>
      <c r="B4226" s="101" t="s">
        <v>4612</v>
      </c>
      <c r="C4226" s="102" t="s">
        <v>6524</v>
      </c>
      <c r="D4226" s="103">
        <v>75000</v>
      </c>
      <c r="E4226" s="103">
        <v>64000</v>
      </c>
      <c r="F4226" s="103">
        <v>0</v>
      </c>
      <c r="G4226" s="103">
        <v>0</v>
      </c>
      <c r="H4226" s="103">
        <v>0</v>
      </c>
    </row>
    <row r="4227" spans="1:8" ht="47.25">
      <c r="A4227" s="101" t="s">
        <v>4622</v>
      </c>
      <c r="B4227" s="101" t="s">
        <v>4612</v>
      </c>
      <c r="C4227" s="102" t="s">
        <v>4614</v>
      </c>
      <c r="D4227" s="103">
        <v>550000</v>
      </c>
      <c r="E4227" s="103">
        <v>550000</v>
      </c>
      <c r="F4227" s="103">
        <v>550000</v>
      </c>
      <c r="G4227" s="103">
        <v>0</v>
      </c>
      <c r="H4227" s="103">
        <v>10800</v>
      </c>
    </row>
    <row r="4228" spans="1:8" ht="31.5">
      <c r="A4228" s="101" t="s">
        <v>4624</v>
      </c>
      <c r="B4228" s="101" t="s">
        <v>4612</v>
      </c>
      <c r="C4228" s="102" t="s">
        <v>4616</v>
      </c>
      <c r="D4228" s="103">
        <v>220000</v>
      </c>
      <c r="E4228" s="103">
        <v>220000</v>
      </c>
      <c r="F4228" s="103">
        <v>115705.25</v>
      </c>
      <c r="G4228" s="103">
        <v>0</v>
      </c>
      <c r="H4228" s="103">
        <v>115705.25</v>
      </c>
    </row>
    <row r="4229" spans="1:8" ht="31.5">
      <c r="A4229" s="101" t="s">
        <v>4625</v>
      </c>
      <c r="B4229" s="101" t="s">
        <v>4612</v>
      </c>
      <c r="C4229" s="102" t="s">
        <v>4618</v>
      </c>
      <c r="D4229" s="103">
        <v>80000</v>
      </c>
      <c r="E4229" s="103">
        <v>80000</v>
      </c>
      <c r="F4229" s="103">
        <v>80000</v>
      </c>
      <c r="G4229" s="103">
        <v>0</v>
      </c>
      <c r="H4229" s="103">
        <v>80000</v>
      </c>
    </row>
    <row r="4230" spans="1:8">
      <c r="A4230" s="101" t="s">
        <v>4627</v>
      </c>
      <c r="B4230" s="101" t="s">
        <v>4612</v>
      </c>
      <c r="C4230" s="102" t="s">
        <v>591</v>
      </c>
      <c r="D4230" s="103">
        <v>0</v>
      </c>
      <c r="E4230" s="103">
        <v>0</v>
      </c>
      <c r="F4230" s="103">
        <v>168294.75</v>
      </c>
      <c r="G4230" s="103">
        <v>64000</v>
      </c>
      <c r="H4230" s="103">
        <v>0</v>
      </c>
    </row>
    <row r="4231" spans="1:8" ht="31.5">
      <c r="A4231" s="101">
        <v>16</v>
      </c>
      <c r="B4231" s="101" t="s">
        <v>4619</v>
      </c>
      <c r="C4231" s="102" t="s">
        <v>1257</v>
      </c>
      <c r="D4231" s="103">
        <v>762600</v>
      </c>
      <c r="E4231" s="103">
        <v>732000</v>
      </c>
      <c r="F4231" s="103">
        <v>732000</v>
      </c>
      <c r="G4231" s="103">
        <v>171000</v>
      </c>
      <c r="H4231" s="103">
        <v>359000</v>
      </c>
    </row>
    <row r="4232" spans="1:8" ht="47.25">
      <c r="A4232" s="101" t="s">
        <v>4636</v>
      </c>
      <c r="B4232" s="101" t="s">
        <v>4619</v>
      </c>
      <c r="C4232" s="102" t="s">
        <v>4621</v>
      </c>
      <c r="D4232" s="103">
        <v>142000</v>
      </c>
      <c r="E4232" s="103">
        <v>142000</v>
      </c>
      <c r="F4232" s="103">
        <v>142000</v>
      </c>
      <c r="G4232" s="103">
        <v>37000</v>
      </c>
      <c r="H4232" s="103">
        <v>0</v>
      </c>
    </row>
    <row r="4233" spans="1:8" ht="31.5">
      <c r="A4233" s="101" t="s">
        <v>4638</v>
      </c>
      <c r="B4233" s="101" t="s">
        <v>4619</v>
      </c>
      <c r="C4233" s="102" t="s">
        <v>4623</v>
      </c>
      <c r="D4233" s="103">
        <v>12000</v>
      </c>
      <c r="E4233" s="103">
        <v>9000</v>
      </c>
      <c r="F4233" s="103">
        <v>9000</v>
      </c>
      <c r="G4233" s="103">
        <v>0</v>
      </c>
      <c r="H4233" s="103">
        <v>9000</v>
      </c>
    </row>
    <row r="4234" spans="1:8" ht="31.5">
      <c r="A4234" s="101" t="s">
        <v>4640</v>
      </c>
      <c r="B4234" s="101" t="s">
        <v>4619</v>
      </c>
      <c r="C4234" s="102" t="s">
        <v>6649</v>
      </c>
      <c r="D4234" s="103">
        <v>63000</v>
      </c>
      <c r="E4234" s="103">
        <v>63000</v>
      </c>
      <c r="F4234" s="103">
        <v>46000</v>
      </c>
      <c r="G4234" s="103">
        <v>0</v>
      </c>
      <c r="H4234" s="103">
        <v>0</v>
      </c>
    </row>
    <row r="4235" spans="1:8" ht="31.5">
      <c r="A4235" s="101" t="s">
        <v>4642</v>
      </c>
      <c r="B4235" s="101" t="s">
        <v>4619</v>
      </c>
      <c r="C4235" s="102" t="s">
        <v>4626</v>
      </c>
      <c r="D4235" s="103">
        <v>44000</v>
      </c>
      <c r="E4235" s="103">
        <v>32000</v>
      </c>
      <c r="F4235" s="103">
        <v>32000</v>
      </c>
      <c r="G4235" s="103">
        <v>0</v>
      </c>
      <c r="H4235" s="103">
        <v>32000</v>
      </c>
    </row>
    <row r="4236" spans="1:8" ht="31.5">
      <c r="A4236" s="101" t="s">
        <v>4644</v>
      </c>
      <c r="B4236" s="101" t="s">
        <v>4619</v>
      </c>
      <c r="C4236" s="102" t="s">
        <v>6650</v>
      </c>
      <c r="D4236" s="103">
        <v>47000</v>
      </c>
      <c r="E4236" s="103">
        <v>35000</v>
      </c>
      <c r="F4236" s="103">
        <v>35000</v>
      </c>
      <c r="G4236" s="103">
        <v>0</v>
      </c>
      <c r="H4236" s="103">
        <v>35000</v>
      </c>
    </row>
    <row r="4237" spans="1:8" ht="31.5">
      <c r="A4237" s="101" t="s">
        <v>4646</v>
      </c>
      <c r="B4237" s="101" t="s">
        <v>4619</v>
      </c>
      <c r="C4237" s="102" t="s">
        <v>4628</v>
      </c>
      <c r="D4237" s="103">
        <v>44000</v>
      </c>
      <c r="E4237" s="103">
        <v>44000</v>
      </c>
      <c r="F4237" s="103">
        <v>44000</v>
      </c>
      <c r="G4237" s="103">
        <v>12000</v>
      </c>
      <c r="H4237" s="103">
        <v>32000</v>
      </c>
    </row>
    <row r="4238" spans="1:8" ht="31.5">
      <c r="A4238" s="101" t="s">
        <v>4648</v>
      </c>
      <c r="B4238" s="101" t="s">
        <v>4619</v>
      </c>
      <c r="C4238" s="102" t="s">
        <v>4629</v>
      </c>
      <c r="D4238" s="103">
        <v>12000</v>
      </c>
      <c r="E4238" s="103">
        <v>12000</v>
      </c>
      <c r="F4238" s="103">
        <v>9000</v>
      </c>
      <c r="G4238" s="103">
        <v>0</v>
      </c>
      <c r="H4238" s="103">
        <v>9000</v>
      </c>
    </row>
    <row r="4239" spans="1:8" ht="31.5">
      <c r="A4239" s="101" t="s">
        <v>4650</v>
      </c>
      <c r="B4239" s="101" t="s">
        <v>4619</v>
      </c>
      <c r="C4239" s="102" t="s">
        <v>6651</v>
      </c>
      <c r="D4239" s="103">
        <v>63000</v>
      </c>
      <c r="E4239" s="103">
        <v>63000</v>
      </c>
      <c r="F4239" s="103">
        <v>63000</v>
      </c>
      <c r="G4239" s="103">
        <v>17000</v>
      </c>
      <c r="H4239" s="103">
        <v>46000</v>
      </c>
    </row>
    <row r="4240" spans="1:8" ht="31.5">
      <c r="A4240" s="101" t="s">
        <v>4652</v>
      </c>
      <c r="B4240" s="101" t="s">
        <v>4619</v>
      </c>
      <c r="C4240" s="102" t="s">
        <v>4630</v>
      </c>
      <c r="D4240" s="103">
        <v>63000</v>
      </c>
      <c r="E4240" s="103">
        <v>63000</v>
      </c>
      <c r="F4240" s="103">
        <v>46000</v>
      </c>
      <c r="G4240" s="103">
        <v>0</v>
      </c>
      <c r="H4240" s="103">
        <v>46000</v>
      </c>
    </row>
    <row r="4241" spans="1:8" ht="31.5">
      <c r="A4241" s="101" t="s">
        <v>4654</v>
      </c>
      <c r="B4241" s="101" t="s">
        <v>4619</v>
      </c>
      <c r="C4241" s="102" t="s">
        <v>4631</v>
      </c>
      <c r="D4241" s="103">
        <v>157000</v>
      </c>
      <c r="E4241" s="103">
        <v>154400</v>
      </c>
      <c r="F4241" s="103">
        <v>154400</v>
      </c>
      <c r="G4241" s="103">
        <v>38400</v>
      </c>
      <c r="H4241" s="103">
        <v>116000</v>
      </c>
    </row>
    <row r="4242" spans="1:8" ht="31.5">
      <c r="A4242" s="101" t="s">
        <v>4655</v>
      </c>
      <c r="B4242" s="101" t="s">
        <v>4619</v>
      </c>
      <c r="C4242" s="102" t="s">
        <v>4632</v>
      </c>
      <c r="D4242" s="103">
        <v>40000</v>
      </c>
      <c r="E4242" s="103">
        <v>40000</v>
      </c>
      <c r="F4242" s="103">
        <v>29000</v>
      </c>
      <c r="G4242" s="103">
        <v>0</v>
      </c>
      <c r="H4242" s="103">
        <v>29000</v>
      </c>
    </row>
    <row r="4243" spans="1:8" ht="31.5">
      <c r="A4243" s="101" t="s">
        <v>4657</v>
      </c>
      <c r="B4243" s="101" t="s">
        <v>4619</v>
      </c>
      <c r="C4243" s="102" t="s">
        <v>4633</v>
      </c>
      <c r="D4243" s="103">
        <v>32000</v>
      </c>
      <c r="E4243" s="103">
        <v>32000</v>
      </c>
      <c r="F4243" s="103">
        <v>0</v>
      </c>
      <c r="G4243" s="103">
        <v>0</v>
      </c>
      <c r="H4243" s="103">
        <v>0</v>
      </c>
    </row>
    <row r="4244" spans="1:8" ht="31.5">
      <c r="A4244" s="101" t="s">
        <v>4659</v>
      </c>
      <c r="B4244" s="101" t="s">
        <v>4619</v>
      </c>
      <c r="C4244" s="102" t="s">
        <v>6652</v>
      </c>
      <c r="D4244" s="103">
        <v>37600</v>
      </c>
      <c r="E4244" s="103">
        <v>37600</v>
      </c>
      <c r="F4244" s="103">
        <v>0</v>
      </c>
      <c r="G4244" s="103">
        <v>0</v>
      </c>
      <c r="H4244" s="103">
        <v>0</v>
      </c>
    </row>
    <row r="4245" spans="1:8" ht="31.5">
      <c r="A4245" s="101" t="s">
        <v>4661</v>
      </c>
      <c r="B4245" s="101" t="s">
        <v>4619</v>
      </c>
      <c r="C4245" s="102" t="s">
        <v>4634</v>
      </c>
      <c r="D4245" s="103">
        <v>6000</v>
      </c>
      <c r="E4245" s="103">
        <v>5000</v>
      </c>
      <c r="F4245" s="103">
        <v>5000</v>
      </c>
      <c r="G4245" s="103">
        <v>0</v>
      </c>
      <c r="H4245" s="103">
        <v>5000</v>
      </c>
    </row>
    <row r="4246" spans="1:8" ht="31.5">
      <c r="A4246" s="101" t="s">
        <v>6653</v>
      </c>
      <c r="B4246" s="101" t="s">
        <v>4619</v>
      </c>
      <c r="C4246" s="102" t="s">
        <v>591</v>
      </c>
      <c r="D4246" s="103">
        <v>0</v>
      </c>
      <c r="E4246" s="103">
        <v>0</v>
      </c>
      <c r="F4246" s="103">
        <v>117600</v>
      </c>
      <c r="G4246" s="103">
        <v>66600</v>
      </c>
      <c r="H4246" s="103">
        <v>0</v>
      </c>
    </row>
    <row r="4247" spans="1:8" ht="31.5">
      <c r="A4247" s="101">
        <v>17</v>
      </c>
      <c r="B4247" s="101" t="s">
        <v>4635</v>
      </c>
      <c r="C4247" s="102" t="s">
        <v>1257</v>
      </c>
      <c r="D4247" s="103">
        <v>667800</v>
      </c>
      <c r="E4247" s="103">
        <v>642000</v>
      </c>
      <c r="F4247" s="103">
        <v>642000</v>
      </c>
      <c r="G4247" s="103">
        <v>147000</v>
      </c>
      <c r="H4247" s="103">
        <v>135000</v>
      </c>
    </row>
    <row r="4248" spans="1:8" ht="63">
      <c r="A4248" s="101" t="s">
        <v>4663</v>
      </c>
      <c r="B4248" s="101" t="s">
        <v>4635</v>
      </c>
      <c r="C4248" s="102" t="s">
        <v>4637</v>
      </c>
      <c r="D4248" s="103">
        <v>51000</v>
      </c>
      <c r="E4248" s="103">
        <v>38000</v>
      </c>
      <c r="F4248" s="103">
        <v>0</v>
      </c>
      <c r="G4248" s="103">
        <v>0</v>
      </c>
      <c r="H4248" s="103">
        <v>0</v>
      </c>
    </row>
    <row r="4249" spans="1:8" ht="31.5">
      <c r="A4249" s="101" t="s">
        <v>4665</v>
      </c>
      <c r="B4249" s="101" t="s">
        <v>4635</v>
      </c>
      <c r="C4249" s="102" t="s">
        <v>4639</v>
      </c>
      <c r="D4249" s="103">
        <v>150000</v>
      </c>
      <c r="E4249" s="103">
        <v>111000</v>
      </c>
      <c r="F4249" s="103">
        <v>0</v>
      </c>
      <c r="G4249" s="103">
        <v>0</v>
      </c>
      <c r="H4249" s="103">
        <v>0</v>
      </c>
    </row>
    <row r="4250" spans="1:8" ht="47.25">
      <c r="A4250" s="101" t="s">
        <v>4666</v>
      </c>
      <c r="B4250" s="101" t="s">
        <v>4635</v>
      </c>
      <c r="C4250" s="102" t="s">
        <v>4641</v>
      </c>
      <c r="D4250" s="103">
        <v>51000</v>
      </c>
      <c r="E4250" s="103">
        <v>38000</v>
      </c>
      <c r="F4250" s="103">
        <v>0</v>
      </c>
      <c r="G4250" s="103">
        <v>0</v>
      </c>
      <c r="H4250" s="103">
        <v>0</v>
      </c>
    </row>
    <row r="4251" spans="1:8" ht="47.25">
      <c r="A4251" s="101" t="s">
        <v>4667</v>
      </c>
      <c r="B4251" s="101" t="s">
        <v>4635</v>
      </c>
      <c r="C4251" s="102" t="s">
        <v>4643</v>
      </c>
      <c r="D4251" s="103">
        <v>51000</v>
      </c>
      <c r="E4251" s="103">
        <v>38000</v>
      </c>
      <c r="F4251" s="103">
        <v>0</v>
      </c>
      <c r="G4251" s="103">
        <v>0</v>
      </c>
      <c r="H4251" s="103">
        <v>0</v>
      </c>
    </row>
    <row r="4252" spans="1:8" ht="47.25">
      <c r="A4252" s="101" t="s">
        <v>6654</v>
      </c>
      <c r="B4252" s="101" t="s">
        <v>4635</v>
      </c>
      <c r="C4252" s="102" t="s">
        <v>4645</v>
      </c>
      <c r="D4252" s="103">
        <v>51000</v>
      </c>
      <c r="E4252" s="103">
        <v>38000</v>
      </c>
      <c r="F4252" s="103">
        <v>0</v>
      </c>
      <c r="G4252" s="103">
        <v>0</v>
      </c>
      <c r="H4252" s="103">
        <v>0</v>
      </c>
    </row>
    <row r="4253" spans="1:8" ht="31.5">
      <c r="A4253" s="101" t="s">
        <v>6655</v>
      </c>
      <c r="B4253" s="101" t="s">
        <v>4635</v>
      </c>
      <c r="C4253" s="102" t="s">
        <v>4647</v>
      </c>
      <c r="D4253" s="103">
        <v>79000</v>
      </c>
      <c r="E4253" s="103">
        <v>58000</v>
      </c>
      <c r="F4253" s="103">
        <v>0</v>
      </c>
      <c r="G4253" s="103">
        <v>0</v>
      </c>
      <c r="H4253" s="103">
        <v>0</v>
      </c>
    </row>
    <row r="4254" spans="1:8" ht="47.25">
      <c r="A4254" s="101" t="s">
        <v>6656</v>
      </c>
      <c r="B4254" s="101" t="s">
        <v>4635</v>
      </c>
      <c r="C4254" s="102" t="s">
        <v>4649</v>
      </c>
      <c r="D4254" s="103">
        <v>142000</v>
      </c>
      <c r="E4254" s="103">
        <v>105000</v>
      </c>
      <c r="F4254" s="103">
        <v>105000</v>
      </c>
      <c r="G4254" s="103">
        <v>105000</v>
      </c>
      <c r="H4254" s="103">
        <v>105000</v>
      </c>
    </row>
    <row r="4255" spans="1:8" ht="31.5">
      <c r="A4255" s="101" t="s">
        <v>6657</v>
      </c>
      <c r="B4255" s="101" t="s">
        <v>4635</v>
      </c>
      <c r="C4255" s="102" t="s">
        <v>4651</v>
      </c>
      <c r="D4255" s="103">
        <v>40000</v>
      </c>
      <c r="E4255" s="103">
        <v>30000</v>
      </c>
      <c r="F4255" s="103">
        <v>30000</v>
      </c>
      <c r="G4255" s="103">
        <v>0</v>
      </c>
      <c r="H4255" s="103">
        <v>30000</v>
      </c>
    </row>
    <row r="4256" spans="1:8" ht="31.5">
      <c r="A4256" s="101" t="s">
        <v>6658</v>
      </c>
      <c r="B4256" s="101" t="s">
        <v>4635</v>
      </c>
      <c r="C4256" s="102" t="s">
        <v>4653</v>
      </c>
      <c r="D4256" s="103">
        <v>32000</v>
      </c>
      <c r="E4256" s="103">
        <v>23000</v>
      </c>
      <c r="F4256" s="103">
        <v>0</v>
      </c>
      <c r="G4256" s="103">
        <v>0</v>
      </c>
      <c r="H4256" s="103">
        <v>0</v>
      </c>
    </row>
    <row r="4257" spans="1:8" ht="47.25">
      <c r="A4257" s="101" t="s">
        <v>6659</v>
      </c>
      <c r="B4257" s="101" t="s">
        <v>4635</v>
      </c>
      <c r="C4257" s="102" t="s">
        <v>6660</v>
      </c>
      <c r="D4257" s="103">
        <v>5200</v>
      </c>
      <c r="E4257" s="103">
        <v>4000</v>
      </c>
      <c r="F4257" s="103">
        <v>0</v>
      </c>
      <c r="G4257" s="103">
        <v>0</v>
      </c>
      <c r="H4257" s="103">
        <v>0</v>
      </c>
    </row>
    <row r="4258" spans="1:8" ht="47.25">
      <c r="A4258" s="101" t="s">
        <v>6661</v>
      </c>
      <c r="B4258" s="101" t="s">
        <v>4635</v>
      </c>
      <c r="C4258" s="102" t="s">
        <v>4656</v>
      </c>
      <c r="D4258" s="103">
        <v>5200</v>
      </c>
      <c r="E4258" s="103">
        <v>4000</v>
      </c>
      <c r="F4258" s="103">
        <v>0</v>
      </c>
      <c r="G4258" s="103">
        <v>0</v>
      </c>
      <c r="H4258" s="103">
        <v>0</v>
      </c>
    </row>
    <row r="4259" spans="1:8" ht="47.25">
      <c r="A4259" s="101" t="s">
        <v>6662</v>
      </c>
      <c r="B4259" s="101" t="s">
        <v>4635</v>
      </c>
      <c r="C4259" s="102" t="s">
        <v>4658</v>
      </c>
      <c r="D4259" s="103">
        <v>5200</v>
      </c>
      <c r="E4259" s="103">
        <v>4000</v>
      </c>
      <c r="F4259" s="103">
        <v>0</v>
      </c>
      <c r="G4259" s="103">
        <v>0</v>
      </c>
      <c r="H4259" s="103">
        <v>0</v>
      </c>
    </row>
    <row r="4260" spans="1:8" ht="31.5">
      <c r="A4260" s="101" t="s">
        <v>6663</v>
      </c>
      <c r="B4260" s="101" t="s">
        <v>4635</v>
      </c>
      <c r="C4260" s="102" t="s">
        <v>4660</v>
      </c>
      <c r="D4260" s="103">
        <v>5200</v>
      </c>
      <c r="E4260" s="103">
        <v>4000</v>
      </c>
      <c r="F4260" s="103">
        <v>0</v>
      </c>
      <c r="G4260" s="103">
        <v>0</v>
      </c>
      <c r="H4260" s="103">
        <v>0</v>
      </c>
    </row>
    <row r="4261" spans="1:8" ht="31.5">
      <c r="A4261" s="101" t="s">
        <v>6664</v>
      </c>
      <c r="B4261" s="101" t="s">
        <v>4635</v>
      </c>
      <c r="C4261" s="102" t="s">
        <v>591</v>
      </c>
      <c r="D4261" s="103">
        <v>0</v>
      </c>
      <c r="E4261" s="103">
        <v>147000</v>
      </c>
      <c r="F4261" s="103">
        <v>507000</v>
      </c>
      <c r="G4261" s="103">
        <v>42000</v>
      </c>
      <c r="H4261" s="103">
        <v>0</v>
      </c>
    </row>
    <row r="4262" spans="1:8">
      <c r="A4262" s="101">
        <v>18</v>
      </c>
      <c r="B4262" s="101" t="s">
        <v>4662</v>
      </c>
      <c r="C4262" s="102" t="s">
        <v>1257</v>
      </c>
      <c r="D4262" s="103">
        <v>248000</v>
      </c>
      <c r="E4262" s="103">
        <v>238000</v>
      </c>
      <c r="F4262" s="103">
        <v>238000</v>
      </c>
      <c r="G4262" s="103">
        <v>55000</v>
      </c>
      <c r="H4262" s="103">
        <v>131000</v>
      </c>
    </row>
    <row r="4263" spans="1:8" ht="31.5">
      <c r="A4263" s="101" t="s">
        <v>4669</v>
      </c>
      <c r="B4263" s="101" t="s">
        <v>4662</v>
      </c>
      <c r="C4263" s="102" t="s">
        <v>4664</v>
      </c>
      <c r="D4263" s="103">
        <v>71000</v>
      </c>
      <c r="E4263" s="103">
        <v>52000</v>
      </c>
      <c r="F4263" s="103">
        <v>52000</v>
      </c>
      <c r="G4263" s="103">
        <v>0</v>
      </c>
      <c r="H4263" s="103">
        <v>0</v>
      </c>
    </row>
    <row r="4264" spans="1:8" ht="31.5">
      <c r="A4264" s="101" t="s">
        <v>4671</v>
      </c>
      <c r="B4264" s="101" t="s">
        <v>4662</v>
      </c>
      <c r="C4264" s="102" t="s">
        <v>6665</v>
      </c>
      <c r="D4264" s="103">
        <v>71000</v>
      </c>
      <c r="E4264" s="103">
        <v>52000</v>
      </c>
      <c r="F4264" s="103">
        <v>52000</v>
      </c>
      <c r="G4264" s="103">
        <v>0</v>
      </c>
      <c r="H4264" s="103">
        <v>52000</v>
      </c>
    </row>
    <row r="4265" spans="1:8" ht="31.5">
      <c r="A4265" s="101" t="s">
        <v>4673</v>
      </c>
      <c r="B4265" s="101" t="s">
        <v>4662</v>
      </c>
      <c r="C4265" s="102" t="s">
        <v>6666</v>
      </c>
      <c r="D4265" s="103">
        <v>87000</v>
      </c>
      <c r="E4265" s="103">
        <v>65000</v>
      </c>
      <c r="F4265" s="103">
        <v>65000</v>
      </c>
      <c r="G4265" s="103">
        <v>0</v>
      </c>
      <c r="H4265" s="103">
        <v>65000</v>
      </c>
    </row>
    <row r="4266" spans="1:8" ht="47.25">
      <c r="A4266" s="101" t="s">
        <v>4674</v>
      </c>
      <c r="B4266" s="101" t="s">
        <v>4662</v>
      </c>
      <c r="C4266" s="102" t="s">
        <v>6667</v>
      </c>
      <c r="D4266" s="103">
        <v>19000</v>
      </c>
      <c r="E4266" s="103">
        <v>14000</v>
      </c>
      <c r="F4266" s="103">
        <v>14000</v>
      </c>
      <c r="G4266" s="103">
        <v>0</v>
      </c>
      <c r="H4266" s="103">
        <v>14000</v>
      </c>
    </row>
    <row r="4267" spans="1:8">
      <c r="A4267" s="101" t="s">
        <v>4675</v>
      </c>
      <c r="B4267" s="101" t="s">
        <v>4662</v>
      </c>
      <c r="C4267" s="102" t="s">
        <v>591</v>
      </c>
      <c r="D4267" s="103">
        <v>0</v>
      </c>
      <c r="E4267" s="103">
        <v>55000</v>
      </c>
      <c r="F4267" s="103">
        <v>55000</v>
      </c>
      <c r="G4267" s="103">
        <v>55000</v>
      </c>
      <c r="H4267" s="103">
        <v>0</v>
      </c>
    </row>
    <row r="4268" spans="1:8">
      <c r="A4268" s="101">
        <v>19</v>
      </c>
      <c r="B4268" s="101" t="s">
        <v>4668</v>
      </c>
      <c r="C4268" s="102" t="s">
        <v>1257</v>
      </c>
      <c r="D4268" s="103">
        <v>243760</v>
      </c>
      <c r="E4268" s="103">
        <v>234000</v>
      </c>
      <c r="F4268" s="103">
        <v>234000</v>
      </c>
      <c r="G4268" s="103">
        <v>55000</v>
      </c>
      <c r="H4268" s="103">
        <v>112000</v>
      </c>
    </row>
    <row r="4269" spans="1:8" ht="31.5">
      <c r="A4269" s="101" t="s">
        <v>4677</v>
      </c>
      <c r="B4269" s="101" t="s">
        <v>4668</v>
      </c>
      <c r="C4269" s="102" t="s">
        <v>4670</v>
      </c>
      <c r="D4269" s="103">
        <v>8000</v>
      </c>
      <c r="E4269" s="103">
        <v>6000</v>
      </c>
      <c r="F4269" s="103">
        <v>0</v>
      </c>
      <c r="G4269" s="103">
        <v>0</v>
      </c>
      <c r="H4269" s="103">
        <v>0</v>
      </c>
    </row>
    <row r="4270" spans="1:8" ht="31.5">
      <c r="A4270" s="101" t="s">
        <v>4679</v>
      </c>
      <c r="B4270" s="101" t="s">
        <v>4668</v>
      </c>
      <c r="C4270" s="102" t="s">
        <v>4672</v>
      </c>
      <c r="D4270" s="103">
        <v>40000</v>
      </c>
      <c r="E4270" s="103">
        <v>29000</v>
      </c>
      <c r="F4270" s="103">
        <v>0</v>
      </c>
      <c r="G4270" s="103">
        <v>0</v>
      </c>
      <c r="H4270" s="103">
        <v>0</v>
      </c>
    </row>
    <row r="4271" spans="1:8" ht="31.5">
      <c r="A4271" s="101" t="s">
        <v>6668</v>
      </c>
      <c r="B4271" s="101" t="s">
        <v>4668</v>
      </c>
      <c r="C4271" s="102" t="s">
        <v>6669</v>
      </c>
      <c r="D4271" s="103">
        <v>152000</v>
      </c>
      <c r="E4271" s="103">
        <v>112000</v>
      </c>
      <c r="F4271" s="103">
        <v>112000</v>
      </c>
      <c r="G4271" s="103">
        <v>0</v>
      </c>
      <c r="H4271" s="103">
        <v>112000</v>
      </c>
    </row>
    <row r="4272" spans="1:8" ht="31.5">
      <c r="A4272" s="101" t="s">
        <v>6670</v>
      </c>
      <c r="B4272" s="101" t="s">
        <v>4668</v>
      </c>
      <c r="C4272" s="102" t="s">
        <v>6671</v>
      </c>
      <c r="D4272" s="103">
        <v>43760</v>
      </c>
      <c r="E4272" s="103">
        <v>32000</v>
      </c>
      <c r="F4272" s="103">
        <v>0</v>
      </c>
      <c r="G4272" s="103">
        <v>0</v>
      </c>
      <c r="H4272" s="103">
        <v>0</v>
      </c>
    </row>
    <row r="4273" spans="1:8">
      <c r="A4273" s="101" t="s">
        <v>6672</v>
      </c>
      <c r="B4273" s="101" t="s">
        <v>4668</v>
      </c>
      <c r="C4273" s="102" t="s">
        <v>591</v>
      </c>
      <c r="D4273" s="103">
        <v>0</v>
      </c>
      <c r="E4273" s="103">
        <v>55000</v>
      </c>
      <c r="F4273" s="103">
        <v>122000</v>
      </c>
      <c r="G4273" s="103">
        <v>55000</v>
      </c>
      <c r="H4273" s="103">
        <v>0</v>
      </c>
    </row>
    <row r="4274" spans="1:8">
      <c r="A4274" s="101">
        <v>20</v>
      </c>
      <c r="B4274" s="101" t="s">
        <v>4676</v>
      </c>
      <c r="C4274" s="102" t="s">
        <v>1257</v>
      </c>
      <c r="D4274" s="103">
        <v>146000</v>
      </c>
      <c r="E4274" s="103">
        <v>140000</v>
      </c>
      <c r="F4274" s="103">
        <v>140000</v>
      </c>
      <c r="G4274" s="103">
        <v>33000</v>
      </c>
      <c r="H4274" s="103">
        <v>0</v>
      </c>
    </row>
    <row r="4275" spans="1:8" ht="31.5">
      <c r="A4275" s="101" t="s">
        <v>4681</v>
      </c>
      <c r="B4275" s="101" t="s">
        <v>4676</v>
      </c>
      <c r="C4275" s="102" t="s">
        <v>4678</v>
      </c>
      <c r="D4275" s="103">
        <v>146000</v>
      </c>
      <c r="E4275" s="103">
        <v>107000</v>
      </c>
      <c r="F4275" s="103">
        <v>0</v>
      </c>
      <c r="G4275" s="103">
        <v>0</v>
      </c>
      <c r="H4275" s="103">
        <v>0</v>
      </c>
    </row>
    <row r="4276" spans="1:8">
      <c r="A4276" s="101" t="s">
        <v>4682</v>
      </c>
      <c r="B4276" s="101" t="s">
        <v>4676</v>
      </c>
      <c r="C4276" s="102" t="s">
        <v>591</v>
      </c>
      <c r="D4276" s="103">
        <v>0</v>
      </c>
      <c r="E4276" s="103">
        <v>33000</v>
      </c>
      <c r="F4276" s="103">
        <v>140000</v>
      </c>
      <c r="G4276" s="103">
        <v>33000</v>
      </c>
      <c r="H4276" s="103">
        <v>0</v>
      </c>
    </row>
    <row r="4277" spans="1:8">
      <c r="A4277" s="101">
        <v>21</v>
      </c>
      <c r="B4277" s="101" t="s">
        <v>4680</v>
      </c>
      <c r="C4277" s="102" t="s">
        <v>1257</v>
      </c>
      <c r="D4277" s="103">
        <v>1100000</v>
      </c>
      <c r="E4277" s="103">
        <v>1055000</v>
      </c>
      <c r="F4277" s="103">
        <v>1055000</v>
      </c>
      <c r="G4277" s="103">
        <v>255000</v>
      </c>
      <c r="H4277" s="103">
        <v>800000</v>
      </c>
    </row>
    <row r="4278" spans="1:8" ht="31.5">
      <c r="A4278" s="101" t="s">
        <v>4685</v>
      </c>
      <c r="B4278" s="101" t="s">
        <v>4680</v>
      </c>
      <c r="C4278" s="102" t="s">
        <v>6673</v>
      </c>
      <c r="D4278" s="103">
        <v>200000</v>
      </c>
      <c r="E4278" s="103">
        <v>155000</v>
      </c>
      <c r="F4278" s="103">
        <v>0</v>
      </c>
      <c r="G4278" s="103">
        <v>0</v>
      </c>
      <c r="H4278" s="103">
        <v>0</v>
      </c>
    </row>
    <row r="4279" spans="1:8" ht="63">
      <c r="A4279" s="101" t="s">
        <v>4686</v>
      </c>
      <c r="B4279" s="101" t="s">
        <v>4680</v>
      </c>
      <c r="C4279" s="102" t="s">
        <v>6674</v>
      </c>
      <c r="D4279" s="103">
        <v>600000</v>
      </c>
      <c r="E4279" s="103">
        <v>600000</v>
      </c>
      <c r="F4279" s="103">
        <v>600000</v>
      </c>
      <c r="G4279" s="103">
        <v>0</v>
      </c>
      <c r="H4279" s="103">
        <v>600000</v>
      </c>
    </row>
    <row r="4280" spans="1:8" ht="31.5">
      <c r="A4280" s="101" t="s">
        <v>4688</v>
      </c>
      <c r="B4280" s="101" t="s">
        <v>4680</v>
      </c>
      <c r="C4280" s="102" t="s">
        <v>6675</v>
      </c>
      <c r="D4280" s="103">
        <v>100000</v>
      </c>
      <c r="E4280" s="103">
        <v>100000</v>
      </c>
      <c r="F4280" s="103">
        <v>0</v>
      </c>
      <c r="G4280" s="103">
        <v>0</v>
      </c>
      <c r="H4280" s="103">
        <v>0</v>
      </c>
    </row>
    <row r="4281" spans="1:8" ht="47.25">
      <c r="A4281" s="101" t="s">
        <v>4690</v>
      </c>
      <c r="B4281" s="101" t="s">
        <v>4680</v>
      </c>
      <c r="C4281" s="102" t="s">
        <v>4683</v>
      </c>
      <c r="D4281" s="103">
        <v>200000</v>
      </c>
      <c r="E4281" s="103">
        <v>200000</v>
      </c>
      <c r="F4281" s="103">
        <v>200000</v>
      </c>
      <c r="G4281" s="103">
        <v>0</v>
      </c>
      <c r="H4281" s="103">
        <v>200000</v>
      </c>
    </row>
    <row r="4282" spans="1:8">
      <c r="A4282" s="101" t="s">
        <v>4692</v>
      </c>
      <c r="B4282" s="101" t="s">
        <v>4680</v>
      </c>
      <c r="C4282" s="102" t="s">
        <v>591</v>
      </c>
      <c r="D4282" s="103">
        <v>0</v>
      </c>
      <c r="E4282" s="103">
        <v>0</v>
      </c>
      <c r="F4282" s="103">
        <v>255000</v>
      </c>
      <c r="G4282" s="103">
        <v>255000</v>
      </c>
      <c r="H4282" s="103">
        <v>0</v>
      </c>
    </row>
    <row r="4283" spans="1:8">
      <c r="A4283" s="101">
        <v>22</v>
      </c>
      <c r="B4283" s="101" t="s">
        <v>4684</v>
      </c>
      <c r="C4283" s="102" t="s">
        <v>1257</v>
      </c>
      <c r="D4283" s="103">
        <v>2790576</v>
      </c>
      <c r="E4283" s="103">
        <v>2657000</v>
      </c>
      <c r="F4283" s="103">
        <v>2657000</v>
      </c>
      <c r="G4283" s="103">
        <v>752000</v>
      </c>
      <c r="H4283" s="103">
        <v>1853501</v>
      </c>
    </row>
    <row r="4284" spans="1:8" ht="31.5">
      <c r="A4284" s="101" t="s">
        <v>4736</v>
      </c>
      <c r="B4284" s="101" t="s">
        <v>4684</v>
      </c>
      <c r="C4284" s="102" t="s">
        <v>6676</v>
      </c>
      <c r="D4284" s="103">
        <v>24000</v>
      </c>
      <c r="E4284" s="103">
        <v>24000</v>
      </c>
      <c r="F4284" s="103">
        <v>17000</v>
      </c>
      <c r="G4284" s="103">
        <v>17000</v>
      </c>
      <c r="H4284" s="103">
        <v>17000</v>
      </c>
    </row>
    <row r="4285" spans="1:8" ht="31.5">
      <c r="A4285" s="101" t="s">
        <v>4738</v>
      </c>
      <c r="B4285" s="101" t="s">
        <v>4684</v>
      </c>
      <c r="C4285" s="102" t="s">
        <v>4687</v>
      </c>
      <c r="D4285" s="103">
        <v>8000</v>
      </c>
      <c r="E4285" s="103">
        <v>8000</v>
      </c>
      <c r="F4285" s="103">
        <v>6000</v>
      </c>
      <c r="G4285" s="103">
        <v>0</v>
      </c>
      <c r="H4285" s="103">
        <v>6000</v>
      </c>
    </row>
    <row r="4286" spans="1:8" ht="31.5">
      <c r="A4286" s="101" t="s">
        <v>4740</v>
      </c>
      <c r="B4286" s="101" t="s">
        <v>4684</v>
      </c>
      <c r="C4286" s="102" t="s">
        <v>4689</v>
      </c>
      <c r="D4286" s="103">
        <v>8000</v>
      </c>
      <c r="E4286" s="103">
        <v>8000</v>
      </c>
      <c r="F4286" s="103">
        <v>6000</v>
      </c>
      <c r="G4286" s="103">
        <v>6000</v>
      </c>
      <c r="H4286" s="103">
        <v>6000</v>
      </c>
    </row>
    <row r="4287" spans="1:8" ht="31.5">
      <c r="A4287" s="101" t="s">
        <v>4742</v>
      </c>
      <c r="B4287" s="101" t="s">
        <v>4684</v>
      </c>
      <c r="C4287" s="102" t="s">
        <v>4691</v>
      </c>
      <c r="D4287" s="103">
        <v>27000</v>
      </c>
      <c r="E4287" s="103">
        <v>27000</v>
      </c>
      <c r="F4287" s="103">
        <v>0</v>
      </c>
      <c r="G4287" s="103">
        <v>0</v>
      </c>
      <c r="H4287" s="103">
        <v>0</v>
      </c>
    </row>
    <row r="4288" spans="1:8" ht="31.5">
      <c r="A4288" s="101" t="s">
        <v>4744</v>
      </c>
      <c r="B4288" s="101" t="s">
        <v>4684</v>
      </c>
      <c r="C4288" s="102" t="s">
        <v>4693</v>
      </c>
      <c r="D4288" s="103">
        <v>71000</v>
      </c>
      <c r="E4288" s="103">
        <v>71000</v>
      </c>
      <c r="F4288" s="103">
        <v>52000</v>
      </c>
      <c r="G4288" s="103">
        <v>52000</v>
      </c>
      <c r="H4288" s="103">
        <v>52000</v>
      </c>
    </row>
    <row r="4289" spans="1:8" ht="31.5">
      <c r="A4289" s="101" t="s">
        <v>4746</v>
      </c>
      <c r="B4289" s="101" t="s">
        <v>4684</v>
      </c>
      <c r="C4289" s="102" t="s">
        <v>4694</v>
      </c>
      <c r="D4289" s="103">
        <v>114000</v>
      </c>
      <c r="E4289" s="103">
        <v>84000</v>
      </c>
      <c r="F4289" s="103">
        <v>84000</v>
      </c>
      <c r="G4289" s="103">
        <v>84000</v>
      </c>
      <c r="H4289" s="103">
        <v>84000</v>
      </c>
    </row>
    <row r="4290" spans="1:8" ht="31.5">
      <c r="A4290" s="101" t="s">
        <v>4748</v>
      </c>
      <c r="B4290" s="101" t="s">
        <v>4684</v>
      </c>
      <c r="C4290" s="102" t="s">
        <v>6677</v>
      </c>
      <c r="D4290" s="103">
        <v>142000</v>
      </c>
      <c r="E4290" s="103">
        <v>142000</v>
      </c>
      <c r="F4290" s="103">
        <v>105000</v>
      </c>
      <c r="G4290" s="103">
        <v>105000</v>
      </c>
      <c r="H4290" s="103">
        <v>105000</v>
      </c>
    </row>
    <row r="4291" spans="1:8" ht="31.5">
      <c r="A4291" s="101" t="s">
        <v>6678</v>
      </c>
      <c r="B4291" s="101" t="s">
        <v>4684</v>
      </c>
      <c r="C4291" s="102" t="s">
        <v>4695</v>
      </c>
      <c r="D4291" s="103">
        <v>63000</v>
      </c>
      <c r="E4291" s="103">
        <v>63000</v>
      </c>
      <c r="F4291" s="103">
        <v>47000</v>
      </c>
      <c r="G4291" s="103">
        <v>0</v>
      </c>
      <c r="H4291" s="103">
        <v>47000</v>
      </c>
    </row>
    <row r="4292" spans="1:8" ht="31.5">
      <c r="A4292" s="101" t="s">
        <v>6679</v>
      </c>
      <c r="B4292" s="101" t="s">
        <v>4684</v>
      </c>
      <c r="C4292" s="102" t="s">
        <v>4696</v>
      </c>
      <c r="D4292" s="103">
        <v>110794</v>
      </c>
      <c r="E4292" s="103">
        <v>110794</v>
      </c>
      <c r="F4292" s="103">
        <v>81000</v>
      </c>
      <c r="G4292" s="103">
        <v>0</v>
      </c>
      <c r="H4292" s="103">
        <v>81000</v>
      </c>
    </row>
    <row r="4293" spans="1:8" ht="31.5">
      <c r="A4293" s="101" t="s">
        <v>6680</v>
      </c>
      <c r="B4293" s="101" t="s">
        <v>4684</v>
      </c>
      <c r="C4293" s="102" t="s">
        <v>4697</v>
      </c>
      <c r="D4293" s="103">
        <v>32000</v>
      </c>
      <c r="E4293" s="103">
        <v>23000</v>
      </c>
      <c r="F4293" s="103">
        <v>23000</v>
      </c>
      <c r="G4293" s="103">
        <v>23000</v>
      </c>
      <c r="H4293" s="103">
        <v>23000</v>
      </c>
    </row>
    <row r="4294" spans="1:8" ht="63">
      <c r="A4294" s="101" t="s">
        <v>6681</v>
      </c>
      <c r="B4294" s="101" t="s">
        <v>4684</v>
      </c>
      <c r="C4294" s="102" t="s">
        <v>4698</v>
      </c>
      <c r="D4294" s="103">
        <v>32355</v>
      </c>
      <c r="E4294" s="103">
        <v>32355</v>
      </c>
      <c r="F4294" s="103">
        <v>23000</v>
      </c>
      <c r="G4294" s="103">
        <v>0</v>
      </c>
      <c r="H4294" s="103">
        <v>23000</v>
      </c>
    </row>
    <row r="4295" spans="1:8" ht="31.5">
      <c r="A4295" s="101" t="s">
        <v>6682</v>
      </c>
      <c r="B4295" s="101" t="s">
        <v>4684</v>
      </c>
      <c r="C4295" s="102" t="s">
        <v>4699</v>
      </c>
      <c r="D4295" s="103">
        <v>65392</v>
      </c>
      <c r="E4295" s="103">
        <v>65392</v>
      </c>
      <c r="F4295" s="103">
        <v>48000</v>
      </c>
      <c r="G4295" s="103">
        <v>0</v>
      </c>
      <c r="H4295" s="103">
        <v>48000</v>
      </c>
    </row>
    <row r="4296" spans="1:8" ht="31.5">
      <c r="A4296" s="101" t="s">
        <v>6683</v>
      </c>
      <c r="B4296" s="101" t="s">
        <v>4684</v>
      </c>
      <c r="C4296" s="102" t="s">
        <v>4700</v>
      </c>
      <c r="D4296" s="103">
        <v>63000</v>
      </c>
      <c r="E4296" s="103">
        <v>63000</v>
      </c>
      <c r="F4296" s="103">
        <v>47000</v>
      </c>
      <c r="G4296" s="103">
        <v>0</v>
      </c>
      <c r="H4296" s="103">
        <v>47000</v>
      </c>
    </row>
    <row r="4297" spans="1:8" ht="31.5">
      <c r="A4297" s="101" t="s">
        <v>6684</v>
      </c>
      <c r="B4297" s="101" t="s">
        <v>4684</v>
      </c>
      <c r="C4297" s="102" t="s">
        <v>4701</v>
      </c>
      <c r="D4297" s="103">
        <v>67850</v>
      </c>
      <c r="E4297" s="103">
        <v>67850</v>
      </c>
      <c r="F4297" s="103">
        <v>50000</v>
      </c>
      <c r="G4297" s="103">
        <v>0</v>
      </c>
      <c r="H4297" s="103">
        <v>50000</v>
      </c>
    </row>
    <row r="4298" spans="1:8" ht="31.5">
      <c r="A4298" s="101" t="s">
        <v>6685</v>
      </c>
      <c r="B4298" s="101" t="s">
        <v>4684</v>
      </c>
      <c r="C4298" s="102" t="s">
        <v>4702</v>
      </c>
      <c r="D4298" s="103">
        <v>73260</v>
      </c>
      <c r="E4298" s="103">
        <v>73260</v>
      </c>
      <c r="F4298" s="103">
        <v>54000</v>
      </c>
      <c r="G4298" s="103">
        <v>0</v>
      </c>
      <c r="H4298" s="103">
        <v>54000</v>
      </c>
    </row>
    <row r="4299" spans="1:8" ht="31.5">
      <c r="A4299" s="101" t="s">
        <v>6686</v>
      </c>
      <c r="B4299" s="101" t="s">
        <v>4684</v>
      </c>
      <c r="C4299" s="102" t="s">
        <v>4703</v>
      </c>
      <c r="D4299" s="103">
        <v>28373</v>
      </c>
      <c r="E4299" s="103">
        <v>28373</v>
      </c>
      <c r="F4299" s="103">
        <v>21000</v>
      </c>
      <c r="G4299" s="103">
        <v>0</v>
      </c>
      <c r="H4299" s="103">
        <v>21000</v>
      </c>
    </row>
    <row r="4300" spans="1:8" ht="31.5">
      <c r="A4300" s="101" t="s">
        <v>6687</v>
      </c>
      <c r="B4300" s="101" t="s">
        <v>4684</v>
      </c>
      <c r="C4300" s="102" t="s">
        <v>6688</v>
      </c>
      <c r="D4300" s="103">
        <v>58374</v>
      </c>
      <c r="E4300" s="103">
        <v>58374</v>
      </c>
      <c r="F4300" s="103">
        <v>43000</v>
      </c>
      <c r="G4300" s="103">
        <v>0</v>
      </c>
      <c r="H4300" s="103">
        <v>43000</v>
      </c>
    </row>
    <row r="4301" spans="1:8" ht="63">
      <c r="A4301" s="101" t="s">
        <v>6689</v>
      </c>
      <c r="B4301" s="101" t="s">
        <v>4684</v>
      </c>
      <c r="C4301" s="102" t="s">
        <v>4704</v>
      </c>
      <c r="D4301" s="103">
        <v>36179</v>
      </c>
      <c r="E4301" s="103">
        <v>36179</v>
      </c>
      <c r="F4301" s="103">
        <v>27000</v>
      </c>
      <c r="G4301" s="103">
        <v>0</v>
      </c>
      <c r="H4301" s="103">
        <v>27000</v>
      </c>
    </row>
    <row r="4302" spans="1:8" ht="31.5">
      <c r="A4302" s="101" t="s">
        <v>6690</v>
      </c>
      <c r="B4302" s="101" t="s">
        <v>4684</v>
      </c>
      <c r="C4302" s="102" t="s">
        <v>6691</v>
      </c>
      <c r="D4302" s="103">
        <v>63019</v>
      </c>
      <c r="E4302" s="103">
        <v>63019</v>
      </c>
      <c r="F4302" s="103">
        <v>47000</v>
      </c>
      <c r="G4302" s="103">
        <v>0</v>
      </c>
      <c r="H4302" s="103">
        <v>47000</v>
      </c>
    </row>
    <row r="4303" spans="1:8" ht="31.5">
      <c r="A4303" s="101" t="s">
        <v>6692</v>
      </c>
      <c r="B4303" s="101" t="s">
        <v>4684</v>
      </c>
      <c r="C4303" s="102" t="s">
        <v>4705</v>
      </c>
      <c r="D4303" s="103">
        <v>21153</v>
      </c>
      <c r="E4303" s="103">
        <v>21153</v>
      </c>
      <c r="F4303" s="103">
        <v>15000</v>
      </c>
      <c r="G4303" s="103">
        <v>0</v>
      </c>
      <c r="H4303" s="103">
        <v>15000</v>
      </c>
    </row>
    <row r="4304" spans="1:8" ht="31.5">
      <c r="A4304" s="101" t="s">
        <v>6693</v>
      </c>
      <c r="B4304" s="101" t="s">
        <v>4684</v>
      </c>
      <c r="C4304" s="102" t="s">
        <v>6694</v>
      </c>
      <c r="D4304" s="103">
        <v>62329</v>
      </c>
      <c r="E4304" s="103">
        <v>62329</v>
      </c>
      <c r="F4304" s="103">
        <v>46000</v>
      </c>
      <c r="G4304" s="103">
        <v>0</v>
      </c>
      <c r="H4304" s="103">
        <v>46000</v>
      </c>
    </row>
    <row r="4305" spans="1:8" ht="31.5">
      <c r="A4305" s="101" t="s">
        <v>6695</v>
      </c>
      <c r="B4305" s="101" t="s">
        <v>4684</v>
      </c>
      <c r="C4305" s="102" t="s">
        <v>4706</v>
      </c>
      <c r="D4305" s="103">
        <v>47000</v>
      </c>
      <c r="E4305" s="103">
        <v>35000</v>
      </c>
      <c r="F4305" s="103">
        <v>35000</v>
      </c>
      <c r="G4305" s="103">
        <v>35000</v>
      </c>
      <c r="H4305" s="103">
        <v>35000</v>
      </c>
    </row>
    <row r="4306" spans="1:8" ht="31.5">
      <c r="A4306" s="101" t="s">
        <v>6696</v>
      </c>
      <c r="B4306" s="101" t="s">
        <v>4684</v>
      </c>
      <c r="C4306" s="102" t="s">
        <v>4707</v>
      </c>
      <c r="D4306" s="103">
        <v>22472</v>
      </c>
      <c r="E4306" s="103">
        <v>22472</v>
      </c>
      <c r="F4306" s="103">
        <v>16000</v>
      </c>
      <c r="G4306" s="103">
        <v>0</v>
      </c>
      <c r="H4306" s="103">
        <v>16000</v>
      </c>
    </row>
    <row r="4307" spans="1:8" ht="31.5">
      <c r="A4307" s="101" t="s">
        <v>6697</v>
      </c>
      <c r="B4307" s="101" t="s">
        <v>4684</v>
      </c>
      <c r="C4307" s="102" t="s">
        <v>6698</v>
      </c>
      <c r="D4307" s="103">
        <v>13000</v>
      </c>
      <c r="E4307" s="103">
        <v>13000</v>
      </c>
      <c r="F4307" s="103">
        <v>9000</v>
      </c>
      <c r="G4307" s="103">
        <v>9000</v>
      </c>
      <c r="H4307" s="103">
        <v>9000</v>
      </c>
    </row>
    <row r="4308" spans="1:8" ht="31.5">
      <c r="A4308" s="101" t="s">
        <v>6699</v>
      </c>
      <c r="B4308" s="101" t="s">
        <v>4684</v>
      </c>
      <c r="C4308" s="102" t="s">
        <v>4708</v>
      </c>
      <c r="D4308" s="103">
        <v>47000</v>
      </c>
      <c r="E4308" s="103">
        <v>35000</v>
      </c>
      <c r="F4308" s="103">
        <v>35000</v>
      </c>
      <c r="G4308" s="103">
        <v>35000</v>
      </c>
      <c r="H4308" s="103">
        <v>35000</v>
      </c>
    </row>
    <row r="4309" spans="1:8" ht="31.5">
      <c r="A4309" s="101" t="s">
        <v>6700</v>
      </c>
      <c r="B4309" s="101" t="s">
        <v>4684</v>
      </c>
      <c r="C4309" s="102" t="s">
        <v>4709</v>
      </c>
      <c r="D4309" s="103">
        <v>16000</v>
      </c>
      <c r="E4309" s="103">
        <v>12000</v>
      </c>
      <c r="F4309" s="103">
        <v>12000</v>
      </c>
      <c r="G4309" s="103">
        <v>12000</v>
      </c>
      <c r="H4309" s="103">
        <v>12000</v>
      </c>
    </row>
    <row r="4310" spans="1:8" ht="31.5">
      <c r="A4310" s="101" t="s">
        <v>6701</v>
      </c>
      <c r="B4310" s="101" t="s">
        <v>4684</v>
      </c>
      <c r="C4310" s="102" t="s">
        <v>4710</v>
      </c>
      <c r="D4310" s="103">
        <v>24000</v>
      </c>
      <c r="E4310" s="103">
        <v>24000</v>
      </c>
      <c r="F4310" s="103">
        <v>17000</v>
      </c>
      <c r="G4310" s="103">
        <v>0</v>
      </c>
      <c r="H4310" s="103">
        <v>17000</v>
      </c>
    </row>
    <row r="4311" spans="1:8" ht="31.5">
      <c r="A4311" s="101" t="s">
        <v>6702</v>
      </c>
      <c r="B4311" s="101" t="s">
        <v>4684</v>
      </c>
      <c r="C4311" s="102" t="s">
        <v>4711</v>
      </c>
      <c r="D4311" s="103">
        <v>32209</v>
      </c>
      <c r="E4311" s="103">
        <v>32209</v>
      </c>
      <c r="F4311" s="103">
        <v>24000</v>
      </c>
      <c r="G4311" s="103">
        <v>0</v>
      </c>
      <c r="H4311" s="103">
        <v>24000</v>
      </c>
    </row>
    <row r="4312" spans="1:8" ht="31.5">
      <c r="A4312" s="101" t="s">
        <v>6703</v>
      </c>
      <c r="B4312" s="101" t="s">
        <v>4684</v>
      </c>
      <c r="C4312" s="102" t="s">
        <v>6704</v>
      </c>
      <c r="D4312" s="103">
        <v>24000</v>
      </c>
      <c r="E4312" s="103">
        <v>24000</v>
      </c>
      <c r="F4312" s="103">
        <v>17000</v>
      </c>
      <c r="G4312" s="103">
        <v>0</v>
      </c>
      <c r="H4312" s="103">
        <v>17000</v>
      </c>
    </row>
    <row r="4313" spans="1:8" ht="31.5">
      <c r="A4313" s="101" t="s">
        <v>6705</v>
      </c>
      <c r="B4313" s="101" t="s">
        <v>4684</v>
      </c>
      <c r="C4313" s="102" t="s">
        <v>4712</v>
      </c>
      <c r="D4313" s="103">
        <v>96764</v>
      </c>
      <c r="E4313" s="103">
        <v>71000</v>
      </c>
      <c r="F4313" s="103">
        <v>71000</v>
      </c>
      <c r="G4313" s="103">
        <v>0</v>
      </c>
      <c r="H4313" s="103">
        <v>71000</v>
      </c>
    </row>
    <row r="4314" spans="1:8" ht="31.5">
      <c r="A4314" s="101" t="s">
        <v>6706</v>
      </c>
      <c r="B4314" s="101" t="s">
        <v>4684</v>
      </c>
      <c r="C4314" s="102" t="s">
        <v>6707</v>
      </c>
      <c r="D4314" s="103">
        <v>46156</v>
      </c>
      <c r="E4314" s="103">
        <v>46156</v>
      </c>
      <c r="F4314" s="103">
        <v>34000</v>
      </c>
      <c r="G4314" s="103">
        <v>0</v>
      </c>
      <c r="H4314" s="103">
        <v>34000</v>
      </c>
    </row>
    <row r="4315" spans="1:8" ht="47.25">
      <c r="A4315" s="101" t="s">
        <v>6708</v>
      </c>
      <c r="B4315" s="101" t="s">
        <v>4684</v>
      </c>
      <c r="C4315" s="102" t="s">
        <v>6709</v>
      </c>
      <c r="D4315" s="103">
        <v>113049</v>
      </c>
      <c r="E4315" s="103">
        <v>83000</v>
      </c>
      <c r="F4315" s="103">
        <v>83000</v>
      </c>
      <c r="G4315" s="103">
        <v>0</v>
      </c>
      <c r="H4315" s="103">
        <v>83000</v>
      </c>
    </row>
    <row r="4316" spans="1:8" ht="47.25">
      <c r="A4316" s="101" t="s">
        <v>6710</v>
      </c>
      <c r="B4316" s="101" t="s">
        <v>4684</v>
      </c>
      <c r="C4316" s="102" t="s">
        <v>6711</v>
      </c>
      <c r="D4316" s="103">
        <v>73796</v>
      </c>
      <c r="E4316" s="103">
        <v>73796</v>
      </c>
      <c r="F4316" s="103">
        <v>55000</v>
      </c>
      <c r="G4316" s="103">
        <v>0</v>
      </c>
      <c r="H4316" s="103">
        <v>55000</v>
      </c>
    </row>
    <row r="4317" spans="1:8" ht="31.5">
      <c r="A4317" s="101" t="s">
        <v>6712</v>
      </c>
      <c r="B4317" s="101" t="s">
        <v>4684</v>
      </c>
      <c r="C4317" s="102" t="s">
        <v>4713</v>
      </c>
      <c r="D4317" s="103">
        <v>63000</v>
      </c>
      <c r="E4317" s="103">
        <v>63000</v>
      </c>
      <c r="F4317" s="103">
        <v>46000</v>
      </c>
      <c r="G4317" s="103">
        <v>0</v>
      </c>
      <c r="H4317" s="103">
        <v>46000</v>
      </c>
    </row>
    <row r="4318" spans="1:8" ht="31.5">
      <c r="A4318" s="101" t="s">
        <v>6713</v>
      </c>
      <c r="B4318" s="101" t="s">
        <v>4684</v>
      </c>
      <c r="C4318" s="102" t="s">
        <v>4714</v>
      </c>
      <c r="D4318" s="103">
        <v>24000</v>
      </c>
      <c r="E4318" s="103">
        <v>24000</v>
      </c>
      <c r="F4318" s="103">
        <v>17000</v>
      </c>
      <c r="G4318" s="103">
        <v>0</v>
      </c>
      <c r="H4318" s="103">
        <v>17000</v>
      </c>
    </row>
    <row r="4319" spans="1:8" ht="31.5">
      <c r="A4319" s="101" t="s">
        <v>6714</v>
      </c>
      <c r="B4319" s="101" t="s">
        <v>4684</v>
      </c>
      <c r="C4319" s="102" t="s">
        <v>4715</v>
      </c>
      <c r="D4319" s="103">
        <v>46554</v>
      </c>
      <c r="E4319" s="103">
        <v>46554</v>
      </c>
      <c r="F4319" s="103">
        <v>34000</v>
      </c>
      <c r="G4319" s="103">
        <v>0</v>
      </c>
      <c r="H4319" s="103">
        <v>34000</v>
      </c>
    </row>
    <row r="4320" spans="1:8" ht="31.5">
      <c r="A4320" s="101" t="s">
        <v>6715</v>
      </c>
      <c r="B4320" s="101" t="s">
        <v>4684</v>
      </c>
      <c r="C4320" s="102" t="s">
        <v>6716</v>
      </c>
      <c r="D4320" s="103">
        <v>24000</v>
      </c>
      <c r="E4320" s="103">
        <v>24000</v>
      </c>
      <c r="F4320" s="103">
        <v>17000</v>
      </c>
      <c r="G4320" s="103">
        <v>0</v>
      </c>
      <c r="H4320" s="103">
        <v>17000</v>
      </c>
    </row>
    <row r="4321" spans="1:8" ht="47.25">
      <c r="A4321" s="101" t="s">
        <v>6717</v>
      </c>
      <c r="B4321" s="101" t="s">
        <v>4684</v>
      </c>
      <c r="C4321" s="102" t="s">
        <v>4716</v>
      </c>
      <c r="D4321" s="103">
        <v>23703</v>
      </c>
      <c r="E4321" s="103">
        <v>23703</v>
      </c>
      <c r="F4321" s="103">
        <v>17000</v>
      </c>
      <c r="G4321" s="103">
        <v>0</v>
      </c>
      <c r="H4321" s="103">
        <v>17000</v>
      </c>
    </row>
    <row r="4322" spans="1:8" ht="47.25">
      <c r="A4322" s="101" t="s">
        <v>6718</v>
      </c>
      <c r="B4322" s="101" t="s">
        <v>4684</v>
      </c>
      <c r="C4322" s="102" t="s">
        <v>4717</v>
      </c>
      <c r="D4322" s="103">
        <v>44983</v>
      </c>
      <c r="E4322" s="103">
        <v>44983</v>
      </c>
      <c r="F4322" s="103">
        <v>33000</v>
      </c>
      <c r="G4322" s="103">
        <v>0</v>
      </c>
      <c r="H4322" s="103">
        <v>33000</v>
      </c>
    </row>
    <row r="4323" spans="1:8" ht="31.5">
      <c r="A4323" s="101" t="s">
        <v>6719</v>
      </c>
      <c r="B4323" s="101" t="s">
        <v>4684</v>
      </c>
      <c r="C4323" s="102" t="s">
        <v>6720</v>
      </c>
      <c r="D4323" s="103">
        <v>44664</v>
      </c>
      <c r="E4323" s="103">
        <v>44664</v>
      </c>
      <c r="F4323" s="103">
        <v>33000</v>
      </c>
      <c r="G4323" s="103">
        <v>0</v>
      </c>
      <c r="H4323" s="103">
        <v>33000</v>
      </c>
    </row>
    <row r="4324" spans="1:8" ht="31.5">
      <c r="A4324" s="101" t="s">
        <v>6721</v>
      </c>
      <c r="B4324" s="101" t="s">
        <v>4684</v>
      </c>
      <c r="C4324" s="102" t="s">
        <v>4718</v>
      </c>
      <c r="D4324" s="103">
        <v>75741</v>
      </c>
      <c r="E4324" s="103">
        <v>75741</v>
      </c>
      <c r="F4324" s="103">
        <v>56000</v>
      </c>
      <c r="G4324" s="103">
        <v>0</v>
      </c>
      <c r="H4324" s="103">
        <v>56000</v>
      </c>
    </row>
    <row r="4325" spans="1:8" ht="31.5">
      <c r="A4325" s="101" t="s">
        <v>6722</v>
      </c>
      <c r="B4325" s="101" t="s">
        <v>4684</v>
      </c>
      <c r="C4325" s="102" t="s">
        <v>4719</v>
      </c>
      <c r="D4325" s="103">
        <v>67877</v>
      </c>
      <c r="E4325" s="103">
        <v>67877</v>
      </c>
      <c r="F4325" s="103">
        <v>50000</v>
      </c>
      <c r="G4325" s="103">
        <v>0</v>
      </c>
      <c r="H4325" s="103">
        <v>50000</v>
      </c>
    </row>
    <row r="4326" spans="1:8" ht="31.5">
      <c r="A4326" s="101" t="s">
        <v>6723</v>
      </c>
      <c r="B4326" s="101" t="s">
        <v>4684</v>
      </c>
      <c r="C4326" s="102" t="s">
        <v>4720</v>
      </c>
      <c r="D4326" s="103">
        <v>32000</v>
      </c>
      <c r="E4326" s="103">
        <v>32000</v>
      </c>
      <c r="F4326" s="103">
        <v>23000</v>
      </c>
      <c r="G4326" s="103">
        <v>23000</v>
      </c>
      <c r="H4326" s="103">
        <v>23000</v>
      </c>
    </row>
    <row r="4327" spans="1:8" ht="31.5">
      <c r="A4327" s="101" t="s">
        <v>6724</v>
      </c>
      <c r="B4327" s="101" t="s">
        <v>4684</v>
      </c>
      <c r="C4327" s="102" t="s">
        <v>4721</v>
      </c>
      <c r="D4327" s="103">
        <v>67164</v>
      </c>
      <c r="E4327" s="103">
        <v>67164</v>
      </c>
      <c r="F4327" s="103">
        <v>50000</v>
      </c>
      <c r="G4327" s="103">
        <v>0</v>
      </c>
      <c r="H4327" s="103">
        <v>50000</v>
      </c>
    </row>
    <row r="4328" spans="1:8" ht="31.5">
      <c r="A4328" s="101" t="s">
        <v>6725</v>
      </c>
      <c r="B4328" s="101" t="s">
        <v>4684</v>
      </c>
      <c r="C4328" s="102" t="s">
        <v>4722</v>
      </c>
      <c r="D4328" s="103">
        <v>47116</v>
      </c>
      <c r="E4328" s="103">
        <v>47116</v>
      </c>
      <c r="F4328" s="103">
        <v>35000</v>
      </c>
      <c r="G4328" s="103">
        <v>0</v>
      </c>
      <c r="H4328" s="103">
        <v>35000</v>
      </c>
    </row>
    <row r="4329" spans="1:8" ht="47.25">
      <c r="A4329" s="101" t="s">
        <v>6726</v>
      </c>
      <c r="B4329" s="101" t="s">
        <v>4684</v>
      </c>
      <c r="C4329" s="102" t="s">
        <v>4723</v>
      </c>
      <c r="D4329" s="103">
        <v>24500</v>
      </c>
      <c r="E4329" s="103">
        <v>24500</v>
      </c>
      <c r="F4329" s="103">
        <v>16000</v>
      </c>
      <c r="G4329" s="103">
        <v>0</v>
      </c>
      <c r="H4329" s="103">
        <v>16000</v>
      </c>
    </row>
    <row r="4330" spans="1:8" ht="47.25">
      <c r="A4330" s="101" t="s">
        <v>6727</v>
      </c>
      <c r="B4330" s="101" t="s">
        <v>4684</v>
      </c>
      <c r="C4330" s="102" t="s">
        <v>4724</v>
      </c>
      <c r="D4330" s="103">
        <v>12000</v>
      </c>
      <c r="E4330" s="103">
        <v>12000</v>
      </c>
      <c r="F4330" s="103">
        <v>9000</v>
      </c>
      <c r="G4330" s="103">
        <v>0</v>
      </c>
      <c r="H4330" s="103">
        <v>9000</v>
      </c>
    </row>
    <row r="4331" spans="1:8" ht="47.25">
      <c r="A4331" s="101" t="s">
        <v>6728</v>
      </c>
      <c r="B4331" s="101" t="s">
        <v>4684</v>
      </c>
      <c r="C4331" s="102" t="s">
        <v>4725</v>
      </c>
      <c r="D4331" s="103">
        <v>7500</v>
      </c>
      <c r="E4331" s="103">
        <v>7500</v>
      </c>
      <c r="F4331" s="103">
        <v>4500</v>
      </c>
      <c r="G4331" s="103">
        <v>0</v>
      </c>
      <c r="H4331" s="103">
        <v>4500</v>
      </c>
    </row>
    <row r="4332" spans="1:8" ht="47.25">
      <c r="A4332" s="101" t="s">
        <v>6729</v>
      </c>
      <c r="B4332" s="101" t="s">
        <v>4684</v>
      </c>
      <c r="C4332" s="102" t="s">
        <v>6730</v>
      </c>
      <c r="D4332" s="103">
        <v>8000</v>
      </c>
      <c r="E4332" s="103">
        <v>8000</v>
      </c>
      <c r="F4332" s="103">
        <v>4001</v>
      </c>
      <c r="G4332" s="103">
        <v>0</v>
      </c>
      <c r="H4332" s="103">
        <v>4001</v>
      </c>
    </row>
    <row r="4333" spans="1:8" ht="47.25">
      <c r="A4333" s="101" t="s">
        <v>6731</v>
      </c>
      <c r="B4333" s="101" t="s">
        <v>4684</v>
      </c>
      <c r="C4333" s="102" t="s">
        <v>6732</v>
      </c>
      <c r="D4333" s="103">
        <v>12000</v>
      </c>
      <c r="E4333" s="103">
        <v>12000</v>
      </c>
      <c r="F4333" s="103">
        <v>9000</v>
      </c>
      <c r="G4333" s="103">
        <v>0</v>
      </c>
      <c r="H4333" s="103">
        <v>9000</v>
      </c>
    </row>
    <row r="4334" spans="1:8" ht="47.25">
      <c r="A4334" s="101" t="s">
        <v>6733</v>
      </c>
      <c r="B4334" s="101" t="s">
        <v>4684</v>
      </c>
      <c r="C4334" s="102" t="s">
        <v>4726</v>
      </c>
      <c r="D4334" s="103">
        <v>20500</v>
      </c>
      <c r="E4334" s="103">
        <v>20500</v>
      </c>
      <c r="F4334" s="103">
        <v>15000</v>
      </c>
      <c r="G4334" s="103">
        <v>0</v>
      </c>
      <c r="H4334" s="103">
        <v>15000</v>
      </c>
    </row>
    <row r="4335" spans="1:8" ht="47.25">
      <c r="A4335" s="101" t="s">
        <v>6734</v>
      </c>
      <c r="B4335" s="101" t="s">
        <v>4684</v>
      </c>
      <c r="C4335" s="102" t="s">
        <v>4727</v>
      </c>
      <c r="D4335" s="103">
        <v>25000</v>
      </c>
      <c r="E4335" s="103">
        <v>21237</v>
      </c>
      <c r="F4335" s="103">
        <v>16000</v>
      </c>
      <c r="G4335" s="103">
        <v>0</v>
      </c>
      <c r="H4335" s="103">
        <v>16000</v>
      </c>
    </row>
    <row r="4336" spans="1:8" ht="47.25">
      <c r="A4336" s="101" t="s">
        <v>6735</v>
      </c>
      <c r="B4336" s="101" t="s">
        <v>4684</v>
      </c>
      <c r="C4336" s="102" t="s">
        <v>4728</v>
      </c>
      <c r="D4336" s="103">
        <v>32000</v>
      </c>
      <c r="E4336" s="103">
        <v>32000</v>
      </c>
      <c r="F4336" s="103">
        <v>24000</v>
      </c>
      <c r="G4336" s="103">
        <v>0</v>
      </c>
      <c r="H4336" s="103">
        <v>24000</v>
      </c>
    </row>
    <row r="4337" spans="1:8" ht="47.25">
      <c r="A4337" s="101" t="s">
        <v>6736</v>
      </c>
      <c r="B4337" s="101" t="s">
        <v>4684</v>
      </c>
      <c r="C4337" s="102" t="s">
        <v>6737</v>
      </c>
      <c r="D4337" s="103">
        <v>21000</v>
      </c>
      <c r="E4337" s="103">
        <v>21000</v>
      </c>
      <c r="F4337" s="103">
        <v>14000</v>
      </c>
      <c r="G4337" s="103">
        <v>0</v>
      </c>
      <c r="H4337" s="103">
        <v>14000</v>
      </c>
    </row>
    <row r="4338" spans="1:8" ht="47.25">
      <c r="A4338" s="101" t="s">
        <v>6738</v>
      </c>
      <c r="B4338" s="101" t="s">
        <v>4684</v>
      </c>
      <c r="C4338" s="102" t="s">
        <v>4729</v>
      </c>
      <c r="D4338" s="103">
        <v>34000</v>
      </c>
      <c r="E4338" s="103">
        <v>34000</v>
      </c>
      <c r="F4338" s="103">
        <v>25000</v>
      </c>
      <c r="G4338" s="103">
        <v>0</v>
      </c>
      <c r="H4338" s="103">
        <v>25000</v>
      </c>
    </row>
    <row r="4339" spans="1:8" ht="47.25">
      <c r="A4339" s="101" t="s">
        <v>6739</v>
      </c>
      <c r="B4339" s="101" t="s">
        <v>4684</v>
      </c>
      <c r="C4339" s="102" t="s">
        <v>4730</v>
      </c>
      <c r="D4339" s="103">
        <v>19000</v>
      </c>
      <c r="E4339" s="103">
        <v>19000</v>
      </c>
      <c r="F4339" s="103">
        <v>13000</v>
      </c>
      <c r="G4339" s="103">
        <v>0</v>
      </c>
      <c r="H4339" s="103">
        <v>13000</v>
      </c>
    </row>
    <row r="4340" spans="1:8" ht="47.25">
      <c r="A4340" s="101" t="s">
        <v>6740</v>
      </c>
      <c r="B4340" s="101" t="s">
        <v>4684</v>
      </c>
      <c r="C4340" s="102" t="s">
        <v>6741</v>
      </c>
      <c r="D4340" s="103">
        <v>28750</v>
      </c>
      <c r="E4340" s="103">
        <v>28750</v>
      </c>
      <c r="F4340" s="103">
        <v>21000</v>
      </c>
      <c r="G4340" s="103">
        <v>0</v>
      </c>
      <c r="H4340" s="103">
        <v>21000</v>
      </c>
    </row>
    <row r="4341" spans="1:8" ht="31.5">
      <c r="A4341" s="101" t="s">
        <v>6742</v>
      </c>
      <c r="B4341" s="101" t="s">
        <v>4684</v>
      </c>
      <c r="C4341" s="102" t="s">
        <v>4731</v>
      </c>
      <c r="D4341" s="103">
        <v>9000</v>
      </c>
      <c r="E4341" s="103">
        <v>7000</v>
      </c>
      <c r="F4341" s="103">
        <v>0</v>
      </c>
      <c r="G4341" s="103">
        <v>0</v>
      </c>
      <c r="H4341" s="103">
        <v>0</v>
      </c>
    </row>
    <row r="4342" spans="1:8" ht="31.5">
      <c r="A4342" s="101" t="s">
        <v>6743</v>
      </c>
      <c r="B4342" s="101" t="s">
        <v>4684</v>
      </c>
      <c r="C4342" s="102" t="s">
        <v>6744</v>
      </c>
      <c r="D4342" s="103">
        <v>9000</v>
      </c>
      <c r="E4342" s="103">
        <v>7000</v>
      </c>
      <c r="F4342" s="103">
        <v>0</v>
      </c>
      <c r="G4342" s="103">
        <v>0</v>
      </c>
      <c r="H4342" s="103">
        <v>0</v>
      </c>
    </row>
    <row r="4343" spans="1:8" ht="31.5">
      <c r="A4343" s="101" t="s">
        <v>6745</v>
      </c>
      <c r="B4343" s="101" t="s">
        <v>4684</v>
      </c>
      <c r="C4343" s="102" t="s">
        <v>6746</v>
      </c>
      <c r="D4343" s="103">
        <v>5500</v>
      </c>
      <c r="E4343" s="103">
        <v>4000</v>
      </c>
      <c r="F4343" s="103">
        <v>0</v>
      </c>
      <c r="G4343" s="103">
        <v>0</v>
      </c>
      <c r="H4343" s="103">
        <v>0</v>
      </c>
    </row>
    <row r="4344" spans="1:8" ht="31.5">
      <c r="A4344" s="101" t="s">
        <v>6747</v>
      </c>
      <c r="B4344" s="101" t="s">
        <v>4684</v>
      </c>
      <c r="C4344" s="102" t="s">
        <v>4732</v>
      </c>
      <c r="D4344" s="103">
        <v>5500</v>
      </c>
      <c r="E4344" s="103">
        <v>4000</v>
      </c>
      <c r="F4344" s="103">
        <v>0</v>
      </c>
      <c r="G4344" s="103">
        <v>0</v>
      </c>
      <c r="H4344" s="103">
        <v>0</v>
      </c>
    </row>
    <row r="4345" spans="1:8" ht="31.5">
      <c r="A4345" s="101" t="s">
        <v>6748</v>
      </c>
      <c r="B4345" s="101" t="s">
        <v>4684</v>
      </c>
      <c r="C4345" s="102" t="s">
        <v>6749</v>
      </c>
      <c r="D4345" s="103">
        <v>200000</v>
      </c>
      <c r="E4345" s="103">
        <v>200000</v>
      </c>
      <c r="F4345" s="103">
        <v>0</v>
      </c>
      <c r="G4345" s="103">
        <v>0</v>
      </c>
      <c r="H4345" s="103">
        <v>0</v>
      </c>
    </row>
    <row r="4346" spans="1:8" ht="31.5">
      <c r="A4346" s="101" t="s">
        <v>6750</v>
      </c>
      <c r="B4346" s="101" t="s">
        <v>4684</v>
      </c>
      <c r="C4346" s="102" t="s">
        <v>4733</v>
      </c>
      <c r="D4346" s="103">
        <v>12000</v>
      </c>
      <c r="E4346" s="103">
        <v>12000</v>
      </c>
      <c r="F4346" s="103">
        <v>9000</v>
      </c>
      <c r="G4346" s="103">
        <v>9000</v>
      </c>
      <c r="H4346" s="103">
        <v>9000</v>
      </c>
    </row>
    <row r="4347" spans="1:8" ht="31.5">
      <c r="A4347" s="101" t="s">
        <v>6751</v>
      </c>
      <c r="B4347" s="101" t="s">
        <v>4684</v>
      </c>
      <c r="C4347" s="102" t="s">
        <v>4734</v>
      </c>
      <c r="D4347" s="103">
        <v>18000</v>
      </c>
      <c r="E4347" s="103">
        <v>18000</v>
      </c>
      <c r="F4347" s="103">
        <v>13000</v>
      </c>
      <c r="G4347" s="103">
        <v>0</v>
      </c>
      <c r="H4347" s="103">
        <v>13000</v>
      </c>
    </row>
    <row r="4348" spans="1:8">
      <c r="A4348" s="101" t="s">
        <v>6752</v>
      </c>
      <c r="B4348" s="101" t="s">
        <v>4684</v>
      </c>
      <c r="C4348" s="102" t="s">
        <v>591</v>
      </c>
      <c r="D4348" s="103">
        <v>0</v>
      </c>
      <c r="E4348" s="103">
        <v>0</v>
      </c>
      <c r="F4348" s="103">
        <v>803499</v>
      </c>
      <c r="G4348" s="103">
        <v>342000</v>
      </c>
      <c r="H4348" s="103">
        <v>0</v>
      </c>
    </row>
    <row r="4349" spans="1:8">
      <c r="A4349" s="101">
        <v>23</v>
      </c>
      <c r="B4349" s="101" t="s">
        <v>4735</v>
      </c>
      <c r="C4349" s="102" t="s">
        <v>1257</v>
      </c>
      <c r="D4349" s="103">
        <v>950000</v>
      </c>
      <c r="E4349" s="103">
        <v>912000</v>
      </c>
      <c r="F4349" s="103">
        <v>912000</v>
      </c>
      <c r="G4349" s="103">
        <v>212000</v>
      </c>
      <c r="H4349" s="103">
        <v>531820.32999999996</v>
      </c>
    </row>
    <row r="4350" spans="1:8" ht="31.5">
      <c r="A4350" s="101" t="s">
        <v>4750</v>
      </c>
      <c r="B4350" s="101" t="s">
        <v>4735</v>
      </c>
      <c r="C4350" s="102" t="s">
        <v>4737</v>
      </c>
      <c r="D4350" s="103">
        <v>300000</v>
      </c>
      <c r="E4350" s="103">
        <v>300000</v>
      </c>
      <c r="F4350" s="103">
        <v>213545.33</v>
      </c>
      <c r="G4350" s="103">
        <v>0</v>
      </c>
      <c r="H4350" s="103">
        <v>211820.33</v>
      </c>
    </row>
    <row r="4351" spans="1:8" ht="31.5">
      <c r="A4351" s="101" t="s">
        <v>4752</v>
      </c>
      <c r="B4351" s="101" t="s">
        <v>4735</v>
      </c>
      <c r="C4351" s="102" t="s">
        <v>4739</v>
      </c>
      <c r="D4351" s="103">
        <v>80000</v>
      </c>
      <c r="E4351" s="103">
        <v>80000</v>
      </c>
      <c r="F4351" s="103">
        <v>80000</v>
      </c>
      <c r="G4351" s="103">
        <v>0</v>
      </c>
      <c r="H4351" s="103">
        <v>80000</v>
      </c>
    </row>
    <row r="4352" spans="1:8" ht="31.5">
      <c r="A4352" s="101" t="s">
        <v>4754</v>
      </c>
      <c r="B4352" s="101" t="s">
        <v>4735</v>
      </c>
      <c r="C4352" s="102" t="s">
        <v>4741</v>
      </c>
      <c r="D4352" s="103">
        <v>80000</v>
      </c>
      <c r="E4352" s="103">
        <v>80000</v>
      </c>
      <c r="F4352" s="103">
        <v>0</v>
      </c>
      <c r="G4352" s="103">
        <v>0</v>
      </c>
      <c r="H4352" s="103">
        <v>0</v>
      </c>
    </row>
    <row r="4353" spans="1:8">
      <c r="A4353" s="101" t="s">
        <v>4756</v>
      </c>
      <c r="B4353" s="101" t="s">
        <v>4735</v>
      </c>
      <c r="C4353" s="102" t="s">
        <v>4743</v>
      </c>
      <c r="D4353" s="103">
        <v>80000</v>
      </c>
      <c r="E4353" s="103">
        <v>80000</v>
      </c>
      <c r="F4353" s="103">
        <v>80000</v>
      </c>
      <c r="G4353" s="103">
        <v>0</v>
      </c>
      <c r="H4353" s="103">
        <v>80000</v>
      </c>
    </row>
    <row r="4354" spans="1:8" ht="47.25">
      <c r="A4354" s="101" t="s">
        <v>6753</v>
      </c>
      <c r="B4354" s="101" t="s">
        <v>4735</v>
      </c>
      <c r="C4354" s="102" t="s">
        <v>4745</v>
      </c>
      <c r="D4354" s="103">
        <v>80000</v>
      </c>
      <c r="E4354" s="103">
        <v>80000</v>
      </c>
      <c r="F4354" s="103">
        <v>80000</v>
      </c>
      <c r="G4354" s="103">
        <v>0</v>
      </c>
      <c r="H4354" s="103">
        <v>80000</v>
      </c>
    </row>
    <row r="4355" spans="1:8" ht="47.25">
      <c r="A4355" s="101" t="s">
        <v>6754</v>
      </c>
      <c r="B4355" s="101" t="s">
        <v>4735</v>
      </c>
      <c r="C4355" s="102" t="s">
        <v>4747</v>
      </c>
      <c r="D4355" s="103">
        <v>80000</v>
      </c>
      <c r="E4355" s="103">
        <v>80000</v>
      </c>
      <c r="F4355" s="103">
        <v>80000</v>
      </c>
      <c r="G4355" s="103">
        <v>0</v>
      </c>
      <c r="H4355" s="103">
        <v>80000</v>
      </c>
    </row>
    <row r="4356" spans="1:8">
      <c r="A4356" s="101" t="s">
        <v>6755</v>
      </c>
      <c r="B4356" s="101" t="s">
        <v>4735</v>
      </c>
      <c r="C4356" s="102" t="s">
        <v>6756</v>
      </c>
      <c r="D4356" s="103">
        <v>250000</v>
      </c>
      <c r="E4356" s="103">
        <v>212000</v>
      </c>
      <c r="F4356" s="103">
        <v>0</v>
      </c>
      <c r="G4356" s="103">
        <v>0</v>
      </c>
      <c r="H4356" s="103">
        <v>0</v>
      </c>
    </row>
    <row r="4357" spans="1:8">
      <c r="A4357" s="101" t="s">
        <v>6757</v>
      </c>
      <c r="B4357" s="101" t="s">
        <v>4735</v>
      </c>
      <c r="C4357" s="102" t="s">
        <v>591</v>
      </c>
      <c r="D4357" s="103">
        <v>0</v>
      </c>
      <c r="E4357" s="103">
        <v>0</v>
      </c>
      <c r="F4357" s="103">
        <v>378454.67</v>
      </c>
      <c r="G4357" s="103">
        <v>212000</v>
      </c>
      <c r="H4357" s="103">
        <v>0</v>
      </c>
    </row>
    <row r="4358" spans="1:8">
      <c r="A4358" s="101">
        <v>24</v>
      </c>
      <c r="B4358" s="101" t="s">
        <v>4749</v>
      </c>
      <c r="C4358" s="102" t="s">
        <v>1257</v>
      </c>
      <c r="D4358" s="103">
        <v>458000</v>
      </c>
      <c r="E4358" s="103">
        <v>440000</v>
      </c>
      <c r="F4358" s="103">
        <v>440000</v>
      </c>
      <c r="G4358" s="103">
        <v>103000</v>
      </c>
      <c r="H4358" s="103">
        <v>116000</v>
      </c>
    </row>
    <row r="4359" spans="1:8">
      <c r="A4359" s="101" t="s">
        <v>4758</v>
      </c>
      <c r="B4359" s="101" t="s">
        <v>4749</v>
      </c>
      <c r="C4359" s="102" t="s">
        <v>4751</v>
      </c>
      <c r="D4359" s="103">
        <v>158000</v>
      </c>
      <c r="E4359" s="103">
        <v>152000</v>
      </c>
      <c r="F4359" s="103">
        <v>116000</v>
      </c>
      <c r="G4359" s="103">
        <v>116000</v>
      </c>
      <c r="H4359" s="103">
        <v>116000</v>
      </c>
    </row>
    <row r="4360" spans="1:8" ht="31.5">
      <c r="A4360" s="101" t="s">
        <v>4760</v>
      </c>
      <c r="B4360" s="101" t="s">
        <v>4749</v>
      </c>
      <c r="C4360" s="102" t="s">
        <v>4753</v>
      </c>
      <c r="D4360" s="103">
        <v>158000</v>
      </c>
      <c r="E4360" s="103">
        <v>152000</v>
      </c>
      <c r="F4360" s="103">
        <v>0</v>
      </c>
      <c r="G4360" s="103">
        <v>0</v>
      </c>
      <c r="H4360" s="103">
        <v>0</v>
      </c>
    </row>
    <row r="4361" spans="1:8" ht="31.5">
      <c r="A4361" s="101" t="s">
        <v>6758</v>
      </c>
      <c r="B4361" s="101" t="s">
        <v>4749</v>
      </c>
      <c r="C4361" s="102" t="s">
        <v>4755</v>
      </c>
      <c r="D4361" s="103">
        <v>142000</v>
      </c>
      <c r="E4361" s="103">
        <v>136000</v>
      </c>
      <c r="F4361" s="103">
        <v>103000</v>
      </c>
      <c r="G4361" s="103">
        <v>103000</v>
      </c>
      <c r="H4361" s="103">
        <v>0</v>
      </c>
    </row>
    <row r="4362" spans="1:8">
      <c r="A4362" s="101" t="s">
        <v>6759</v>
      </c>
      <c r="B4362" s="101" t="s">
        <v>4749</v>
      </c>
      <c r="C4362" s="102" t="s">
        <v>591</v>
      </c>
      <c r="D4362" s="103">
        <v>0</v>
      </c>
      <c r="E4362" s="103">
        <v>0</v>
      </c>
      <c r="F4362" s="103">
        <v>221000</v>
      </c>
      <c r="G4362" s="103">
        <v>-116000</v>
      </c>
      <c r="H4362" s="103">
        <v>0</v>
      </c>
    </row>
    <row r="4363" spans="1:8">
      <c r="A4363" s="101">
        <v>25</v>
      </c>
      <c r="B4363" s="101" t="s">
        <v>4757</v>
      </c>
      <c r="C4363" s="102" t="s">
        <v>1257</v>
      </c>
      <c r="D4363" s="103">
        <v>669000</v>
      </c>
      <c r="E4363" s="103">
        <v>642000</v>
      </c>
      <c r="F4363" s="103">
        <v>642000</v>
      </c>
      <c r="G4363" s="103">
        <v>150000</v>
      </c>
      <c r="H4363" s="103">
        <v>140314</v>
      </c>
    </row>
    <row r="4364" spans="1:8" ht="31.5">
      <c r="A4364" s="101" t="s">
        <v>4762</v>
      </c>
      <c r="B4364" s="101" t="s">
        <v>4757</v>
      </c>
      <c r="C4364" s="102" t="s">
        <v>4759</v>
      </c>
      <c r="D4364" s="103">
        <v>669000</v>
      </c>
      <c r="E4364" s="103">
        <v>642000</v>
      </c>
      <c r="F4364" s="103">
        <v>290314</v>
      </c>
      <c r="G4364" s="103">
        <v>172950</v>
      </c>
      <c r="H4364" s="103">
        <v>140314</v>
      </c>
    </row>
    <row r="4365" spans="1:8">
      <c r="A4365" s="101" t="s">
        <v>4764</v>
      </c>
      <c r="B4365" s="101" t="s">
        <v>4757</v>
      </c>
      <c r="C4365" s="102" t="s">
        <v>591</v>
      </c>
      <c r="D4365" s="103">
        <v>0</v>
      </c>
      <c r="E4365" s="103">
        <v>0</v>
      </c>
      <c r="F4365" s="103">
        <v>351686</v>
      </c>
      <c r="G4365" s="103">
        <v>-22950</v>
      </c>
      <c r="H4365" s="103">
        <v>0</v>
      </c>
    </row>
    <row r="4366" spans="1:8">
      <c r="A4366" s="101">
        <v>26</v>
      </c>
      <c r="B4366" s="101" t="s">
        <v>4761</v>
      </c>
      <c r="C4366" s="102" t="s">
        <v>1257</v>
      </c>
      <c r="D4366" s="103">
        <v>893000</v>
      </c>
      <c r="E4366" s="103">
        <v>857000</v>
      </c>
      <c r="F4366" s="103">
        <v>857000</v>
      </c>
      <c r="G4366" s="103">
        <v>201000</v>
      </c>
      <c r="H4366" s="103">
        <v>583554.71</v>
      </c>
    </row>
    <row r="4367" spans="1:8" ht="47.25">
      <c r="A4367" s="101" t="s">
        <v>4767</v>
      </c>
      <c r="B4367" s="101" t="s">
        <v>4761</v>
      </c>
      <c r="C4367" s="102" t="s">
        <v>4763</v>
      </c>
      <c r="D4367" s="103">
        <v>642000</v>
      </c>
      <c r="E4367" s="103">
        <v>624000</v>
      </c>
      <c r="F4367" s="103">
        <v>413153.8</v>
      </c>
      <c r="G4367" s="103">
        <v>0</v>
      </c>
      <c r="H4367" s="103">
        <v>413153.8</v>
      </c>
    </row>
    <row r="4368" spans="1:8" ht="31.5">
      <c r="A4368" s="101" t="s">
        <v>4768</v>
      </c>
      <c r="B4368" s="101" t="s">
        <v>4761</v>
      </c>
      <c r="C4368" s="102" t="s">
        <v>4765</v>
      </c>
      <c r="D4368" s="103">
        <v>251000</v>
      </c>
      <c r="E4368" s="103">
        <v>233000</v>
      </c>
      <c r="F4368" s="103">
        <v>170400.91</v>
      </c>
      <c r="G4368" s="103">
        <v>0</v>
      </c>
      <c r="H4368" s="103">
        <v>170400.91</v>
      </c>
    </row>
    <row r="4369" spans="1:8">
      <c r="A4369" s="101" t="s">
        <v>6760</v>
      </c>
      <c r="B4369" s="101" t="s">
        <v>4761</v>
      </c>
      <c r="C4369" s="102" t="s">
        <v>591</v>
      </c>
      <c r="D4369" s="103">
        <v>0</v>
      </c>
      <c r="E4369" s="103">
        <v>0</v>
      </c>
      <c r="F4369" s="103">
        <v>273445.28999999998</v>
      </c>
      <c r="G4369" s="103">
        <v>201000</v>
      </c>
      <c r="H4369" s="103">
        <v>0</v>
      </c>
    </row>
    <row r="4370" spans="1:8">
      <c r="A4370" s="101">
        <v>27</v>
      </c>
      <c r="B4370" s="101" t="s">
        <v>4766</v>
      </c>
      <c r="C4370" s="102" t="s">
        <v>1257</v>
      </c>
      <c r="D4370" s="103">
        <v>383000</v>
      </c>
      <c r="E4370" s="103">
        <v>371000</v>
      </c>
      <c r="F4370" s="103">
        <v>371000</v>
      </c>
      <c r="G4370" s="103">
        <v>153000</v>
      </c>
      <c r="H4370" s="103">
        <v>218000</v>
      </c>
    </row>
    <row r="4371" spans="1:8" ht="31.5">
      <c r="A4371" s="101" t="s">
        <v>4771</v>
      </c>
      <c r="B4371" s="101" t="s">
        <v>4766</v>
      </c>
      <c r="C4371" s="102" t="s">
        <v>6761</v>
      </c>
      <c r="D4371" s="103">
        <v>87000</v>
      </c>
      <c r="E4371" s="103">
        <v>87000</v>
      </c>
      <c r="F4371" s="103">
        <v>0</v>
      </c>
      <c r="G4371" s="103">
        <v>0</v>
      </c>
      <c r="H4371" s="103">
        <v>0</v>
      </c>
    </row>
    <row r="4372" spans="1:8" ht="31.5">
      <c r="A4372" s="101" t="s">
        <v>4772</v>
      </c>
      <c r="B4372" s="101" t="s">
        <v>4766</v>
      </c>
      <c r="C4372" s="102" t="s">
        <v>6762</v>
      </c>
      <c r="D4372" s="103">
        <v>142000</v>
      </c>
      <c r="E4372" s="103">
        <v>138000</v>
      </c>
      <c r="F4372" s="103">
        <v>105000</v>
      </c>
      <c r="G4372" s="103">
        <v>0</v>
      </c>
      <c r="H4372" s="103">
        <v>105000</v>
      </c>
    </row>
    <row r="4373" spans="1:8" ht="31.5">
      <c r="A4373" s="101" t="s">
        <v>6763</v>
      </c>
      <c r="B4373" s="101" t="s">
        <v>4766</v>
      </c>
      <c r="C4373" s="102" t="s">
        <v>4769</v>
      </c>
      <c r="D4373" s="103">
        <v>154000</v>
      </c>
      <c r="E4373" s="103">
        <v>146000</v>
      </c>
      <c r="F4373" s="103">
        <v>113000</v>
      </c>
      <c r="G4373" s="103">
        <v>0</v>
      </c>
      <c r="H4373" s="103">
        <v>113000</v>
      </c>
    </row>
    <row r="4374" spans="1:8">
      <c r="A4374" s="101" t="s">
        <v>6764</v>
      </c>
      <c r="B4374" s="101" t="s">
        <v>4766</v>
      </c>
      <c r="C4374" s="102" t="s">
        <v>591</v>
      </c>
      <c r="D4374" s="103">
        <v>0</v>
      </c>
      <c r="E4374" s="103">
        <v>0</v>
      </c>
      <c r="F4374" s="103">
        <v>153000</v>
      </c>
      <c r="G4374" s="103">
        <v>153000</v>
      </c>
      <c r="H4374" s="103">
        <v>0</v>
      </c>
    </row>
    <row r="4375" spans="1:8" ht="31.5">
      <c r="A4375" s="101">
        <v>28</v>
      </c>
      <c r="B4375" s="101" t="s">
        <v>4770</v>
      </c>
      <c r="C4375" s="102" t="s">
        <v>1257</v>
      </c>
      <c r="D4375" s="103">
        <v>324000</v>
      </c>
      <c r="E4375" s="103">
        <v>311000</v>
      </c>
      <c r="F4375" s="103">
        <v>311000</v>
      </c>
      <c r="G4375" s="103">
        <v>72000</v>
      </c>
      <c r="H4375" s="103">
        <v>0</v>
      </c>
    </row>
    <row r="4376" spans="1:8" ht="31.5">
      <c r="A4376" s="101" t="s">
        <v>4774</v>
      </c>
      <c r="B4376" s="101" t="s">
        <v>4770</v>
      </c>
      <c r="C4376" s="102" t="s">
        <v>6765</v>
      </c>
      <c r="D4376" s="103">
        <v>324000</v>
      </c>
      <c r="E4376" s="103">
        <v>311000</v>
      </c>
      <c r="F4376" s="103">
        <v>0</v>
      </c>
      <c r="G4376" s="103">
        <v>0</v>
      </c>
      <c r="H4376" s="103">
        <v>0</v>
      </c>
    </row>
    <row r="4377" spans="1:8" ht="31.5">
      <c r="A4377" s="101" t="s">
        <v>4776</v>
      </c>
      <c r="B4377" s="101" t="s">
        <v>4770</v>
      </c>
      <c r="C4377" s="102" t="s">
        <v>591</v>
      </c>
      <c r="D4377" s="103">
        <v>0</v>
      </c>
      <c r="E4377" s="103">
        <v>0</v>
      </c>
      <c r="F4377" s="103">
        <v>311000</v>
      </c>
      <c r="G4377" s="103">
        <v>72000</v>
      </c>
      <c r="H4377" s="103">
        <v>0</v>
      </c>
    </row>
    <row r="4378" spans="1:8">
      <c r="A4378" s="101">
        <v>29</v>
      </c>
      <c r="B4378" s="101" t="s">
        <v>6766</v>
      </c>
      <c r="C4378" s="102" t="s">
        <v>1257</v>
      </c>
      <c r="D4378" s="103">
        <v>4248800</v>
      </c>
      <c r="E4378" s="103">
        <v>3608000</v>
      </c>
      <c r="F4378" s="103">
        <v>3608000</v>
      </c>
      <c r="G4378" s="103">
        <v>3608000</v>
      </c>
      <c r="H4378" s="103">
        <v>0</v>
      </c>
    </row>
    <row r="4379" spans="1:8" ht="31.5">
      <c r="A4379" s="101" t="s">
        <v>4778</v>
      </c>
      <c r="B4379" s="101" t="s">
        <v>6766</v>
      </c>
      <c r="C4379" s="102" t="s">
        <v>6767</v>
      </c>
      <c r="D4379" s="103">
        <v>72000</v>
      </c>
      <c r="E4379" s="103">
        <v>72000</v>
      </c>
      <c r="F4379" s="103">
        <v>0</v>
      </c>
      <c r="G4379" s="103">
        <v>0</v>
      </c>
      <c r="H4379" s="103">
        <v>0</v>
      </c>
    </row>
    <row r="4380" spans="1:8">
      <c r="A4380" s="101" t="s">
        <v>4780</v>
      </c>
      <c r="B4380" s="101" t="s">
        <v>6766</v>
      </c>
      <c r="C4380" s="102" t="s">
        <v>6768</v>
      </c>
      <c r="D4380" s="103">
        <v>140000</v>
      </c>
      <c r="E4380" s="103">
        <v>140000</v>
      </c>
      <c r="F4380" s="103">
        <v>0</v>
      </c>
      <c r="G4380" s="103">
        <v>0</v>
      </c>
      <c r="H4380" s="103">
        <v>0</v>
      </c>
    </row>
    <row r="4381" spans="1:8">
      <c r="A4381" s="101" t="s">
        <v>4782</v>
      </c>
      <c r="B4381" s="101" t="s">
        <v>6766</v>
      </c>
      <c r="C4381" s="102" t="s">
        <v>6769</v>
      </c>
      <c r="D4381" s="103">
        <v>85000</v>
      </c>
      <c r="E4381" s="103">
        <v>85000</v>
      </c>
      <c r="F4381" s="103">
        <v>0</v>
      </c>
      <c r="G4381" s="103">
        <v>0</v>
      </c>
      <c r="H4381" s="103">
        <v>0</v>
      </c>
    </row>
    <row r="4382" spans="1:8" ht="31.5">
      <c r="A4382" s="101" t="s">
        <v>6770</v>
      </c>
      <c r="B4382" s="101" t="s">
        <v>6766</v>
      </c>
      <c r="C4382" s="102" t="s">
        <v>6771</v>
      </c>
      <c r="D4382" s="103">
        <v>80000</v>
      </c>
      <c r="E4382" s="103">
        <v>80000</v>
      </c>
      <c r="F4382" s="103">
        <v>0</v>
      </c>
      <c r="G4382" s="103">
        <v>0</v>
      </c>
      <c r="H4382" s="103">
        <v>0</v>
      </c>
    </row>
    <row r="4383" spans="1:8" ht="31.5">
      <c r="A4383" s="101" t="s">
        <v>6772</v>
      </c>
      <c r="B4383" s="101" t="s">
        <v>6766</v>
      </c>
      <c r="C4383" s="102" t="s">
        <v>6773</v>
      </c>
      <c r="D4383" s="103">
        <v>25000</v>
      </c>
      <c r="E4383" s="103">
        <v>25000</v>
      </c>
      <c r="F4383" s="103">
        <v>0</v>
      </c>
      <c r="G4383" s="103">
        <v>0</v>
      </c>
      <c r="H4383" s="103">
        <v>0</v>
      </c>
    </row>
    <row r="4384" spans="1:8" ht="31.5">
      <c r="A4384" s="101" t="s">
        <v>6774</v>
      </c>
      <c r="B4384" s="101" t="s">
        <v>6766</v>
      </c>
      <c r="C4384" s="102" t="s">
        <v>6775</v>
      </c>
      <c r="D4384" s="103">
        <v>52000</v>
      </c>
      <c r="E4384" s="103">
        <v>52000</v>
      </c>
      <c r="F4384" s="103">
        <v>0</v>
      </c>
      <c r="G4384" s="103">
        <v>0</v>
      </c>
      <c r="H4384" s="103">
        <v>0</v>
      </c>
    </row>
    <row r="4385" spans="1:8" ht="31.5">
      <c r="A4385" s="101" t="s">
        <v>6776</v>
      </c>
      <c r="B4385" s="101" t="s">
        <v>6766</v>
      </c>
      <c r="C4385" s="102" t="s">
        <v>6777</v>
      </c>
      <c r="D4385" s="103">
        <v>83800</v>
      </c>
      <c r="E4385" s="103">
        <v>83800</v>
      </c>
      <c r="F4385" s="103">
        <v>0</v>
      </c>
      <c r="G4385" s="103">
        <v>0</v>
      </c>
      <c r="H4385" s="103">
        <v>0</v>
      </c>
    </row>
    <row r="4386" spans="1:8" ht="31.5">
      <c r="A4386" s="101" t="s">
        <v>6778</v>
      </c>
      <c r="B4386" s="101" t="s">
        <v>6766</v>
      </c>
      <c r="C4386" s="102" t="s">
        <v>6779</v>
      </c>
      <c r="D4386" s="103">
        <v>50000</v>
      </c>
      <c r="E4386" s="103">
        <v>50000</v>
      </c>
      <c r="F4386" s="103">
        <v>0</v>
      </c>
      <c r="G4386" s="103">
        <v>0</v>
      </c>
      <c r="H4386" s="103">
        <v>0</v>
      </c>
    </row>
    <row r="4387" spans="1:8" ht="31.5">
      <c r="A4387" s="101" t="s">
        <v>6780</v>
      </c>
      <c r="B4387" s="101" t="s">
        <v>6766</v>
      </c>
      <c r="C4387" s="102" t="s">
        <v>6781</v>
      </c>
      <c r="D4387" s="103">
        <v>50000</v>
      </c>
      <c r="E4387" s="103">
        <v>50000</v>
      </c>
      <c r="F4387" s="103">
        <v>0</v>
      </c>
      <c r="G4387" s="103">
        <v>0</v>
      </c>
      <c r="H4387" s="103">
        <v>0</v>
      </c>
    </row>
    <row r="4388" spans="1:8" ht="31.5">
      <c r="A4388" s="101" t="s">
        <v>6782</v>
      </c>
      <c r="B4388" s="101" t="s">
        <v>6766</v>
      </c>
      <c r="C4388" s="102" t="s">
        <v>6783</v>
      </c>
      <c r="D4388" s="103">
        <v>42000</v>
      </c>
      <c r="E4388" s="103">
        <v>42000</v>
      </c>
      <c r="F4388" s="103">
        <v>0</v>
      </c>
      <c r="G4388" s="103">
        <v>0</v>
      </c>
      <c r="H4388" s="103">
        <v>0</v>
      </c>
    </row>
    <row r="4389" spans="1:8" ht="31.5">
      <c r="A4389" s="101" t="s">
        <v>6784</v>
      </c>
      <c r="B4389" s="101" t="s">
        <v>6766</v>
      </c>
      <c r="C4389" s="102" t="s">
        <v>6785</v>
      </c>
      <c r="D4389" s="103">
        <v>50000</v>
      </c>
      <c r="E4389" s="103">
        <v>50000</v>
      </c>
      <c r="F4389" s="103">
        <v>0</v>
      </c>
      <c r="G4389" s="103">
        <v>0</v>
      </c>
      <c r="H4389" s="103">
        <v>0</v>
      </c>
    </row>
    <row r="4390" spans="1:8" ht="31.5">
      <c r="A4390" s="101" t="s">
        <v>6786</v>
      </c>
      <c r="B4390" s="101" t="s">
        <v>6766</v>
      </c>
      <c r="C4390" s="102" t="s">
        <v>6787</v>
      </c>
      <c r="D4390" s="103">
        <v>560000</v>
      </c>
      <c r="E4390" s="103">
        <v>560000</v>
      </c>
      <c r="F4390" s="103">
        <v>0</v>
      </c>
      <c r="G4390" s="103">
        <v>0</v>
      </c>
      <c r="H4390" s="103">
        <v>0</v>
      </c>
    </row>
    <row r="4391" spans="1:8" ht="31.5">
      <c r="A4391" s="101" t="s">
        <v>6788</v>
      </c>
      <c r="B4391" s="101" t="s">
        <v>6766</v>
      </c>
      <c r="C4391" s="102" t="s">
        <v>6789</v>
      </c>
      <c r="D4391" s="103">
        <v>30000</v>
      </c>
      <c r="E4391" s="103">
        <v>30000</v>
      </c>
      <c r="F4391" s="103">
        <v>0</v>
      </c>
      <c r="G4391" s="103">
        <v>0</v>
      </c>
      <c r="H4391" s="103">
        <v>0</v>
      </c>
    </row>
    <row r="4392" spans="1:8" ht="31.5">
      <c r="A4392" s="101" t="s">
        <v>6790</v>
      </c>
      <c r="B4392" s="101" t="s">
        <v>6766</v>
      </c>
      <c r="C4392" s="102" t="s">
        <v>6791</v>
      </c>
      <c r="D4392" s="103">
        <v>15000</v>
      </c>
      <c r="E4392" s="103">
        <v>15000</v>
      </c>
      <c r="F4392" s="103">
        <v>0</v>
      </c>
      <c r="G4392" s="103">
        <v>0</v>
      </c>
      <c r="H4392" s="103">
        <v>0</v>
      </c>
    </row>
    <row r="4393" spans="1:8">
      <c r="A4393" s="101" t="s">
        <v>6792</v>
      </c>
      <c r="B4393" s="101" t="s">
        <v>6766</v>
      </c>
      <c r="C4393" s="102" t="s">
        <v>6793</v>
      </c>
      <c r="D4393" s="103">
        <v>50000</v>
      </c>
      <c r="E4393" s="103">
        <v>50000</v>
      </c>
      <c r="F4393" s="103">
        <v>0</v>
      </c>
      <c r="G4393" s="103">
        <v>0</v>
      </c>
      <c r="H4393" s="103">
        <v>0</v>
      </c>
    </row>
    <row r="4394" spans="1:8" ht="31.5">
      <c r="A4394" s="101" t="s">
        <v>6794</v>
      </c>
      <c r="B4394" s="101" t="s">
        <v>6766</v>
      </c>
      <c r="C4394" s="102" t="s">
        <v>6795</v>
      </c>
      <c r="D4394" s="103">
        <v>2600000</v>
      </c>
      <c r="E4394" s="103">
        <v>1959200</v>
      </c>
      <c r="F4394" s="103">
        <v>0</v>
      </c>
      <c r="G4394" s="103">
        <v>0</v>
      </c>
      <c r="H4394" s="103">
        <v>0</v>
      </c>
    </row>
    <row r="4395" spans="1:8" ht="31.5">
      <c r="A4395" s="101" t="s">
        <v>6796</v>
      </c>
      <c r="B4395" s="101" t="s">
        <v>6766</v>
      </c>
      <c r="C4395" s="102" t="s">
        <v>6797</v>
      </c>
      <c r="D4395" s="103">
        <v>22000</v>
      </c>
      <c r="E4395" s="103">
        <v>22000</v>
      </c>
      <c r="F4395" s="103">
        <v>0</v>
      </c>
      <c r="G4395" s="103">
        <v>0</v>
      </c>
      <c r="H4395" s="103">
        <v>0</v>
      </c>
    </row>
    <row r="4396" spans="1:8" ht="31.5">
      <c r="A4396" s="101" t="s">
        <v>6798</v>
      </c>
      <c r="B4396" s="101" t="s">
        <v>6766</v>
      </c>
      <c r="C4396" s="102" t="s">
        <v>6799</v>
      </c>
      <c r="D4396" s="103">
        <v>22000</v>
      </c>
      <c r="E4396" s="103">
        <v>22000</v>
      </c>
      <c r="F4396" s="103">
        <v>0</v>
      </c>
      <c r="G4396" s="103">
        <v>0</v>
      </c>
      <c r="H4396" s="103">
        <v>0</v>
      </c>
    </row>
    <row r="4397" spans="1:8">
      <c r="A4397" s="101" t="s">
        <v>6800</v>
      </c>
      <c r="B4397" s="101" t="s">
        <v>6766</v>
      </c>
      <c r="C4397" s="102" t="s">
        <v>6801</v>
      </c>
      <c r="D4397" s="103">
        <v>40000</v>
      </c>
      <c r="E4397" s="103">
        <v>40000</v>
      </c>
      <c r="F4397" s="103">
        <v>0</v>
      </c>
      <c r="G4397" s="103">
        <v>0</v>
      </c>
      <c r="H4397" s="103">
        <v>0</v>
      </c>
    </row>
    <row r="4398" spans="1:8">
      <c r="A4398" s="101" t="s">
        <v>6802</v>
      </c>
      <c r="B4398" s="101" t="s">
        <v>6766</v>
      </c>
      <c r="C4398" s="102" t="s">
        <v>6803</v>
      </c>
      <c r="D4398" s="103">
        <v>180000</v>
      </c>
      <c r="E4398" s="103">
        <v>180000</v>
      </c>
      <c r="F4398" s="103">
        <v>0</v>
      </c>
      <c r="G4398" s="103">
        <v>0</v>
      </c>
      <c r="H4398" s="103">
        <v>0</v>
      </c>
    </row>
    <row r="4399" spans="1:8">
      <c r="A4399" s="101" t="s">
        <v>6804</v>
      </c>
      <c r="B4399" s="101" t="s">
        <v>6766</v>
      </c>
      <c r="C4399" s="102" t="s">
        <v>591</v>
      </c>
      <c r="D4399" s="103">
        <v>0</v>
      </c>
      <c r="E4399" s="103">
        <v>0</v>
      </c>
      <c r="F4399" s="103">
        <v>3608000</v>
      </c>
      <c r="G4399" s="103">
        <v>3608000</v>
      </c>
      <c r="H4399" s="103">
        <v>0</v>
      </c>
    </row>
    <row r="4400" spans="1:8">
      <c r="A4400" s="101">
        <v>30</v>
      </c>
      <c r="B4400" s="101" t="s">
        <v>4773</v>
      </c>
      <c r="C4400" s="102" t="s">
        <v>1257</v>
      </c>
      <c r="D4400" s="103">
        <v>2395000</v>
      </c>
      <c r="E4400" s="103">
        <v>2094000</v>
      </c>
      <c r="F4400" s="103">
        <v>2094000</v>
      </c>
      <c r="G4400" s="103">
        <v>1694000</v>
      </c>
      <c r="H4400" s="103">
        <v>151568.18</v>
      </c>
    </row>
    <row r="4401" spans="1:8" ht="31.5">
      <c r="A4401" s="101" t="s">
        <v>6805</v>
      </c>
      <c r="B4401" s="101" t="s">
        <v>4773</v>
      </c>
      <c r="C4401" s="102" t="s">
        <v>6806</v>
      </c>
      <c r="D4401" s="103">
        <v>720000</v>
      </c>
      <c r="E4401" s="103">
        <v>419000</v>
      </c>
      <c r="F4401" s="103">
        <v>0</v>
      </c>
      <c r="G4401" s="103">
        <v>0</v>
      </c>
      <c r="H4401" s="103">
        <v>0</v>
      </c>
    </row>
    <row r="4402" spans="1:8" ht="31.5">
      <c r="A4402" s="101" t="s">
        <v>6807</v>
      </c>
      <c r="B4402" s="101" t="s">
        <v>4773</v>
      </c>
      <c r="C4402" s="102" t="s">
        <v>6808</v>
      </c>
      <c r="D4402" s="103">
        <v>600000</v>
      </c>
      <c r="E4402" s="103">
        <v>600000</v>
      </c>
      <c r="F4402" s="103">
        <v>0</v>
      </c>
      <c r="G4402" s="103">
        <v>0</v>
      </c>
      <c r="H4402" s="103">
        <v>0</v>
      </c>
    </row>
    <row r="4403" spans="1:8" ht="47.25">
      <c r="A4403" s="101" t="s">
        <v>6809</v>
      </c>
      <c r="B4403" s="101" t="s">
        <v>4773</v>
      </c>
      <c r="C4403" s="102" t="s">
        <v>4775</v>
      </c>
      <c r="D4403" s="103">
        <v>400000</v>
      </c>
      <c r="E4403" s="103">
        <v>400000</v>
      </c>
      <c r="F4403" s="103">
        <v>151568.18</v>
      </c>
      <c r="G4403" s="103">
        <v>79112.36</v>
      </c>
      <c r="H4403" s="103">
        <v>151568.18</v>
      </c>
    </row>
    <row r="4404" spans="1:8" ht="47.25">
      <c r="A4404" s="101" t="s">
        <v>6810</v>
      </c>
      <c r="B4404" s="101" t="s">
        <v>4773</v>
      </c>
      <c r="C4404" s="102" t="s">
        <v>6811</v>
      </c>
      <c r="D4404" s="103">
        <v>475000</v>
      </c>
      <c r="E4404" s="103">
        <v>475000</v>
      </c>
      <c r="F4404" s="103">
        <v>0</v>
      </c>
      <c r="G4404" s="103">
        <v>0</v>
      </c>
      <c r="H4404" s="103">
        <v>0</v>
      </c>
    </row>
    <row r="4405" spans="1:8">
      <c r="A4405" s="101" t="s">
        <v>6812</v>
      </c>
      <c r="B4405" s="101" t="s">
        <v>4773</v>
      </c>
      <c r="C4405" s="102" t="s">
        <v>6813</v>
      </c>
      <c r="D4405" s="103">
        <v>200000</v>
      </c>
      <c r="E4405" s="103">
        <v>200000</v>
      </c>
      <c r="F4405" s="103">
        <v>0</v>
      </c>
      <c r="G4405" s="103">
        <v>0</v>
      </c>
      <c r="H4405" s="103">
        <v>0</v>
      </c>
    </row>
    <row r="4406" spans="1:8">
      <c r="A4406" s="101" t="s">
        <v>6814</v>
      </c>
      <c r="B4406" s="101" t="s">
        <v>4773</v>
      </c>
      <c r="C4406" s="102" t="s">
        <v>591</v>
      </c>
      <c r="D4406" s="103">
        <v>0</v>
      </c>
      <c r="E4406" s="103">
        <v>0</v>
      </c>
      <c r="F4406" s="103">
        <v>1942431.82</v>
      </c>
      <c r="G4406" s="103">
        <v>1614887.64</v>
      </c>
      <c r="H4406" s="103">
        <v>0</v>
      </c>
    </row>
    <row r="4407" spans="1:8">
      <c r="A4407" s="101">
        <v>31</v>
      </c>
      <c r="B4407" s="101" t="s">
        <v>4777</v>
      </c>
      <c r="C4407" s="102" t="s">
        <v>1257</v>
      </c>
      <c r="D4407" s="103">
        <v>1330000</v>
      </c>
      <c r="E4407" s="103">
        <v>1265000</v>
      </c>
      <c r="F4407" s="103">
        <v>1265000</v>
      </c>
      <c r="G4407" s="103">
        <v>365000</v>
      </c>
      <c r="H4407" s="103">
        <v>637839.68999999994</v>
      </c>
    </row>
    <row r="4408" spans="1:8" ht="31.5">
      <c r="A4408" s="101" t="s">
        <v>6815</v>
      </c>
      <c r="B4408" s="101" t="s">
        <v>4777</v>
      </c>
      <c r="C4408" s="102" t="s">
        <v>4779</v>
      </c>
      <c r="D4408" s="103">
        <v>200000</v>
      </c>
      <c r="E4408" s="103">
        <v>200000</v>
      </c>
      <c r="F4408" s="103">
        <v>172325.69</v>
      </c>
      <c r="G4408" s="103">
        <v>0</v>
      </c>
      <c r="H4408" s="103">
        <v>172325.69</v>
      </c>
    </row>
    <row r="4409" spans="1:8">
      <c r="A4409" s="101" t="s">
        <v>6816</v>
      </c>
      <c r="B4409" s="101" t="s">
        <v>4777</v>
      </c>
      <c r="C4409" s="102" t="s">
        <v>6817</v>
      </c>
      <c r="D4409" s="103">
        <v>100000</v>
      </c>
      <c r="E4409" s="103">
        <v>0</v>
      </c>
      <c r="F4409" s="103">
        <v>0</v>
      </c>
      <c r="G4409" s="103">
        <v>0</v>
      </c>
      <c r="H4409" s="103">
        <v>0</v>
      </c>
    </row>
    <row r="4410" spans="1:8" ht="31.5">
      <c r="A4410" s="101" t="s">
        <v>6818</v>
      </c>
      <c r="B4410" s="101" t="s">
        <v>4777</v>
      </c>
      <c r="C4410" s="102" t="s">
        <v>6819</v>
      </c>
      <c r="D4410" s="103">
        <v>80000</v>
      </c>
      <c r="E4410" s="103">
        <v>0</v>
      </c>
      <c r="F4410" s="103">
        <v>0</v>
      </c>
      <c r="G4410" s="103">
        <v>0</v>
      </c>
      <c r="H4410" s="103">
        <v>0</v>
      </c>
    </row>
    <row r="4411" spans="1:8" ht="31.5">
      <c r="A4411" s="101" t="s">
        <v>6820</v>
      </c>
      <c r="B4411" s="101" t="s">
        <v>4777</v>
      </c>
      <c r="C4411" s="102" t="s">
        <v>6821</v>
      </c>
      <c r="D4411" s="103">
        <v>50000</v>
      </c>
      <c r="E4411" s="103">
        <v>0</v>
      </c>
      <c r="F4411" s="103">
        <v>0</v>
      </c>
      <c r="G4411" s="103">
        <v>0</v>
      </c>
      <c r="H4411" s="103">
        <v>0</v>
      </c>
    </row>
    <row r="4412" spans="1:8" ht="47.25">
      <c r="A4412" s="101" t="s">
        <v>6822</v>
      </c>
      <c r="B4412" s="101" t="s">
        <v>4777</v>
      </c>
      <c r="C4412" s="102" t="s">
        <v>6823</v>
      </c>
      <c r="D4412" s="103">
        <v>200000</v>
      </c>
      <c r="E4412" s="103">
        <v>0</v>
      </c>
      <c r="F4412" s="103">
        <v>0</v>
      </c>
      <c r="G4412" s="103">
        <v>0</v>
      </c>
      <c r="H4412" s="103">
        <v>0</v>
      </c>
    </row>
    <row r="4413" spans="1:8">
      <c r="A4413" s="101" t="s">
        <v>6824</v>
      </c>
      <c r="B4413" s="101" t="s">
        <v>4777</v>
      </c>
      <c r="C4413" s="102" t="s">
        <v>4781</v>
      </c>
      <c r="D4413" s="103">
        <v>700000</v>
      </c>
      <c r="E4413" s="103">
        <v>700000</v>
      </c>
      <c r="F4413" s="103">
        <v>465514</v>
      </c>
      <c r="G4413" s="103">
        <v>0</v>
      </c>
      <c r="H4413" s="103">
        <v>465514</v>
      </c>
    </row>
    <row r="4414" spans="1:8">
      <c r="A4414" s="101" t="s">
        <v>6825</v>
      </c>
      <c r="B4414" s="101" t="s">
        <v>4777</v>
      </c>
      <c r="C4414" s="102" t="s">
        <v>591</v>
      </c>
      <c r="D4414" s="103">
        <v>0</v>
      </c>
      <c r="E4414" s="103">
        <v>365000</v>
      </c>
      <c r="F4414" s="103">
        <v>627160.31000000006</v>
      </c>
      <c r="G4414" s="103">
        <v>365000</v>
      </c>
      <c r="H4414" s="103">
        <v>0</v>
      </c>
    </row>
    <row r="4415" spans="1:8" ht="31.5">
      <c r="A4415" s="101"/>
      <c r="B4415" s="101" t="s">
        <v>100</v>
      </c>
      <c r="C4415" s="102"/>
      <c r="D4415" s="103">
        <v>95570100</v>
      </c>
      <c r="E4415" s="103">
        <v>86689300</v>
      </c>
      <c r="F4415" s="103">
        <v>86689300</v>
      </c>
      <c r="G4415" s="103">
        <v>49991000</v>
      </c>
      <c r="H4415" s="103">
        <v>14776429.41</v>
      </c>
    </row>
    <row r="4416" spans="1:8">
      <c r="A4416" s="84" t="s">
        <v>100</v>
      </c>
      <c r="B4416" s="84"/>
      <c r="C4416" s="84"/>
      <c r="D4416" s="85">
        <f>D4407+D4400+D4378+D4375+D4370+D4366+D4363+D4358+D4349+D4283+D4277+D4274+D4268+D4262+D4247+D4231+D4225+D4221+D4212+D4192+D4185+D4181+D4173+D4170+D4163+D4151+D4126+D4122+D4118+D4067+D4060</f>
        <v>95570100</v>
      </c>
      <c r="E4416" s="85">
        <f t="shared" ref="E4416:H4416" si="49">E4407+E4400+E4378+E4375+E4370+E4366+E4363+E4358+E4349+E4283+E4277+E4274+E4268+E4262+E4247+E4231+E4225+E4221+E4212+E4192+E4185+E4181+E4173+E4170+E4163+E4151+E4126+E4122+E4118+E4067+E4060</f>
        <v>86689300</v>
      </c>
      <c r="F4416" s="85">
        <f t="shared" si="49"/>
        <v>86689300</v>
      </c>
      <c r="G4416" s="85">
        <f t="shared" si="49"/>
        <v>49991000</v>
      </c>
      <c r="H4416" s="85">
        <f t="shared" si="49"/>
        <v>14776429.41</v>
      </c>
    </row>
    <row r="4417" spans="1:8">
      <c r="A4417" s="86" t="s">
        <v>101</v>
      </c>
      <c r="B4417" s="86"/>
      <c r="C4417" s="86"/>
      <c r="D4417" s="86"/>
      <c r="E4417" s="86"/>
      <c r="F4417" s="86"/>
      <c r="G4417" s="86"/>
      <c r="H4417" s="86"/>
    </row>
    <row r="4418" spans="1:8" ht="31.5">
      <c r="A4418" s="11" t="s">
        <v>176</v>
      </c>
      <c r="B4418" s="39" t="s">
        <v>2191</v>
      </c>
      <c r="C4418" s="40" t="s">
        <v>2192</v>
      </c>
      <c r="D4418" s="14">
        <v>1187000</v>
      </c>
      <c r="E4418" s="14">
        <v>1140000</v>
      </c>
      <c r="F4418" s="14">
        <v>1140000</v>
      </c>
      <c r="G4418" s="14">
        <v>267000</v>
      </c>
      <c r="H4418" s="41">
        <v>0</v>
      </c>
    </row>
    <row r="4419" spans="1:8">
      <c r="A4419" s="58" t="s">
        <v>2193</v>
      </c>
      <c r="B4419" s="58"/>
      <c r="C4419" s="58"/>
      <c r="D4419" s="13">
        <f>SUM(D4418)</f>
        <v>1187000</v>
      </c>
      <c r="E4419" s="13">
        <v>1140000</v>
      </c>
      <c r="F4419" s="13">
        <v>1140000</v>
      </c>
      <c r="G4419" s="13">
        <f>SUM(G4418)</f>
        <v>267000</v>
      </c>
      <c r="H4419" s="13">
        <f>SUM(H4418)</f>
        <v>0</v>
      </c>
    </row>
    <row r="4420" spans="1:8" ht="31.5">
      <c r="A4420" s="11" t="s">
        <v>241</v>
      </c>
      <c r="B4420" s="58" t="s">
        <v>2194</v>
      </c>
      <c r="C4420" s="42" t="s">
        <v>6826</v>
      </c>
      <c r="D4420" s="14">
        <v>219000</v>
      </c>
      <c r="E4420" s="14">
        <v>210306.73616680034</v>
      </c>
      <c r="F4420" s="14">
        <v>210306.73616680034</v>
      </c>
      <c r="G4420" s="14">
        <v>60150.36086607859</v>
      </c>
      <c r="H4420" s="41">
        <v>0</v>
      </c>
    </row>
    <row r="4421" spans="1:8" ht="31.5">
      <c r="A4421" s="11" t="s">
        <v>139</v>
      </c>
      <c r="B4421" s="58"/>
      <c r="C4421" s="42" t="s">
        <v>6827</v>
      </c>
      <c r="D4421" s="14">
        <v>69000</v>
      </c>
      <c r="E4421" s="14">
        <v>66261.026463512433</v>
      </c>
      <c r="F4421" s="14">
        <v>66261.026463512433</v>
      </c>
      <c r="G4421" s="14">
        <v>18951.483560545312</v>
      </c>
      <c r="H4421" s="41">
        <v>0</v>
      </c>
    </row>
    <row r="4422" spans="1:8" ht="31.5">
      <c r="A4422" s="11" t="s">
        <v>140</v>
      </c>
      <c r="B4422" s="58"/>
      <c r="C4422" s="42" t="s">
        <v>6828</v>
      </c>
      <c r="D4422" s="14">
        <v>40000</v>
      </c>
      <c r="E4422" s="14">
        <v>38412.189254210105</v>
      </c>
      <c r="F4422" s="14">
        <v>38412.189254210105</v>
      </c>
      <c r="G4422" s="14">
        <v>10986.367281475541</v>
      </c>
      <c r="H4422" s="41">
        <v>0</v>
      </c>
    </row>
    <row r="4423" spans="1:8" ht="31.5">
      <c r="A4423" s="11" t="s">
        <v>141</v>
      </c>
      <c r="B4423" s="58"/>
      <c r="C4423" s="42" t="s">
        <v>6829</v>
      </c>
      <c r="D4423" s="14">
        <v>32000</v>
      </c>
      <c r="E4423" s="14">
        <v>30729.751403368082</v>
      </c>
      <c r="F4423" s="14">
        <v>30729.751403368082</v>
      </c>
      <c r="G4423" s="14">
        <v>8789.0938251804328</v>
      </c>
      <c r="H4423" s="41">
        <v>0</v>
      </c>
    </row>
    <row r="4424" spans="1:8" ht="31.5">
      <c r="A4424" s="11" t="s">
        <v>142</v>
      </c>
      <c r="B4424" s="58"/>
      <c r="C4424" s="42" t="s">
        <v>2195</v>
      </c>
      <c r="D4424" s="14">
        <v>40000</v>
      </c>
      <c r="E4424" s="14">
        <v>38412.189254210105</v>
      </c>
      <c r="F4424" s="14">
        <v>38412.189254210105</v>
      </c>
      <c r="G4424" s="14">
        <v>10986.367281475541</v>
      </c>
      <c r="H4424" s="41">
        <v>0</v>
      </c>
    </row>
    <row r="4425" spans="1:8" ht="31.5">
      <c r="A4425" s="11" t="s">
        <v>143</v>
      </c>
      <c r="B4425" s="58"/>
      <c r="C4425" s="42" t="s">
        <v>6830</v>
      </c>
      <c r="D4425" s="14">
        <v>150000</v>
      </c>
      <c r="E4425" s="14">
        <v>144045.7097032879</v>
      </c>
      <c r="F4425" s="14">
        <v>144045.7097032879</v>
      </c>
      <c r="G4425" s="14">
        <v>41198.877305533279</v>
      </c>
      <c r="H4425" s="41">
        <v>0</v>
      </c>
    </row>
    <row r="4426" spans="1:8" ht="47.25">
      <c r="A4426" s="11" t="s">
        <v>144</v>
      </c>
      <c r="B4426" s="58"/>
      <c r="C4426" s="42" t="s">
        <v>6831</v>
      </c>
      <c r="D4426" s="14">
        <v>15000</v>
      </c>
      <c r="E4426" s="14">
        <v>14404.570970328788</v>
      </c>
      <c r="F4426" s="14">
        <v>14404.570970328788</v>
      </c>
      <c r="G4426" s="14">
        <v>4119.8877305533279</v>
      </c>
      <c r="H4426" s="41">
        <v>0</v>
      </c>
    </row>
    <row r="4427" spans="1:8" ht="31.5">
      <c r="A4427" s="11" t="s">
        <v>145</v>
      </c>
      <c r="B4427" s="58"/>
      <c r="C4427" s="42" t="s">
        <v>2196</v>
      </c>
      <c r="D4427" s="14">
        <v>52000</v>
      </c>
      <c r="E4427" s="14">
        <v>49935.846030473134</v>
      </c>
      <c r="F4427" s="14">
        <v>49935.846030473134</v>
      </c>
      <c r="G4427" s="14">
        <v>14282.277465918203</v>
      </c>
      <c r="H4427" s="41">
        <v>0</v>
      </c>
    </row>
    <row r="4428" spans="1:8" ht="47.25">
      <c r="A4428" s="11" t="s">
        <v>146</v>
      </c>
      <c r="B4428" s="58"/>
      <c r="C4428" s="42" t="s">
        <v>6832</v>
      </c>
      <c r="D4428" s="14">
        <v>89000</v>
      </c>
      <c r="E4428" s="14">
        <v>85467.121090617482</v>
      </c>
      <c r="F4428" s="14">
        <v>85467.121090617482</v>
      </c>
      <c r="G4428" s="14">
        <v>24444.667201283079</v>
      </c>
      <c r="H4428" s="41">
        <v>0</v>
      </c>
    </row>
    <row r="4429" spans="1:8" ht="31.5">
      <c r="A4429" s="11" t="s">
        <v>147</v>
      </c>
      <c r="B4429" s="58"/>
      <c r="C4429" s="42" t="s">
        <v>2197</v>
      </c>
      <c r="D4429" s="14">
        <v>47000</v>
      </c>
      <c r="E4429" s="14">
        <v>45134.322373696872</v>
      </c>
      <c r="F4429" s="14">
        <v>45134.322373696872</v>
      </c>
      <c r="G4429" s="14">
        <v>12908.981555733761</v>
      </c>
      <c r="H4429" s="41">
        <v>35000</v>
      </c>
    </row>
    <row r="4430" spans="1:8" ht="31.5">
      <c r="A4430" s="11" t="s">
        <v>148</v>
      </c>
      <c r="B4430" s="58"/>
      <c r="C4430" s="42" t="s">
        <v>2198</v>
      </c>
      <c r="D4430" s="14">
        <v>47000</v>
      </c>
      <c r="E4430" s="14">
        <v>45134.322373696872</v>
      </c>
      <c r="F4430" s="14">
        <v>45134.322373696872</v>
      </c>
      <c r="G4430" s="14">
        <v>12908.981555733761</v>
      </c>
      <c r="H4430" s="41">
        <v>35000</v>
      </c>
    </row>
    <row r="4431" spans="1:8" ht="63">
      <c r="A4431" s="11" t="s">
        <v>149</v>
      </c>
      <c r="B4431" s="58"/>
      <c r="C4431" s="42" t="s">
        <v>6833</v>
      </c>
      <c r="D4431" s="14">
        <v>238000</v>
      </c>
      <c r="E4431" s="14">
        <v>228552.52606255011</v>
      </c>
      <c r="F4431" s="14">
        <v>228552.52606255011</v>
      </c>
      <c r="G4431" s="14">
        <v>65368.885324779469</v>
      </c>
      <c r="H4431" s="41">
        <v>0</v>
      </c>
    </row>
    <row r="4432" spans="1:8" ht="31.5">
      <c r="A4432" s="11" t="s">
        <v>150</v>
      </c>
      <c r="B4432" s="58"/>
      <c r="C4432" s="42" t="s">
        <v>2199</v>
      </c>
      <c r="D4432" s="14">
        <v>55000</v>
      </c>
      <c r="E4432" s="14">
        <v>52816.760224538892</v>
      </c>
      <c r="F4432" s="14">
        <v>52816.760224538892</v>
      </c>
      <c r="G4432" s="14">
        <v>15106.255012028869</v>
      </c>
      <c r="H4432" s="41">
        <v>0</v>
      </c>
    </row>
    <row r="4433" spans="1:8">
      <c r="A4433" s="11" t="s">
        <v>151</v>
      </c>
      <c r="B4433" s="58"/>
      <c r="C4433" s="42" t="s">
        <v>6834</v>
      </c>
      <c r="D4433" s="14">
        <v>179000</v>
      </c>
      <c r="E4433" s="14">
        <v>171894.54691259022</v>
      </c>
      <c r="F4433" s="14">
        <v>171894.54691259022</v>
      </c>
      <c r="G4433" s="14">
        <v>49163.993584603049</v>
      </c>
      <c r="H4433" s="41">
        <v>0</v>
      </c>
    </row>
    <row r="4434" spans="1:8">
      <c r="A4434" s="11" t="s">
        <v>152</v>
      </c>
      <c r="B4434" s="58"/>
      <c r="C4434" s="42" t="s">
        <v>6835</v>
      </c>
      <c r="D4434" s="14">
        <v>41000</v>
      </c>
      <c r="E4434" s="14">
        <v>39372.493985565357</v>
      </c>
      <c r="F4434" s="14">
        <v>39372.493985565357</v>
      </c>
      <c r="G4434" s="14">
        <v>11261.026463512429</v>
      </c>
      <c r="H4434" s="41">
        <v>0</v>
      </c>
    </row>
    <row r="4435" spans="1:8">
      <c r="A4435" s="11" t="s">
        <v>153</v>
      </c>
      <c r="B4435" s="58"/>
      <c r="C4435" s="42" t="s">
        <v>6836</v>
      </c>
      <c r="D4435" s="14">
        <v>20000</v>
      </c>
      <c r="E4435" s="14">
        <v>19206.094627105052</v>
      </c>
      <c r="F4435" s="14">
        <v>19206.094627105052</v>
      </c>
      <c r="G4435" s="14">
        <v>5493.1836407377705</v>
      </c>
      <c r="H4435" s="41">
        <v>0</v>
      </c>
    </row>
    <row r="4436" spans="1:8" ht="47.25">
      <c r="A4436" s="11" t="s">
        <v>154</v>
      </c>
      <c r="B4436" s="58"/>
      <c r="C4436" s="42" t="s">
        <v>6837</v>
      </c>
      <c r="D4436" s="14">
        <v>442000</v>
      </c>
      <c r="E4436" s="14">
        <v>424454.6912590217</v>
      </c>
      <c r="F4436" s="14">
        <v>424454.6912590217</v>
      </c>
      <c r="G4436" s="14">
        <v>121399.35846030473</v>
      </c>
      <c r="H4436" s="41">
        <v>0</v>
      </c>
    </row>
    <row r="4437" spans="1:8">
      <c r="A4437" s="11" t="s">
        <v>155</v>
      </c>
      <c r="B4437" s="58"/>
      <c r="C4437" s="42" t="s">
        <v>6838</v>
      </c>
      <c r="D4437" s="14">
        <v>120000</v>
      </c>
      <c r="E4437" s="14">
        <v>115236.56776263031</v>
      </c>
      <c r="F4437" s="14">
        <v>115236.56776263031</v>
      </c>
      <c r="G4437" s="14">
        <v>32959.101844426623</v>
      </c>
      <c r="H4437" s="41">
        <v>0</v>
      </c>
    </row>
    <row r="4438" spans="1:8">
      <c r="A4438" s="11" t="s">
        <v>156</v>
      </c>
      <c r="B4438" s="58"/>
      <c r="C4438" s="42" t="s">
        <v>6839</v>
      </c>
      <c r="D4438" s="14">
        <v>100000</v>
      </c>
      <c r="E4438" s="14">
        <v>96030.473135525259</v>
      </c>
      <c r="F4438" s="14">
        <v>96030.473135525259</v>
      </c>
      <c r="G4438" s="14">
        <v>27465.918203688852</v>
      </c>
      <c r="H4438" s="41">
        <v>0</v>
      </c>
    </row>
    <row r="4439" spans="1:8" ht="31.5">
      <c r="A4439" s="11" t="s">
        <v>157</v>
      </c>
      <c r="B4439" s="58"/>
      <c r="C4439" s="42" t="s">
        <v>6840</v>
      </c>
      <c r="D4439" s="14">
        <v>40000</v>
      </c>
      <c r="E4439" s="14">
        <v>38412.189254210105</v>
      </c>
      <c r="F4439" s="14">
        <v>38412.189254210105</v>
      </c>
      <c r="G4439" s="14">
        <v>10986.367281475541</v>
      </c>
      <c r="H4439" s="41">
        <v>0</v>
      </c>
    </row>
    <row r="4440" spans="1:8" ht="31.5">
      <c r="A4440" s="11" t="s">
        <v>0</v>
      </c>
      <c r="B4440" s="58"/>
      <c r="C4440" s="42" t="s">
        <v>6841</v>
      </c>
      <c r="D4440" s="14">
        <v>64000</v>
      </c>
      <c r="E4440" s="14">
        <v>61459.502806736164</v>
      </c>
      <c r="F4440" s="14">
        <v>61459.502806736164</v>
      </c>
      <c r="G4440" s="14">
        <v>17578.187650360866</v>
      </c>
      <c r="H4440" s="41">
        <v>0</v>
      </c>
    </row>
    <row r="4441" spans="1:8">
      <c r="A4441" s="11" t="s">
        <v>1</v>
      </c>
      <c r="B4441" s="58"/>
      <c r="C4441" s="42" t="s">
        <v>6842</v>
      </c>
      <c r="D4441" s="14">
        <v>40000</v>
      </c>
      <c r="E4441" s="14">
        <v>38412.189254210105</v>
      </c>
      <c r="F4441" s="14">
        <v>38412.189254210105</v>
      </c>
      <c r="G4441" s="14">
        <v>10986.367281475541</v>
      </c>
      <c r="H4441" s="41">
        <v>0</v>
      </c>
    </row>
    <row r="4442" spans="1:8">
      <c r="A4442" s="11" t="s">
        <v>2</v>
      </c>
      <c r="B4442" s="58"/>
      <c r="C4442" s="42" t="s">
        <v>6843</v>
      </c>
      <c r="D4442" s="14">
        <v>100000</v>
      </c>
      <c r="E4442" s="14">
        <v>96030.473135525259</v>
      </c>
      <c r="F4442" s="14">
        <v>96030.473135525259</v>
      </c>
      <c r="G4442" s="14">
        <v>27465.918203688852</v>
      </c>
      <c r="H4442" s="41">
        <v>0</v>
      </c>
    </row>
    <row r="4443" spans="1:8" ht="47.25">
      <c r="A4443" s="11" t="s">
        <v>3</v>
      </c>
      <c r="B4443" s="58"/>
      <c r="C4443" s="42" t="s">
        <v>6844</v>
      </c>
      <c r="D4443" s="14">
        <v>100000</v>
      </c>
      <c r="E4443" s="14">
        <v>96030.473135525259</v>
      </c>
      <c r="F4443" s="14">
        <v>96030.473135525259</v>
      </c>
      <c r="G4443" s="14">
        <v>27465.918203688852</v>
      </c>
      <c r="H4443" s="41">
        <v>0</v>
      </c>
    </row>
    <row r="4444" spans="1:8">
      <c r="A4444" s="11" t="s">
        <v>4</v>
      </c>
      <c r="B4444" s="58"/>
      <c r="C4444" s="42" t="s">
        <v>6845</v>
      </c>
      <c r="D4444" s="14">
        <v>25000</v>
      </c>
      <c r="E4444" s="14">
        <v>24007.618283881315</v>
      </c>
      <c r="F4444" s="14">
        <v>24007.618283881315</v>
      </c>
      <c r="G4444" s="14">
        <v>6866.4795509222131</v>
      </c>
      <c r="H4444" s="41">
        <v>0</v>
      </c>
    </row>
    <row r="4445" spans="1:8">
      <c r="A4445" s="11" t="s">
        <v>5</v>
      </c>
      <c r="B4445" s="58"/>
      <c r="C4445" s="42" t="s">
        <v>6846</v>
      </c>
      <c r="D4445" s="14">
        <v>80000</v>
      </c>
      <c r="E4445" s="14">
        <v>76824.37850842021</v>
      </c>
      <c r="F4445" s="14">
        <v>76824.37850842021</v>
      </c>
      <c r="G4445" s="14">
        <v>21972.734562951082</v>
      </c>
      <c r="H4445" s="41">
        <v>0</v>
      </c>
    </row>
    <row r="4446" spans="1:8">
      <c r="A4446" s="11"/>
      <c r="B4446" s="58"/>
      <c r="C4446" s="42" t="s">
        <v>6847</v>
      </c>
      <c r="D4446" s="14">
        <v>50000</v>
      </c>
      <c r="E4446" s="14">
        <v>48015.236567762629</v>
      </c>
      <c r="F4446" s="14">
        <v>48015.236567762629</v>
      </c>
      <c r="G4446" s="14">
        <v>13732.959101844426</v>
      </c>
      <c r="H4446" s="41">
        <v>0</v>
      </c>
    </row>
    <row r="4447" spans="1:8">
      <c r="A4447" s="11"/>
      <c r="B4447" s="58" t="s">
        <v>2200</v>
      </c>
      <c r="C4447" s="58"/>
      <c r="D4447" s="14">
        <f>SUM(D4420:D4446)</f>
        <v>2494000</v>
      </c>
      <c r="E4447" s="14">
        <v>2395000</v>
      </c>
      <c r="F4447" s="14">
        <v>2395000</v>
      </c>
      <c r="G4447" s="14">
        <v>685000</v>
      </c>
      <c r="H4447" s="14">
        <f>SUM(H4420:H4446)</f>
        <v>70000</v>
      </c>
    </row>
    <row r="4448" spans="1:8">
      <c r="A4448" s="11" t="s">
        <v>6</v>
      </c>
      <c r="B4448" s="58" t="s">
        <v>2201</v>
      </c>
      <c r="C4448" s="42" t="s">
        <v>6848</v>
      </c>
      <c r="D4448" s="14">
        <v>40000</v>
      </c>
      <c r="E4448" s="14">
        <v>38408.304498269899</v>
      </c>
      <c r="F4448" s="14">
        <v>38408.304498269899</v>
      </c>
      <c r="G4448" s="14">
        <v>4359.8615916955023</v>
      </c>
      <c r="H4448" s="41">
        <v>0</v>
      </c>
    </row>
    <row r="4449" spans="1:8">
      <c r="A4449" s="11" t="s">
        <v>7</v>
      </c>
      <c r="B4449" s="58"/>
      <c r="C4449" s="42" t="s">
        <v>2202</v>
      </c>
      <c r="D4449" s="14">
        <v>40000</v>
      </c>
      <c r="E4449" s="14">
        <v>38408.304498269899</v>
      </c>
      <c r="F4449" s="14">
        <v>38408.304498269899</v>
      </c>
      <c r="G4449" s="14">
        <v>4359.8615916955023</v>
      </c>
      <c r="H4449" s="41">
        <v>0</v>
      </c>
    </row>
    <row r="4450" spans="1:8">
      <c r="A4450" s="11" t="s">
        <v>8</v>
      </c>
      <c r="B4450" s="58"/>
      <c r="C4450" s="42" t="s">
        <v>2203</v>
      </c>
      <c r="D4450" s="14">
        <v>7000</v>
      </c>
      <c r="E4450" s="14">
        <v>6721.4532871972315</v>
      </c>
      <c r="F4450" s="14">
        <v>6721.4532871972315</v>
      </c>
      <c r="G4450" s="14">
        <v>762.97577854671283</v>
      </c>
      <c r="H4450" s="41">
        <v>0</v>
      </c>
    </row>
    <row r="4451" spans="1:8">
      <c r="A4451" s="11" t="s">
        <v>115</v>
      </c>
      <c r="B4451" s="58"/>
      <c r="C4451" s="42" t="s">
        <v>6849</v>
      </c>
      <c r="D4451" s="14">
        <v>29000</v>
      </c>
      <c r="E4451" s="14">
        <v>27846.020761245672</v>
      </c>
      <c r="F4451" s="14">
        <v>27846.020761245672</v>
      </c>
      <c r="G4451" s="14">
        <v>3160.8996539792388</v>
      </c>
      <c r="H4451" s="41">
        <v>0</v>
      </c>
    </row>
    <row r="4452" spans="1:8">
      <c r="A4452" s="11" t="s">
        <v>116</v>
      </c>
      <c r="B4452" s="58"/>
      <c r="C4452" s="42" t="s">
        <v>2204</v>
      </c>
      <c r="D4452" s="14">
        <v>24000</v>
      </c>
      <c r="E4452" s="14">
        <v>23044.982698961936</v>
      </c>
      <c r="F4452" s="14">
        <v>23044.982698961936</v>
      </c>
      <c r="G4452" s="14">
        <v>2615.916955017301</v>
      </c>
      <c r="H4452" s="41">
        <v>0</v>
      </c>
    </row>
    <row r="4453" spans="1:8">
      <c r="A4453" s="11" t="s">
        <v>117</v>
      </c>
      <c r="B4453" s="58"/>
      <c r="C4453" s="42" t="s">
        <v>2205</v>
      </c>
      <c r="D4453" s="14">
        <v>6000</v>
      </c>
      <c r="E4453" s="14">
        <v>5761.245674740484</v>
      </c>
      <c r="F4453" s="14">
        <v>5761.245674740484</v>
      </c>
      <c r="G4453" s="14">
        <v>653.97923875432525</v>
      </c>
      <c r="H4453" s="41">
        <v>0</v>
      </c>
    </row>
    <row r="4454" spans="1:8">
      <c r="A4454" s="11" t="s">
        <v>118</v>
      </c>
      <c r="B4454" s="58"/>
      <c r="C4454" s="42" t="s">
        <v>2206</v>
      </c>
      <c r="D4454" s="14">
        <v>6000</v>
      </c>
      <c r="E4454" s="14">
        <v>5761.245674740484</v>
      </c>
      <c r="F4454" s="14">
        <v>5761.245674740484</v>
      </c>
      <c r="G4454" s="14">
        <v>653.97923875432525</v>
      </c>
      <c r="H4454" s="41">
        <v>0</v>
      </c>
    </row>
    <row r="4455" spans="1:8">
      <c r="A4455" s="11" t="s">
        <v>119</v>
      </c>
      <c r="B4455" s="58"/>
      <c r="C4455" s="42" t="s">
        <v>2207</v>
      </c>
      <c r="D4455" s="14">
        <v>316000</v>
      </c>
      <c r="E4455" s="14">
        <v>303425.60553633218</v>
      </c>
      <c r="F4455" s="14">
        <v>303425.60553633218</v>
      </c>
      <c r="G4455" s="14">
        <v>34442.906574394467</v>
      </c>
      <c r="H4455" s="41">
        <v>0</v>
      </c>
    </row>
    <row r="4456" spans="1:8">
      <c r="A4456" s="11" t="s">
        <v>120</v>
      </c>
      <c r="B4456" s="58"/>
      <c r="C4456" s="42" t="s">
        <v>6850</v>
      </c>
      <c r="D4456" s="14">
        <v>100000</v>
      </c>
      <c r="E4456" s="14">
        <v>96020.76124567473</v>
      </c>
      <c r="F4456" s="14">
        <v>96020.76124567473</v>
      </c>
      <c r="G4456" s="14">
        <v>10899.653979238754</v>
      </c>
      <c r="H4456" s="41">
        <v>0</v>
      </c>
    </row>
    <row r="4457" spans="1:8">
      <c r="A4457" s="11" t="s">
        <v>121</v>
      </c>
      <c r="B4457" s="58"/>
      <c r="C4457" s="42" t="s">
        <v>6851</v>
      </c>
      <c r="D4457" s="14">
        <v>10000</v>
      </c>
      <c r="E4457" s="14">
        <v>9602.0761245674748</v>
      </c>
      <c r="F4457" s="14">
        <v>9602.0761245674748</v>
      </c>
      <c r="G4457" s="14">
        <v>1089.9653979238756</v>
      </c>
      <c r="H4457" s="41">
        <v>0</v>
      </c>
    </row>
    <row r="4458" spans="1:8">
      <c r="A4458" s="11"/>
      <c r="B4458" s="58" t="s">
        <v>2208</v>
      </c>
      <c r="C4458" s="58"/>
      <c r="D4458" s="14">
        <f>SUM(D4448:D4457)</f>
        <v>578000</v>
      </c>
      <c r="E4458" s="14">
        <v>555000</v>
      </c>
      <c r="F4458" s="14">
        <v>555000</v>
      </c>
      <c r="G4458" s="14">
        <v>63000</v>
      </c>
      <c r="H4458" s="14">
        <f>SUM(H4448:H4457)</f>
        <v>0</v>
      </c>
    </row>
    <row r="4459" spans="1:8">
      <c r="A4459" s="11" t="s">
        <v>122</v>
      </c>
      <c r="B4459" s="58" t="s">
        <v>2209</v>
      </c>
      <c r="C4459" s="42" t="s">
        <v>2210</v>
      </c>
      <c r="D4459" s="14">
        <v>95000</v>
      </c>
      <c r="E4459" s="14">
        <v>91284.916201117318</v>
      </c>
      <c r="F4459" s="14">
        <v>61150.84</v>
      </c>
      <c r="G4459" s="14">
        <v>24678.770949720671</v>
      </c>
      <c r="H4459" s="43">
        <v>0</v>
      </c>
    </row>
    <row r="4460" spans="1:8" ht="31.5">
      <c r="A4460" s="11" t="s">
        <v>123</v>
      </c>
      <c r="B4460" s="58"/>
      <c r="C4460" s="42" t="s">
        <v>2211</v>
      </c>
      <c r="D4460" s="14">
        <v>29000</v>
      </c>
      <c r="E4460" s="14">
        <v>27865.921787709496</v>
      </c>
      <c r="F4460" s="43">
        <v>58000</v>
      </c>
      <c r="G4460" s="14">
        <v>7533.5195530726251</v>
      </c>
      <c r="H4460" s="43">
        <v>58000</v>
      </c>
    </row>
    <row r="4461" spans="1:8">
      <c r="A4461" s="11" t="s">
        <v>127</v>
      </c>
      <c r="B4461" s="58"/>
      <c r="C4461" s="42" t="s">
        <v>2212</v>
      </c>
      <c r="D4461" s="14">
        <v>237000</v>
      </c>
      <c r="E4461" s="14">
        <v>227731.84357541898</v>
      </c>
      <c r="F4461" s="14">
        <v>227731.84357541898</v>
      </c>
      <c r="G4461" s="14">
        <v>61567.039106145246</v>
      </c>
      <c r="H4461" s="43">
        <v>0</v>
      </c>
    </row>
    <row r="4462" spans="1:8" ht="31.5">
      <c r="A4462" s="11" t="s">
        <v>900</v>
      </c>
      <c r="B4462" s="58"/>
      <c r="C4462" s="42" t="s">
        <v>2213</v>
      </c>
      <c r="D4462" s="14">
        <v>633000</v>
      </c>
      <c r="E4462" s="14">
        <v>608245.81005586591</v>
      </c>
      <c r="F4462" s="14">
        <v>608245.81005586591</v>
      </c>
      <c r="G4462" s="14">
        <v>164438.54748603352</v>
      </c>
      <c r="H4462" s="44">
        <v>405660</v>
      </c>
    </row>
    <row r="4463" spans="1:8" ht="47.25">
      <c r="A4463" s="11" t="s">
        <v>902</v>
      </c>
      <c r="B4463" s="58"/>
      <c r="C4463" s="42" t="s">
        <v>6852</v>
      </c>
      <c r="D4463" s="14">
        <v>20000</v>
      </c>
      <c r="E4463" s="14">
        <v>19217.877094972067</v>
      </c>
      <c r="F4463" s="14">
        <v>19217.877094972067</v>
      </c>
      <c r="G4463" s="14">
        <v>5195.5307262569831</v>
      </c>
      <c r="H4463" s="43">
        <v>0</v>
      </c>
    </row>
    <row r="4464" spans="1:8">
      <c r="A4464" s="11" t="s">
        <v>904</v>
      </c>
      <c r="B4464" s="58"/>
      <c r="C4464" s="42" t="s">
        <v>6853</v>
      </c>
      <c r="D4464" s="14">
        <v>10000</v>
      </c>
      <c r="E4464" s="14">
        <v>9608.9385474860337</v>
      </c>
      <c r="F4464" s="14">
        <v>9608.9385474860337</v>
      </c>
      <c r="G4464" s="14">
        <v>2597.7653631284916</v>
      </c>
      <c r="H4464" s="43">
        <v>0</v>
      </c>
    </row>
    <row r="4465" spans="1:8">
      <c r="A4465" s="11" t="s">
        <v>906</v>
      </c>
      <c r="B4465" s="58"/>
      <c r="C4465" s="42" t="s">
        <v>6854</v>
      </c>
      <c r="D4465" s="14">
        <v>20000</v>
      </c>
      <c r="E4465" s="14">
        <v>19217.877094972067</v>
      </c>
      <c r="F4465" s="14">
        <v>19217.877094972067</v>
      </c>
      <c r="G4465" s="14">
        <v>5195.5307262569831</v>
      </c>
      <c r="H4465" s="43">
        <v>0</v>
      </c>
    </row>
    <row r="4466" spans="1:8" ht="63">
      <c r="A4466" s="11" t="s">
        <v>908</v>
      </c>
      <c r="B4466" s="58"/>
      <c r="C4466" s="42" t="s">
        <v>6855</v>
      </c>
      <c r="D4466" s="14">
        <v>30000</v>
      </c>
      <c r="E4466" s="14">
        <v>28826.815642458099</v>
      </c>
      <c r="F4466" s="14">
        <v>28826.815642458099</v>
      </c>
      <c r="G4466" s="14">
        <v>7793.2960893854743</v>
      </c>
      <c r="H4466" s="43">
        <v>0</v>
      </c>
    </row>
    <row r="4467" spans="1:8">
      <c r="A4467" s="11"/>
      <c r="B4467" s="58" t="s">
        <v>2214</v>
      </c>
      <c r="C4467" s="58"/>
      <c r="D4467" s="14">
        <f>SUM(D4459:D4466)</f>
        <v>1074000</v>
      </c>
      <c r="E4467" s="14">
        <v>1032000</v>
      </c>
      <c r="F4467" s="14">
        <v>1032000</v>
      </c>
      <c r="G4467" s="14">
        <v>279000</v>
      </c>
      <c r="H4467" s="14">
        <f>SUM(H4459:H4466)</f>
        <v>463660</v>
      </c>
    </row>
    <row r="4468" spans="1:8">
      <c r="A4468" s="11" t="s">
        <v>910</v>
      </c>
      <c r="B4468" s="58" t="s">
        <v>2215</v>
      </c>
      <c r="C4468" s="42" t="s">
        <v>2216</v>
      </c>
      <c r="D4468" s="14">
        <v>14000</v>
      </c>
      <c r="E4468" s="14">
        <v>13570.631970260223</v>
      </c>
      <c r="F4468" s="14">
        <v>13570.631970260223</v>
      </c>
      <c r="G4468" s="14">
        <v>2472.1189591078069</v>
      </c>
      <c r="H4468" s="41">
        <v>0</v>
      </c>
    </row>
    <row r="4469" spans="1:8">
      <c r="A4469" s="11" t="s">
        <v>912</v>
      </c>
      <c r="B4469" s="58"/>
      <c r="C4469" s="42" t="s">
        <v>2217</v>
      </c>
      <c r="D4469" s="14">
        <v>90000</v>
      </c>
      <c r="E4469" s="14">
        <v>87239.776951672873</v>
      </c>
      <c r="F4469" s="14">
        <v>87239.776951672873</v>
      </c>
      <c r="G4469" s="14">
        <v>15892.193308550188</v>
      </c>
      <c r="H4469" s="41">
        <v>0</v>
      </c>
    </row>
    <row r="4470" spans="1:8">
      <c r="A4470" s="11" t="s">
        <v>914</v>
      </c>
      <c r="B4470" s="58"/>
      <c r="C4470" s="42" t="s">
        <v>2218</v>
      </c>
      <c r="D4470" s="14">
        <v>14000</v>
      </c>
      <c r="E4470" s="14">
        <v>13570.631970260223</v>
      </c>
      <c r="F4470" s="14">
        <v>13570.631970260223</v>
      </c>
      <c r="G4470" s="14">
        <v>2472.1189591078069</v>
      </c>
      <c r="H4470" s="41">
        <v>0</v>
      </c>
    </row>
    <row r="4471" spans="1:8" ht="31.5">
      <c r="A4471" s="11" t="s">
        <v>916</v>
      </c>
      <c r="B4471" s="58"/>
      <c r="C4471" s="42" t="s">
        <v>2219</v>
      </c>
      <c r="D4471" s="14">
        <v>63000</v>
      </c>
      <c r="E4471" s="14">
        <v>61067.843866171002</v>
      </c>
      <c r="F4471" s="14">
        <v>61067.843866171002</v>
      </c>
      <c r="G4471" s="14">
        <v>11124.535315985131</v>
      </c>
      <c r="H4471" s="41">
        <v>46000</v>
      </c>
    </row>
    <row r="4472" spans="1:8">
      <c r="A4472" s="11" t="s">
        <v>918</v>
      </c>
      <c r="B4472" s="58"/>
      <c r="C4472" s="42" t="s">
        <v>2220</v>
      </c>
      <c r="D4472" s="14">
        <v>36000</v>
      </c>
      <c r="E4472" s="14">
        <v>34895.910780669139</v>
      </c>
      <c r="F4472" s="14">
        <v>34895.910780669139</v>
      </c>
      <c r="G4472" s="14">
        <v>6356.8773234200735</v>
      </c>
      <c r="H4472" s="41">
        <v>0</v>
      </c>
    </row>
    <row r="4473" spans="1:8">
      <c r="A4473" s="11" t="s">
        <v>920</v>
      </c>
      <c r="B4473" s="58"/>
      <c r="C4473" s="42" t="s">
        <v>2221</v>
      </c>
      <c r="D4473" s="14">
        <v>16000</v>
      </c>
      <c r="E4473" s="14">
        <v>15509.293680297396</v>
      </c>
      <c r="F4473" s="14">
        <v>15509.293680297396</v>
      </c>
      <c r="G4473" s="14">
        <v>2825.2788104089218</v>
      </c>
      <c r="H4473" s="41">
        <v>0</v>
      </c>
    </row>
    <row r="4474" spans="1:8">
      <c r="A4474" s="11" t="s">
        <v>922</v>
      </c>
      <c r="B4474" s="58"/>
      <c r="C4474" s="42" t="s">
        <v>2222</v>
      </c>
      <c r="D4474" s="14">
        <v>19000</v>
      </c>
      <c r="E4474" s="14">
        <v>18417.28624535316</v>
      </c>
      <c r="F4474" s="14">
        <v>18417.28624535316</v>
      </c>
      <c r="G4474" s="14">
        <v>3355.0185873605951</v>
      </c>
      <c r="H4474" s="41">
        <v>0</v>
      </c>
    </row>
    <row r="4475" spans="1:8" ht="31.5">
      <c r="A4475" s="11" t="s">
        <v>923</v>
      </c>
      <c r="B4475" s="58"/>
      <c r="C4475" s="42" t="s">
        <v>2223</v>
      </c>
      <c r="D4475" s="14">
        <v>150000</v>
      </c>
      <c r="E4475" s="14">
        <v>145399.6282527881</v>
      </c>
      <c r="F4475" s="14">
        <v>145399.6282527881</v>
      </c>
      <c r="G4475" s="14">
        <v>26486.988847583645</v>
      </c>
      <c r="H4475" s="41">
        <v>0</v>
      </c>
    </row>
    <row r="4476" spans="1:8" ht="31.5">
      <c r="A4476" s="11" t="s">
        <v>924</v>
      </c>
      <c r="B4476" s="58"/>
      <c r="C4476" s="42" t="s">
        <v>6856</v>
      </c>
      <c r="D4476" s="14">
        <v>178000</v>
      </c>
      <c r="E4476" s="14">
        <v>172540.89219330857</v>
      </c>
      <c r="F4476" s="14">
        <v>172540.89219330857</v>
      </c>
      <c r="G4476" s="14">
        <v>31431.226765799256</v>
      </c>
      <c r="H4476" s="41">
        <v>0</v>
      </c>
    </row>
    <row r="4477" spans="1:8" ht="31.5">
      <c r="A4477" s="11" t="s">
        <v>927</v>
      </c>
      <c r="B4477" s="58"/>
      <c r="C4477" s="42" t="s">
        <v>2224</v>
      </c>
      <c r="D4477" s="14">
        <v>237000</v>
      </c>
      <c r="E4477" s="14">
        <v>229731.4126394052</v>
      </c>
      <c r="F4477" s="14">
        <v>229731.4126394052</v>
      </c>
      <c r="G4477" s="14">
        <v>41849.442379182154</v>
      </c>
      <c r="H4477" s="41">
        <v>0</v>
      </c>
    </row>
    <row r="4478" spans="1:8" ht="31.5">
      <c r="A4478" s="11" t="s">
        <v>929</v>
      </c>
      <c r="B4478" s="58"/>
      <c r="C4478" s="42" t="s">
        <v>2225</v>
      </c>
      <c r="D4478" s="14">
        <v>79000</v>
      </c>
      <c r="E4478" s="14">
        <v>76577.137546468395</v>
      </c>
      <c r="F4478" s="14">
        <v>76577.137546468395</v>
      </c>
      <c r="G4478" s="14">
        <v>13949.814126394052</v>
      </c>
      <c r="H4478" s="41">
        <v>0</v>
      </c>
    </row>
    <row r="4479" spans="1:8" ht="31.5">
      <c r="A4479" s="11" t="s">
        <v>931</v>
      </c>
      <c r="B4479" s="58"/>
      <c r="C4479" s="42" t="s">
        <v>6857</v>
      </c>
      <c r="D4479" s="14">
        <v>50000</v>
      </c>
      <c r="E4479" s="14">
        <v>48466.542750929366</v>
      </c>
      <c r="F4479" s="14">
        <v>48466.542750929366</v>
      </c>
      <c r="G4479" s="14">
        <v>8828.9962825278799</v>
      </c>
      <c r="H4479" s="41">
        <v>0</v>
      </c>
    </row>
    <row r="4480" spans="1:8" ht="31.5">
      <c r="A4480" s="11" t="s">
        <v>933</v>
      </c>
      <c r="B4480" s="58"/>
      <c r="C4480" s="42" t="s">
        <v>6858</v>
      </c>
      <c r="D4480" s="14">
        <v>30000</v>
      </c>
      <c r="E4480" s="14">
        <v>29079.92565055762</v>
      </c>
      <c r="F4480" s="14">
        <v>29079.92565055762</v>
      </c>
      <c r="G4480" s="14">
        <v>5297.3977695167287</v>
      </c>
      <c r="H4480" s="41">
        <v>0</v>
      </c>
    </row>
    <row r="4481" spans="1:8" ht="47.25">
      <c r="A4481" s="11" t="s">
        <v>935</v>
      </c>
      <c r="B4481" s="58"/>
      <c r="C4481" s="42" t="s">
        <v>6859</v>
      </c>
      <c r="D4481" s="14">
        <v>100000</v>
      </c>
      <c r="E4481" s="14">
        <v>96933.085501858732</v>
      </c>
      <c r="F4481" s="14">
        <v>96933.085501858732</v>
      </c>
      <c r="G4481" s="14">
        <v>17657.99256505576</v>
      </c>
      <c r="H4481" s="41">
        <v>0</v>
      </c>
    </row>
    <row r="4482" spans="1:8">
      <c r="A4482" s="11"/>
      <c r="B4482" s="58" t="s">
        <v>2226</v>
      </c>
      <c r="C4482" s="58"/>
      <c r="D4482" s="14">
        <f>SUM(D4468:D4481)</f>
        <v>1076000</v>
      </c>
      <c r="E4482" s="14">
        <v>1043000</v>
      </c>
      <c r="F4482" s="14">
        <v>1043000</v>
      </c>
      <c r="G4482" s="14">
        <v>190000</v>
      </c>
      <c r="H4482" s="14">
        <f>SUM(H4468:H4481)</f>
        <v>46000</v>
      </c>
    </row>
    <row r="4483" spans="1:8">
      <c r="A4483" s="11" t="s">
        <v>937</v>
      </c>
      <c r="B4483" s="58" t="s">
        <v>2227</v>
      </c>
      <c r="C4483" s="42" t="s">
        <v>2228</v>
      </c>
      <c r="D4483" s="14">
        <v>127000</v>
      </c>
      <c r="E4483" s="14">
        <v>121466.45282010158</v>
      </c>
      <c r="F4483" s="14">
        <v>119895.75</v>
      </c>
      <c r="G4483" s="14">
        <v>30035.02</v>
      </c>
      <c r="H4483" s="41">
        <v>0</v>
      </c>
    </row>
    <row r="4484" spans="1:8" ht="31.5">
      <c r="A4484" s="11" t="s">
        <v>940</v>
      </c>
      <c r="B4484" s="58"/>
      <c r="C4484" s="42" t="s">
        <v>2229</v>
      </c>
      <c r="D4484" s="14">
        <v>24000</v>
      </c>
      <c r="E4484" s="14">
        <v>22954.290296712108</v>
      </c>
      <c r="F4484" s="14">
        <v>22954.290296712108</v>
      </c>
      <c r="G4484" s="14">
        <v>5972.7345629510828</v>
      </c>
      <c r="H4484" s="41">
        <v>0</v>
      </c>
    </row>
    <row r="4485" spans="1:8" ht="47.25">
      <c r="A4485" s="11" t="s">
        <v>942</v>
      </c>
      <c r="B4485" s="58"/>
      <c r="C4485" s="42" t="s">
        <v>6860</v>
      </c>
      <c r="D4485" s="14">
        <v>40000</v>
      </c>
      <c r="E4485" s="14">
        <v>38257.150494520181</v>
      </c>
      <c r="F4485" s="14">
        <v>38257.150494520181</v>
      </c>
      <c r="G4485" s="14">
        <v>9954.557604918471</v>
      </c>
      <c r="H4485" s="41">
        <v>0</v>
      </c>
    </row>
    <row r="4486" spans="1:8" ht="47.25">
      <c r="A4486" s="11" t="s">
        <v>943</v>
      </c>
      <c r="B4486" s="58"/>
      <c r="C4486" s="42" t="s">
        <v>6861</v>
      </c>
      <c r="D4486" s="14">
        <v>87000</v>
      </c>
      <c r="E4486" s="14">
        <v>83209.30232558139</v>
      </c>
      <c r="F4486" s="14">
        <v>83209.30232558139</v>
      </c>
      <c r="G4486" s="14">
        <v>21651.162790697676</v>
      </c>
      <c r="H4486" s="41">
        <v>0</v>
      </c>
    </row>
    <row r="4487" spans="1:8" ht="31.5">
      <c r="A4487" s="11" t="s">
        <v>944</v>
      </c>
      <c r="B4487" s="58"/>
      <c r="C4487" s="42" t="s">
        <v>6862</v>
      </c>
      <c r="D4487" s="14">
        <v>32000</v>
      </c>
      <c r="E4487" s="14">
        <v>29035.02</v>
      </c>
      <c r="F4487" s="14">
        <v>30605.720395616147</v>
      </c>
      <c r="G4487" s="14">
        <v>7963.6460839347765</v>
      </c>
      <c r="H4487" s="41">
        <v>0</v>
      </c>
    </row>
    <row r="4488" spans="1:8">
      <c r="A4488" s="11" t="s">
        <v>947</v>
      </c>
      <c r="B4488" s="58"/>
      <c r="C4488" s="42" t="s">
        <v>2230</v>
      </c>
      <c r="D4488" s="14">
        <v>59000</v>
      </c>
      <c r="E4488" s="110">
        <v>58000</v>
      </c>
      <c r="F4488" s="110">
        <v>58000</v>
      </c>
      <c r="G4488" s="110">
        <v>58000</v>
      </c>
      <c r="H4488" s="110">
        <v>58000</v>
      </c>
    </row>
    <row r="4489" spans="1:8">
      <c r="A4489" s="11" t="s">
        <v>949</v>
      </c>
      <c r="B4489" s="58"/>
      <c r="C4489" s="42" t="s">
        <v>2231</v>
      </c>
      <c r="D4489" s="14">
        <v>79000</v>
      </c>
      <c r="E4489" s="14">
        <v>75557.872226677355</v>
      </c>
      <c r="F4489" s="14">
        <v>75557.872226677355</v>
      </c>
      <c r="G4489" s="14">
        <v>19660.251269713979</v>
      </c>
      <c r="H4489" s="41">
        <v>0</v>
      </c>
    </row>
    <row r="4490" spans="1:8">
      <c r="A4490" s="11" t="s">
        <v>951</v>
      </c>
      <c r="B4490" s="58"/>
      <c r="C4490" s="42" t="s">
        <v>2232</v>
      </c>
      <c r="D4490" s="14">
        <v>203000</v>
      </c>
      <c r="E4490" s="14">
        <v>194155.03875968992</v>
      </c>
      <c r="F4490" s="14">
        <v>194155.03875968992</v>
      </c>
      <c r="G4490" s="14">
        <v>8773.0499999999993</v>
      </c>
      <c r="H4490" s="41">
        <v>0</v>
      </c>
    </row>
    <row r="4491" spans="1:8">
      <c r="A4491" s="11" t="s">
        <v>953</v>
      </c>
      <c r="B4491" s="58"/>
      <c r="C4491" s="42" t="s">
        <v>2233</v>
      </c>
      <c r="D4491" s="14">
        <v>95000</v>
      </c>
      <c r="E4491" s="14">
        <v>90860.732424485424</v>
      </c>
      <c r="F4491" s="14">
        <v>90860.732424485424</v>
      </c>
      <c r="G4491" s="14">
        <v>23642.074311681368</v>
      </c>
      <c r="H4491" s="110">
        <v>70000</v>
      </c>
    </row>
    <row r="4492" spans="1:8">
      <c r="A4492" s="11" t="s">
        <v>955</v>
      </c>
      <c r="B4492" s="58"/>
      <c r="C4492" s="42" t="s">
        <v>2234</v>
      </c>
      <c r="D4492" s="14">
        <v>40000</v>
      </c>
      <c r="E4492" s="14">
        <v>38257.150494520181</v>
      </c>
      <c r="F4492" s="14">
        <v>38257.150494520181</v>
      </c>
      <c r="G4492" s="14">
        <v>9954.557604918471</v>
      </c>
      <c r="H4492" s="110">
        <v>28958</v>
      </c>
    </row>
    <row r="4493" spans="1:8">
      <c r="A4493" s="11" t="s">
        <v>956</v>
      </c>
      <c r="B4493" s="58"/>
      <c r="C4493" s="42" t="s">
        <v>2235</v>
      </c>
      <c r="D4493" s="14">
        <v>32000</v>
      </c>
      <c r="E4493" s="14">
        <v>30605.720395616147</v>
      </c>
      <c r="F4493" s="14">
        <v>30605.720395616147</v>
      </c>
      <c r="G4493" s="14">
        <v>7963.6460839347765</v>
      </c>
      <c r="H4493" s="110">
        <v>22886</v>
      </c>
    </row>
    <row r="4494" spans="1:8">
      <c r="A4494" s="11" t="s">
        <v>957</v>
      </c>
      <c r="B4494" s="58"/>
      <c r="C4494" s="42" t="s">
        <v>2236</v>
      </c>
      <c r="D4494" s="14">
        <v>111000</v>
      </c>
      <c r="E4494" s="14">
        <v>106163.59262229351</v>
      </c>
      <c r="F4494" s="14">
        <v>106163.59262229351</v>
      </c>
      <c r="G4494" s="14">
        <v>27623.897353648757</v>
      </c>
      <c r="H4494" s="110">
        <v>37680</v>
      </c>
    </row>
    <row r="4495" spans="1:8">
      <c r="A4495" s="11" t="s">
        <v>960</v>
      </c>
      <c r="B4495" s="58"/>
      <c r="C4495" s="42" t="s">
        <v>2237</v>
      </c>
      <c r="D4495" s="14">
        <v>75000</v>
      </c>
      <c r="E4495" s="14">
        <v>71732.157177225337</v>
      </c>
      <c r="F4495" s="14">
        <v>71732.157177225337</v>
      </c>
      <c r="G4495" s="14">
        <v>18664.795509222135</v>
      </c>
      <c r="H4495" s="41">
        <v>0</v>
      </c>
    </row>
    <row r="4496" spans="1:8">
      <c r="A4496" s="11" t="s">
        <v>962</v>
      </c>
      <c r="B4496" s="58"/>
      <c r="C4496" s="42" t="s">
        <v>2238</v>
      </c>
      <c r="D4496" s="14">
        <v>16000</v>
      </c>
      <c r="E4496" s="14">
        <v>15302.860197808073</v>
      </c>
      <c r="F4496" s="14">
        <v>15302.860197808073</v>
      </c>
      <c r="G4496" s="14">
        <v>3981.8230419673882</v>
      </c>
      <c r="H4496" s="41">
        <v>0</v>
      </c>
    </row>
    <row r="4497" spans="1:8">
      <c r="A4497" s="11" t="s">
        <v>964</v>
      </c>
      <c r="B4497" s="58"/>
      <c r="C4497" s="42" t="s">
        <v>2239</v>
      </c>
      <c r="D4497" s="14">
        <v>67000</v>
      </c>
      <c r="E4497" s="14">
        <v>64080.727078321303</v>
      </c>
      <c r="F4497" s="14">
        <v>64080.727078321303</v>
      </c>
      <c r="G4497" s="14">
        <v>16673.883988238438</v>
      </c>
      <c r="H4497" s="41">
        <v>0</v>
      </c>
    </row>
    <row r="4498" spans="1:8">
      <c r="A4498" s="11" t="s">
        <v>966</v>
      </c>
      <c r="B4498" s="58"/>
      <c r="C4498" s="42" t="s">
        <v>6863</v>
      </c>
      <c r="D4498" s="14">
        <v>39000</v>
      </c>
      <c r="E4498" s="14">
        <v>37300.721732157173</v>
      </c>
      <c r="F4498" s="14">
        <v>37300.721732157173</v>
      </c>
      <c r="G4498" s="14">
        <v>9705.6936647955081</v>
      </c>
      <c r="H4498" s="41">
        <v>0</v>
      </c>
    </row>
    <row r="4499" spans="1:8" ht="31.5">
      <c r="A4499" s="11" t="s">
        <v>968</v>
      </c>
      <c r="B4499" s="58"/>
      <c r="C4499" s="42" t="s">
        <v>6864</v>
      </c>
      <c r="D4499" s="14">
        <v>47000</v>
      </c>
      <c r="E4499" s="14">
        <v>44952.151831061215</v>
      </c>
      <c r="F4499" s="14">
        <v>44952.151831061215</v>
      </c>
      <c r="G4499" s="14">
        <v>11696.605185779203</v>
      </c>
      <c r="H4499" s="41">
        <v>0</v>
      </c>
    </row>
    <row r="4500" spans="1:8">
      <c r="A4500" s="11" t="s">
        <v>970</v>
      </c>
      <c r="B4500" s="58"/>
      <c r="C4500" s="42" t="s">
        <v>2240</v>
      </c>
      <c r="D4500" s="14">
        <v>90000</v>
      </c>
      <c r="E4500" s="14">
        <v>86078.588612670414</v>
      </c>
      <c r="F4500" s="14">
        <v>86078.588612670414</v>
      </c>
      <c r="G4500" s="14">
        <v>22397.754611066561</v>
      </c>
      <c r="H4500" s="41">
        <v>0</v>
      </c>
    </row>
    <row r="4501" spans="1:8">
      <c r="A4501" s="11" t="s">
        <v>972</v>
      </c>
      <c r="B4501" s="58"/>
      <c r="C4501" s="42" t="s">
        <v>6865</v>
      </c>
      <c r="D4501" s="14">
        <v>198000</v>
      </c>
      <c r="E4501" s="14">
        <v>189372.89494787488</v>
      </c>
      <c r="F4501" s="14">
        <v>189372.89494787488</v>
      </c>
      <c r="G4501" s="14">
        <v>49275.060144346426</v>
      </c>
      <c r="H4501" s="110">
        <v>24435</v>
      </c>
    </row>
    <row r="4502" spans="1:8">
      <c r="A4502" s="11" t="s">
        <v>973</v>
      </c>
      <c r="B4502" s="58"/>
      <c r="C4502" s="42" t="s">
        <v>6866</v>
      </c>
      <c r="D4502" s="14">
        <v>73000</v>
      </c>
      <c r="E4502" s="14">
        <v>69819.299652499336</v>
      </c>
      <c r="F4502" s="14">
        <v>69819.299652499336</v>
      </c>
      <c r="G4502" s="14">
        <v>18167.067628976209</v>
      </c>
      <c r="H4502" s="41">
        <v>0</v>
      </c>
    </row>
    <row r="4503" spans="1:8">
      <c r="A4503" s="11" t="s">
        <v>974</v>
      </c>
      <c r="B4503" s="58"/>
      <c r="C4503" s="42" t="s">
        <v>2241</v>
      </c>
      <c r="D4503" s="14">
        <v>49000</v>
      </c>
      <c r="E4503" s="14">
        <v>46865.009355787224</v>
      </c>
      <c r="F4503" s="14">
        <v>46865.009355787224</v>
      </c>
      <c r="G4503" s="14">
        <v>12194.333066025127</v>
      </c>
      <c r="H4503" s="41">
        <v>0</v>
      </c>
    </row>
    <row r="4504" spans="1:8">
      <c r="A4504" s="11" t="s">
        <v>977</v>
      </c>
      <c r="B4504" s="58"/>
      <c r="C4504" s="42" t="s">
        <v>2242</v>
      </c>
      <c r="D4504" s="14">
        <v>47000</v>
      </c>
      <c r="E4504" s="14">
        <v>44952.151831061215</v>
      </c>
      <c r="F4504" s="14">
        <v>44952.151831061215</v>
      </c>
      <c r="G4504" s="14">
        <v>11696.605185779203</v>
      </c>
      <c r="H4504" s="110">
        <v>35000</v>
      </c>
    </row>
    <row r="4505" spans="1:8" ht="31.5">
      <c r="A4505" s="11" t="s">
        <v>979</v>
      </c>
      <c r="B4505" s="58"/>
      <c r="C4505" s="42" t="s">
        <v>6867</v>
      </c>
      <c r="D4505" s="14">
        <v>119000</v>
      </c>
      <c r="E4505" s="14">
        <v>113815.02272119754</v>
      </c>
      <c r="F4505" s="14">
        <v>113815.02272119754</v>
      </c>
      <c r="G4505" s="14">
        <v>29614.80887463245</v>
      </c>
      <c r="H4505" s="110">
        <v>87000</v>
      </c>
    </row>
    <row r="4506" spans="1:8" ht="31.5">
      <c r="A4506" s="11" t="s">
        <v>981</v>
      </c>
      <c r="B4506" s="58"/>
      <c r="C4506" s="42" t="s">
        <v>2243</v>
      </c>
      <c r="D4506" s="14">
        <v>150000</v>
      </c>
      <c r="E4506" s="14">
        <v>143464.31435445067</v>
      </c>
      <c r="F4506" s="14">
        <v>143464.31435445067</v>
      </c>
      <c r="G4506" s="14">
        <v>37329.591018444269</v>
      </c>
      <c r="H4506" s="110">
        <v>111000</v>
      </c>
    </row>
    <row r="4507" spans="1:8">
      <c r="A4507" s="11" t="s">
        <v>983</v>
      </c>
      <c r="B4507" s="58"/>
      <c r="C4507" s="42" t="s">
        <v>6868</v>
      </c>
      <c r="D4507" s="14">
        <v>16000</v>
      </c>
      <c r="E4507" s="14">
        <v>15302.860197808073</v>
      </c>
      <c r="F4507" s="14">
        <v>15302.860197808073</v>
      </c>
      <c r="G4507" s="14">
        <v>3981.8230419673882</v>
      </c>
      <c r="H4507" s="41">
        <v>0</v>
      </c>
    </row>
    <row r="4508" spans="1:8">
      <c r="A4508" s="11" t="s">
        <v>985</v>
      </c>
      <c r="B4508" s="58"/>
      <c r="C4508" s="42" t="s">
        <v>6869</v>
      </c>
      <c r="D4508" s="14">
        <v>27000</v>
      </c>
      <c r="E4508" s="14">
        <v>25823.576583801121</v>
      </c>
      <c r="F4508" s="14">
        <v>25823.576583801121</v>
      </c>
      <c r="G4508" s="14">
        <v>6719.326383319968</v>
      </c>
      <c r="H4508" s="41">
        <v>0</v>
      </c>
    </row>
    <row r="4509" spans="1:8">
      <c r="A4509" s="11" t="s">
        <v>987</v>
      </c>
      <c r="B4509" s="58"/>
      <c r="C4509" s="42" t="s">
        <v>2244</v>
      </c>
      <c r="D4509" s="14">
        <v>237000</v>
      </c>
      <c r="E4509" s="14">
        <v>226673.61668003208</v>
      </c>
      <c r="F4509" s="14">
        <v>226673.61668003208</v>
      </c>
      <c r="G4509" s="14">
        <v>58980.753809141941</v>
      </c>
      <c r="H4509" s="110">
        <v>173830</v>
      </c>
    </row>
    <row r="4510" spans="1:8">
      <c r="A4510" s="11" t="s">
        <v>989</v>
      </c>
      <c r="B4510" s="58"/>
      <c r="C4510" s="42" t="s">
        <v>2245</v>
      </c>
      <c r="D4510" s="14">
        <v>24000</v>
      </c>
      <c r="E4510" s="14">
        <v>22954.290296712108</v>
      </c>
      <c r="F4510" s="14">
        <v>22621.32</v>
      </c>
      <c r="G4510" s="14">
        <v>5972.7345629510828</v>
      </c>
      <c r="H4510" s="41">
        <v>0</v>
      </c>
    </row>
    <row r="4511" spans="1:8">
      <c r="A4511" s="11" t="s">
        <v>991</v>
      </c>
      <c r="B4511" s="58"/>
      <c r="C4511" s="42" t="s">
        <v>6870</v>
      </c>
      <c r="D4511" s="14">
        <v>20000</v>
      </c>
      <c r="E4511" s="14">
        <v>19128.575247260091</v>
      </c>
      <c r="F4511" s="14">
        <v>19128.575247260091</v>
      </c>
      <c r="G4511" s="14">
        <v>4977.2788024592355</v>
      </c>
      <c r="H4511" s="41">
        <v>0</v>
      </c>
    </row>
    <row r="4512" spans="1:8">
      <c r="A4512" s="11" t="s">
        <v>992</v>
      </c>
      <c r="B4512" s="58"/>
      <c r="C4512" s="42" t="s">
        <v>2246</v>
      </c>
      <c r="D4512" s="14">
        <v>16000</v>
      </c>
      <c r="E4512" s="14">
        <v>14969.89</v>
      </c>
      <c r="F4512" s="14">
        <v>15302.860197808073</v>
      </c>
      <c r="G4512" s="14">
        <v>3981.8230419673882</v>
      </c>
      <c r="H4512" s="41">
        <v>0</v>
      </c>
    </row>
    <row r="4513" spans="1:8">
      <c r="A4513" s="11" t="s">
        <v>993</v>
      </c>
      <c r="B4513" s="58"/>
      <c r="C4513" s="42" t="s">
        <v>2247</v>
      </c>
      <c r="D4513" s="14">
        <v>10000</v>
      </c>
      <c r="E4513" s="110">
        <v>9897.26</v>
      </c>
      <c r="F4513" s="110">
        <v>9897.26</v>
      </c>
      <c r="G4513" s="110">
        <v>9897.26</v>
      </c>
      <c r="H4513" s="110">
        <v>9897.26</v>
      </c>
    </row>
    <row r="4514" spans="1:8">
      <c r="A4514" s="11" t="s">
        <v>996</v>
      </c>
      <c r="B4514" s="58"/>
      <c r="C4514" s="42" t="s">
        <v>2248</v>
      </c>
      <c r="D4514" s="14">
        <v>791000</v>
      </c>
      <c r="E4514" s="14">
        <v>756535.15102913661</v>
      </c>
      <c r="F4514" s="14">
        <v>756535.15102913661</v>
      </c>
      <c r="G4514" s="14">
        <v>189442.76</v>
      </c>
      <c r="H4514" s="41">
        <v>0</v>
      </c>
    </row>
    <row r="4515" spans="1:8" ht="31.5">
      <c r="A4515" s="11" t="s">
        <v>997</v>
      </c>
      <c r="B4515" s="58"/>
      <c r="C4515" s="42" t="s">
        <v>2249</v>
      </c>
      <c r="D4515" s="14">
        <v>240000</v>
      </c>
      <c r="E4515" s="14">
        <v>229542.90296712107</v>
      </c>
      <c r="F4515" s="14">
        <v>229542.90296712107</v>
      </c>
      <c r="G4515" s="14">
        <v>59727.345629510826</v>
      </c>
      <c r="H4515" s="41">
        <v>0</v>
      </c>
    </row>
    <row r="4516" spans="1:8">
      <c r="A4516" s="11" t="s">
        <v>998</v>
      </c>
      <c r="B4516" s="58"/>
      <c r="C4516" s="42" t="s">
        <v>6871</v>
      </c>
      <c r="D4516" s="14">
        <v>10000</v>
      </c>
      <c r="E4516" s="14">
        <v>9564.2876236300453</v>
      </c>
      <c r="F4516" s="14">
        <v>9564.2876236300453</v>
      </c>
      <c r="G4516" s="14">
        <v>2488.6394012296178</v>
      </c>
      <c r="H4516" s="41">
        <v>0</v>
      </c>
    </row>
    <row r="4517" spans="1:8">
      <c r="A4517" s="11" t="s">
        <v>1001</v>
      </c>
      <c r="B4517" s="58"/>
      <c r="C4517" s="42" t="s">
        <v>6872</v>
      </c>
      <c r="D4517" s="14">
        <v>20000</v>
      </c>
      <c r="E4517" s="14">
        <v>19128.575247260091</v>
      </c>
      <c r="F4517" s="14">
        <v>19128.575247260091</v>
      </c>
      <c r="G4517" s="14">
        <v>4977.2788024592355</v>
      </c>
      <c r="H4517" s="41">
        <v>0</v>
      </c>
    </row>
    <row r="4518" spans="1:8">
      <c r="A4518" s="11" t="s">
        <v>1003</v>
      </c>
      <c r="B4518" s="58"/>
      <c r="C4518" s="42" t="s">
        <v>6873</v>
      </c>
      <c r="D4518" s="14">
        <v>20000</v>
      </c>
      <c r="E4518" s="14">
        <v>19128.575247260091</v>
      </c>
      <c r="F4518" s="14">
        <v>19128.575247260091</v>
      </c>
      <c r="G4518" s="14">
        <v>4977.2788024592355</v>
      </c>
      <c r="H4518" s="41">
        <v>0</v>
      </c>
    </row>
    <row r="4519" spans="1:8">
      <c r="A4519" s="11" t="s">
        <v>1005</v>
      </c>
      <c r="B4519" s="58"/>
      <c r="C4519" s="42" t="s">
        <v>6874</v>
      </c>
      <c r="D4519" s="14">
        <v>20000</v>
      </c>
      <c r="E4519" s="14">
        <v>19128.575247260091</v>
      </c>
      <c r="F4519" s="14">
        <v>19128.575247260091</v>
      </c>
      <c r="G4519" s="14">
        <v>4977.2788024592355</v>
      </c>
      <c r="H4519" s="41">
        <v>0</v>
      </c>
    </row>
    <row r="4520" spans="1:8">
      <c r="A4520" s="11" t="s">
        <v>1007</v>
      </c>
      <c r="B4520" s="58"/>
      <c r="C4520" s="42" t="s">
        <v>6875</v>
      </c>
      <c r="D4520" s="14">
        <v>10000</v>
      </c>
      <c r="E4520" s="14">
        <v>9564.2876236300453</v>
      </c>
      <c r="F4520" s="14">
        <v>9564.2876236300453</v>
      </c>
      <c r="G4520" s="14">
        <v>2488.6394012296178</v>
      </c>
      <c r="H4520" s="41">
        <v>0</v>
      </c>
    </row>
    <row r="4521" spans="1:8">
      <c r="A4521" s="11" t="s">
        <v>1009</v>
      </c>
      <c r="B4521" s="58"/>
      <c r="C4521" s="42" t="s">
        <v>6876</v>
      </c>
      <c r="D4521" s="14">
        <v>10000</v>
      </c>
      <c r="E4521" s="14">
        <v>9564.2876236300453</v>
      </c>
      <c r="F4521" s="14">
        <v>9564.2876236300453</v>
      </c>
      <c r="G4521" s="14">
        <v>2488.6394012296178</v>
      </c>
      <c r="H4521" s="41">
        <v>0</v>
      </c>
    </row>
    <row r="4522" spans="1:8">
      <c r="A4522" s="11" t="s">
        <v>1011</v>
      </c>
      <c r="B4522" s="58"/>
      <c r="C4522" s="42" t="s">
        <v>6877</v>
      </c>
      <c r="D4522" s="14">
        <v>10000</v>
      </c>
      <c r="E4522" s="14">
        <v>9564.2876236300453</v>
      </c>
      <c r="F4522" s="14">
        <v>9564.2876236300453</v>
      </c>
      <c r="G4522" s="14">
        <v>2488.6394012296178</v>
      </c>
      <c r="H4522" s="41">
        <v>0</v>
      </c>
    </row>
    <row r="4523" spans="1:8">
      <c r="A4523" s="11" t="s">
        <v>1013</v>
      </c>
      <c r="B4523" s="58"/>
      <c r="C4523" s="42" t="s">
        <v>6878</v>
      </c>
      <c r="D4523" s="14">
        <v>10000</v>
      </c>
      <c r="E4523" s="14">
        <v>9564.2876236300453</v>
      </c>
      <c r="F4523" s="14">
        <v>9564.2876236300453</v>
      </c>
      <c r="G4523" s="14">
        <v>2488.6394012296178</v>
      </c>
      <c r="H4523" s="41">
        <v>0</v>
      </c>
    </row>
    <row r="4524" spans="1:8">
      <c r="A4524" s="11" t="s">
        <v>1015</v>
      </c>
      <c r="B4524" s="58"/>
      <c r="C4524" s="42" t="s">
        <v>6879</v>
      </c>
      <c r="D4524" s="14">
        <v>10000</v>
      </c>
      <c r="E4524" s="14">
        <v>9564.2876236300453</v>
      </c>
      <c r="F4524" s="14">
        <v>9564.2876236300453</v>
      </c>
      <c r="G4524" s="14">
        <v>2488.6394012296178</v>
      </c>
      <c r="H4524" s="41">
        <v>0</v>
      </c>
    </row>
    <row r="4525" spans="1:8">
      <c r="A4525" s="11" t="s">
        <v>1017</v>
      </c>
      <c r="B4525" s="58"/>
      <c r="C4525" s="42" t="s">
        <v>6880</v>
      </c>
      <c r="D4525" s="14">
        <v>100000</v>
      </c>
      <c r="E4525" s="14">
        <v>95642.87623630045</v>
      </c>
      <c r="F4525" s="14">
        <v>95642.87623630045</v>
      </c>
      <c r="G4525" s="14">
        <v>24886.394012296176</v>
      </c>
      <c r="H4525" s="41">
        <v>0</v>
      </c>
    </row>
    <row r="4526" spans="1:8">
      <c r="A4526" s="11" t="s">
        <v>1019</v>
      </c>
      <c r="B4526" s="58"/>
      <c r="C4526" s="42" t="s">
        <v>6881</v>
      </c>
      <c r="D4526" s="14">
        <v>10000</v>
      </c>
      <c r="E4526" s="14">
        <v>9564.2876236300453</v>
      </c>
      <c r="F4526" s="14">
        <v>9564.2876236300453</v>
      </c>
      <c r="G4526" s="14">
        <v>2488.6394012296178</v>
      </c>
      <c r="H4526" s="41">
        <v>0</v>
      </c>
    </row>
    <row r="4527" spans="1:8" ht="31.5">
      <c r="A4527" s="11" t="s">
        <v>1021</v>
      </c>
      <c r="B4527" s="58"/>
      <c r="C4527" s="42" t="s">
        <v>6882</v>
      </c>
      <c r="D4527" s="14">
        <v>20000</v>
      </c>
      <c r="E4527" s="14">
        <v>19128.575247260091</v>
      </c>
      <c r="F4527" s="14">
        <v>19128.575247260091</v>
      </c>
      <c r="G4527" s="14">
        <v>4977.2788024592355</v>
      </c>
      <c r="H4527" s="41">
        <v>0</v>
      </c>
    </row>
    <row r="4528" spans="1:8" ht="47.25">
      <c r="A4528" s="11" t="s">
        <v>1023</v>
      </c>
      <c r="B4528" s="58"/>
      <c r="C4528" s="42" t="s">
        <v>6883</v>
      </c>
      <c r="D4528" s="14">
        <v>50000</v>
      </c>
      <c r="E4528" s="14">
        <v>47821.438118150225</v>
      </c>
      <c r="F4528" s="14">
        <v>47821.438118150225</v>
      </c>
      <c r="G4528" s="14">
        <v>12443.197006148088</v>
      </c>
      <c r="H4528" s="41">
        <v>0</v>
      </c>
    </row>
    <row r="4529" spans="1:8">
      <c r="A4529" s="11" t="s">
        <v>1025</v>
      </c>
      <c r="B4529" s="58"/>
      <c r="C4529" s="42" t="s">
        <v>6884</v>
      </c>
      <c r="D4529" s="14">
        <v>25000</v>
      </c>
      <c r="E4529" s="14">
        <v>23910.719059075112</v>
      </c>
      <c r="F4529" s="14">
        <v>23910.719059075112</v>
      </c>
      <c r="G4529" s="14">
        <v>6221.5985030740439</v>
      </c>
      <c r="H4529" s="41">
        <v>0</v>
      </c>
    </row>
    <row r="4530" spans="1:8">
      <c r="A4530" s="11" t="s">
        <v>1027</v>
      </c>
      <c r="B4530" s="58"/>
      <c r="C4530" s="42" t="s">
        <v>6885</v>
      </c>
      <c r="D4530" s="14">
        <v>60000</v>
      </c>
      <c r="E4530" s="14">
        <v>57385.725741780268</v>
      </c>
      <c r="F4530" s="14">
        <v>57385.725741780268</v>
      </c>
      <c r="G4530" s="14">
        <v>14931.836407377707</v>
      </c>
      <c r="H4530" s="41">
        <v>0</v>
      </c>
    </row>
    <row r="4531" spans="1:8" ht="31.5">
      <c r="A4531" s="11" t="s">
        <v>1029</v>
      </c>
      <c r="B4531" s="58"/>
      <c r="C4531" s="42" t="s">
        <v>6886</v>
      </c>
      <c r="D4531" s="14">
        <v>40000</v>
      </c>
      <c r="E4531" s="14">
        <v>38257.150494520181</v>
      </c>
      <c r="F4531" s="14">
        <v>38257.150494520181</v>
      </c>
      <c r="G4531" s="14">
        <v>9954.557604918471</v>
      </c>
      <c r="H4531" s="41">
        <v>0</v>
      </c>
    </row>
    <row r="4532" spans="1:8">
      <c r="A4532" s="11" t="s">
        <v>1031</v>
      </c>
      <c r="B4532" s="58"/>
      <c r="C4532" s="42" t="s">
        <v>6887</v>
      </c>
      <c r="D4532" s="14">
        <v>16000</v>
      </c>
      <c r="E4532" s="14">
        <v>15302.860197808073</v>
      </c>
      <c r="F4532" s="14">
        <v>15302.860197808073</v>
      </c>
      <c r="G4532" s="14">
        <v>3981.8230419673882</v>
      </c>
      <c r="H4532" s="41">
        <v>0</v>
      </c>
    </row>
    <row r="4533" spans="1:8" ht="31.5">
      <c r="A4533" s="11" t="s">
        <v>1033</v>
      </c>
      <c r="B4533" s="58"/>
      <c r="C4533" s="42" t="s">
        <v>6888</v>
      </c>
      <c r="D4533" s="14">
        <v>20000</v>
      </c>
      <c r="E4533" s="14">
        <v>19128.575247260091</v>
      </c>
      <c r="F4533" s="14">
        <v>19128.575247260091</v>
      </c>
      <c r="G4533" s="14">
        <v>4977.2788024592355</v>
      </c>
      <c r="H4533" s="41">
        <v>0</v>
      </c>
    </row>
    <row r="4534" spans="1:8">
      <c r="A4534" s="11"/>
      <c r="B4534" s="58" t="s">
        <v>2250</v>
      </c>
      <c r="C4534" s="58"/>
      <c r="D4534" s="14">
        <v>3741000</v>
      </c>
      <c r="E4534" s="14">
        <v>3578000</v>
      </c>
      <c r="F4534" s="14">
        <v>3578000</v>
      </c>
      <c r="G4534" s="14">
        <v>931000</v>
      </c>
      <c r="H4534" s="14">
        <v>658686.26</v>
      </c>
    </row>
    <row r="4535" spans="1:8">
      <c r="A4535" s="11" t="s">
        <v>1034</v>
      </c>
      <c r="B4535" s="58" t="s">
        <v>2251</v>
      </c>
      <c r="C4535" s="42" t="s">
        <v>2252</v>
      </c>
      <c r="D4535" s="14">
        <v>237000</v>
      </c>
      <c r="E4535" s="14">
        <v>225835.11777301924</v>
      </c>
      <c r="F4535" s="14">
        <v>225835.11777301924</v>
      </c>
      <c r="G4535" s="14"/>
      <c r="H4535" s="41">
        <v>0</v>
      </c>
    </row>
    <row r="4536" spans="1:8" ht="31.5">
      <c r="A4536" s="11" t="s">
        <v>1036</v>
      </c>
      <c r="B4536" s="58"/>
      <c r="C4536" s="42" t="s">
        <v>2253</v>
      </c>
      <c r="D4536" s="14">
        <v>29000</v>
      </c>
      <c r="E4536" s="14">
        <v>27633.832976445396</v>
      </c>
      <c r="F4536" s="14">
        <v>27633.832976445396</v>
      </c>
      <c r="G4536" s="14"/>
      <c r="H4536" s="41">
        <v>0</v>
      </c>
    </row>
    <row r="4537" spans="1:8">
      <c r="A4537" s="11" t="s">
        <v>1038</v>
      </c>
      <c r="B4537" s="58"/>
      <c r="C4537" s="42" t="s">
        <v>2254</v>
      </c>
      <c r="D4537" s="14">
        <v>17000</v>
      </c>
      <c r="E4537" s="14">
        <v>16199.143468950748</v>
      </c>
      <c r="F4537" s="14">
        <v>16199.143468950748</v>
      </c>
      <c r="G4537" s="14"/>
      <c r="H4537" s="41">
        <v>0</v>
      </c>
    </row>
    <row r="4538" spans="1:8">
      <c r="A4538" s="11" t="s">
        <v>1040</v>
      </c>
      <c r="B4538" s="58"/>
      <c r="C4538" s="42" t="s">
        <v>2255</v>
      </c>
      <c r="D4538" s="14">
        <v>17000</v>
      </c>
      <c r="E4538" s="14">
        <v>16199.143468950748</v>
      </c>
      <c r="F4538" s="14">
        <v>16199.143468950748</v>
      </c>
      <c r="G4538" s="14"/>
      <c r="H4538" s="41">
        <v>0</v>
      </c>
    </row>
    <row r="4539" spans="1:8">
      <c r="A4539" s="11" t="s">
        <v>1042</v>
      </c>
      <c r="B4539" s="58"/>
      <c r="C4539" s="42" t="s">
        <v>2256</v>
      </c>
      <c r="D4539" s="14">
        <v>26000</v>
      </c>
      <c r="E4539" s="14">
        <v>24775.160599571733</v>
      </c>
      <c r="F4539" s="14">
        <v>24775.160599571733</v>
      </c>
      <c r="G4539" s="14"/>
      <c r="H4539" s="41">
        <v>0</v>
      </c>
    </row>
    <row r="4540" spans="1:8">
      <c r="A4540" s="11" t="s">
        <v>1044</v>
      </c>
      <c r="B4540" s="58"/>
      <c r="C4540" s="42" t="s">
        <v>2257</v>
      </c>
      <c r="D4540" s="14">
        <v>27000</v>
      </c>
      <c r="E4540" s="14">
        <v>25728.051391862955</v>
      </c>
      <c r="F4540" s="14">
        <v>25728.051391862955</v>
      </c>
      <c r="G4540" s="14"/>
      <c r="H4540" s="41">
        <v>0</v>
      </c>
    </row>
    <row r="4541" spans="1:8">
      <c r="A4541" s="11" t="s">
        <v>1046</v>
      </c>
      <c r="B4541" s="58"/>
      <c r="C4541" s="42" t="s">
        <v>2258</v>
      </c>
      <c r="D4541" s="14">
        <v>37000</v>
      </c>
      <c r="E4541" s="14">
        <v>35256.959314775158</v>
      </c>
      <c r="F4541" s="14">
        <v>35256.959314775158</v>
      </c>
      <c r="G4541" s="14"/>
      <c r="H4541" s="41">
        <v>0</v>
      </c>
    </row>
    <row r="4542" spans="1:8">
      <c r="A4542" s="11" t="s">
        <v>1048</v>
      </c>
      <c r="B4542" s="58"/>
      <c r="C4542" s="42" t="s">
        <v>2259</v>
      </c>
      <c r="D4542" s="14">
        <v>27000</v>
      </c>
      <c r="E4542" s="14">
        <v>25728.051391862955</v>
      </c>
      <c r="F4542" s="14">
        <v>25728.051391862955</v>
      </c>
      <c r="G4542" s="14"/>
      <c r="H4542" s="41">
        <v>0</v>
      </c>
    </row>
    <row r="4543" spans="1:8">
      <c r="A4543" s="11" t="s">
        <v>1050</v>
      </c>
      <c r="B4543" s="58"/>
      <c r="C4543" s="42" t="s">
        <v>6889</v>
      </c>
      <c r="D4543" s="14">
        <v>10000</v>
      </c>
      <c r="E4543" s="14">
        <v>9528.9079229122053</v>
      </c>
      <c r="F4543" s="14">
        <v>9528.9079229122053</v>
      </c>
      <c r="G4543" s="14"/>
      <c r="H4543" s="41">
        <v>0</v>
      </c>
    </row>
    <row r="4544" spans="1:8">
      <c r="A4544" s="11" t="s">
        <v>1051</v>
      </c>
      <c r="B4544" s="58"/>
      <c r="C4544" s="42" t="s">
        <v>6890</v>
      </c>
      <c r="D4544" s="14">
        <v>10000</v>
      </c>
      <c r="E4544" s="14">
        <v>9528.9079229122053</v>
      </c>
      <c r="F4544" s="14">
        <v>9528.9079229122053</v>
      </c>
      <c r="G4544" s="14"/>
      <c r="H4544" s="41">
        <v>0</v>
      </c>
    </row>
    <row r="4545" spans="1:8">
      <c r="A4545" s="11" t="s">
        <v>1052</v>
      </c>
      <c r="B4545" s="58"/>
      <c r="C4545" s="42" t="s">
        <v>6891</v>
      </c>
      <c r="D4545" s="14">
        <v>10000</v>
      </c>
      <c r="E4545" s="14">
        <v>9528.9079229122053</v>
      </c>
      <c r="F4545" s="14">
        <v>9528.9079229122053</v>
      </c>
      <c r="G4545" s="14"/>
      <c r="H4545" s="41">
        <v>0</v>
      </c>
    </row>
    <row r="4546" spans="1:8">
      <c r="A4546" s="11" t="s">
        <v>1054</v>
      </c>
      <c r="B4546" s="58"/>
      <c r="C4546" s="42" t="s">
        <v>6892</v>
      </c>
      <c r="D4546" s="14">
        <v>10000</v>
      </c>
      <c r="E4546" s="14">
        <v>9528.9079229122053</v>
      </c>
      <c r="F4546" s="14">
        <v>9528.9079229122053</v>
      </c>
      <c r="G4546" s="14"/>
      <c r="H4546" s="41">
        <v>0</v>
      </c>
    </row>
    <row r="4547" spans="1:8">
      <c r="A4547" s="11" t="s">
        <v>1055</v>
      </c>
      <c r="B4547" s="58"/>
      <c r="C4547" s="42" t="s">
        <v>6893</v>
      </c>
      <c r="D4547" s="14">
        <v>10000</v>
      </c>
      <c r="E4547" s="14">
        <v>9528.9079229122053</v>
      </c>
      <c r="F4547" s="14">
        <v>9528.9079229122053</v>
      </c>
      <c r="G4547" s="14"/>
      <c r="H4547" s="41">
        <v>0</v>
      </c>
    </row>
    <row r="4548" spans="1:8">
      <c r="A4548" s="11"/>
      <c r="B4548" s="58" t="s">
        <v>2260</v>
      </c>
      <c r="C4548" s="58"/>
      <c r="D4548" s="14">
        <f>SUM(D4535:D4547)</f>
        <v>467000</v>
      </c>
      <c r="E4548" s="14">
        <v>445000</v>
      </c>
      <c r="F4548" s="14">
        <v>445000</v>
      </c>
      <c r="G4548" s="14">
        <v>-137000</v>
      </c>
      <c r="H4548" s="14">
        <f>SUM(H4535:H4547)</f>
        <v>0</v>
      </c>
    </row>
    <row r="4549" spans="1:8">
      <c r="A4549" s="11" t="s">
        <v>1056</v>
      </c>
      <c r="B4549" s="58" t="s">
        <v>2261</v>
      </c>
      <c r="C4549" s="42" t="s">
        <v>2262</v>
      </c>
      <c r="D4549" s="14">
        <v>98000</v>
      </c>
      <c r="E4549" s="14">
        <v>95318.407960199009</v>
      </c>
      <c r="F4549" s="14">
        <v>95318.407960199009</v>
      </c>
      <c r="G4549" s="14">
        <v>42661.691542288558</v>
      </c>
      <c r="H4549" s="41">
        <v>0</v>
      </c>
    </row>
    <row r="4550" spans="1:8">
      <c r="A4550" s="11" t="s">
        <v>1061</v>
      </c>
      <c r="B4550" s="58"/>
      <c r="C4550" s="42" t="s">
        <v>2263</v>
      </c>
      <c r="D4550" s="14">
        <v>39000</v>
      </c>
      <c r="E4550" s="14">
        <v>37932.835820895525</v>
      </c>
      <c r="F4550" s="14">
        <v>37932.835820895525</v>
      </c>
      <c r="G4550" s="14">
        <v>16977.61194029851</v>
      </c>
      <c r="H4550" s="41">
        <v>0</v>
      </c>
    </row>
    <row r="4551" spans="1:8">
      <c r="A4551" s="11" t="s">
        <v>1063</v>
      </c>
      <c r="B4551" s="58"/>
      <c r="C4551" s="42" t="s">
        <v>2264</v>
      </c>
      <c r="D4551" s="14">
        <v>45000</v>
      </c>
      <c r="E4551" s="14">
        <v>43768.656716417914</v>
      </c>
      <c r="F4551" s="14">
        <v>43768.656716417914</v>
      </c>
      <c r="G4551" s="14">
        <v>19589.552238805973</v>
      </c>
      <c r="H4551" s="41">
        <v>0</v>
      </c>
    </row>
    <row r="4552" spans="1:8" ht="31.5">
      <c r="A4552" s="11" t="s">
        <v>1065</v>
      </c>
      <c r="B4552" s="58"/>
      <c r="C4552" s="42" t="s">
        <v>6894</v>
      </c>
      <c r="D4552" s="14">
        <v>200000</v>
      </c>
      <c r="E4552" s="14">
        <v>194527.36318407962</v>
      </c>
      <c r="F4552" s="14">
        <v>194527.36318407962</v>
      </c>
      <c r="G4552" s="14">
        <v>87064.676616915429</v>
      </c>
      <c r="H4552" s="41">
        <v>0</v>
      </c>
    </row>
    <row r="4553" spans="1:8">
      <c r="A4553" s="11" t="s">
        <v>1067</v>
      </c>
      <c r="B4553" s="58"/>
      <c r="C4553" s="42" t="s">
        <v>6895</v>
      </c>
      <c r="D4553" s="14">
        <v>20000</v>
      </c>
      <c r="E4553" s="14">
        <v>19452.736318407962</v>
      </c>
      <c r="F4553" s="14">
        <v>19452.736318407962</v>
      </c>
      <c r="G4553" s="14">
        <v>8706.4676616915422</v>
      </c>
      <c r="H4553" s="41">
        <v>0</v>
      </c>
    </row>
    <row r="4554" spans="1:8">
      <c r="A4554" s="11"/>
      <c r="B4554" s="58" t="s">
        <v>2265</v>
      </c>
      <c r="C4554" s="58"/>
      <c r="D4554" s="14">
        <f>SUM(D4549:D4553)</f>
        <v>402000</v>
      </c>
      <c r="E4554" s="14">
        <v>391000</v>
      </c>
      <c r="F4554" s="14">
        <v>391000</v>
      </c>
      <c r="G4554" s="14">
        <v>175000</v>
      </c>
      <c r="H4554" s="14">
        <f>SUM(H4549:H4553)</f>
        <v>0</v>
      </c>
    </row>
    <row r="4555" spans="1:8">
      <c r="A4555" s="11" t="s">
        <v>1069</v>
      </c>
      <c r="B4555" s="58" t="s">
        <v>6896</v>
      </c>
      <c r="C4555" s="42" t="s">
        <v>6897</v>
      </c>
      <c r="D4555" s="14">
        <v>24000</v>
      </c>
      <c r="E4555" s="14">
        <v>22987.697715289982</v>
      </c>
      <c r="F4555" s="14">
        <v>22987.697715289982</v>
      </c>
      <c r="G4555" s="14">
        <v>5722.3198594024598</v>
      </c>
      <c r="H4555" s="41">
        <v>0</v>
      </c>
    </row>
    <row r="4556" spans="1:8" ht="31.5">
      <c r="A4556" s="11" t="s">
        <v>1071</v>
      </c>
      <c r="B4556" s="58"/>
      <c r="C4556" s="42" t="s">
        <v>6898</v>
      </c>
      <c r="D4556" s="14">
        <v>63000</v>
      </c>
      <c r="E4556" s="14">
        <v>60342.706502636196</v>
      </c>
      <c r="F4556" s="14">
        <v>60342.706502636196</v>
      </c>
      <c r="G4556" s="14">
        <v>15021.089630931458</v>
      </c>
      <c r="H4556" s="41">
        <v>0</v>
      </c>
    </row>
    <row r="4557" spans="1:8" ht="31.5">
      <c r="A4557" s="11" t="s">
        <v>1073</v>
      </c>
      <c r="B4557" s="58"/>
      <c r="C4557" s="42" t="s">
        <v>2266</v>
      </c>
      <c r="D4557" s="14">
        <v>856000</v>
      </c>
      <c r="E4557" s="14">
        <v>819894.55184534274</v>
      </c>
      <c r="F4557" s="14">
        <v>819894.55184534274</v>
      </c>
      <c r="G4557" s="14">
        <v>204096.07498535444</v>
      </c>
      <c r="H4557" s="41">
        <v>0</v>
      </c>
    </row>
    <row r="4558" spans="1:8" ht="31.5">
      <c r="A4558" s="11" t="s">
        <v>1075</v>
      </c>
      <c r="B4558" s="58"/>
      <c r="C4558" s="42" t="s">
        <v>2267</v>
      </c>
      <c r="D4558" s="14">
        <v>739000</v>
      </c>
      <c r="E4558" s="14">
        <v>707829.52548330405</v>
      </c>
      <c r="F4558" s="14">
        <v>707829.52548330405</v>
      </c>
      <c r="G4558" s="14">
        <v>176199.76567076743</v>
      </c>
      <c r="H4558" s="14">
        <v>520000</v>
      </c>
    </row>
    <row r="4559" spans="1:8">
      <c r="A4559" s="11" t="s">
        <v>1077</v>
      </c>
      <c r="B4559" s="58"/>
      <c r="C4559" s="42" t="s">
        <v>6899</v>
      </c>
      <c r="D4559" s="14">
        <v>25000</v>
      </c>
      <c r="E4559" s="14">
        <v>23945.518453427067</v>
      </c>
      <c r="F4559" s="14">
        <v>23945.518453427067</v>
      </c>
      <c r="G4559" s="14">
        <v>5960.7498535442301</v>
      </c>
      <c r="H4559" s="41">
        <v>0</v>
      </c>
    </row>
    <row r="4560" spans="1:8">
      <c r="A4560" s="11"/>
      <c r="B4560" s="58" t="s">
        <v>2268</v>
      </c>
      <c r="C4560" s="58"/>
      <c r="D4560" s="14">
        <f>SUM(D4555:D4559)</f>
        <v>1707000</v>
      </c>
      <c r="E4560" s="14">
        <v>1635000</v>
      </c>
      <c r="F4560" s="14">
        <v>1635000</v>
      </c>
      <c r="G4560" s="14">
        <v>407000</v>
      </c>
      <c r="H4560" s="14">
        <f>SUM(H4555:H4559)</f>
        <v>520000</v>
      </c>
    </row>
    <row r="4561" spans="1:8">
      <c r="A4561" s="11" t="s">
        <v>1079</v>
      </c>
      <c r="B4561" s="58" t="s">
        <v>2269</v>
      </c>
      <c r="C4561" s="42" t="s">
        <v>2270</v>
      </c>
      <c r="D4561" s="14">
        <v>49000</v>
      </c>
      <c r="E4561" s="14">
        <v>48671.140939597317</v>
      </c>
      <c r="F4561" s="14">
        <v>48671.140939597317</v>
      </c>
      <c r="G4561" s="14">
        <v>9865.7718120805384</v>
      </c>
      <c r="H4561" s="41">
        <v>0</v>
      </c>
    </row>
    <row r="4562" spans="1:8">
      <c r="A4562" s="11" t="s">
        <v>1080</v>
      </c>
      <c r="B4562" s="58"/>
      <c r="C4562" s="42" t="s">
        <v>2271</v>
      </c>
      <c r="D4562" s="14">
        <v>24000</v>
      </c>
      <c r="E4562" s="14">
        <v>23838.926174496642</v>
      </c>
      <c r="F4562" s="14">
        <v>23838.926174496642</v>
      </c>
      <c r="G4562" s="14">
        <v>4832.2147651006708</v>
      </c>
      <c r="H4562" s="41">
        <v>0</v>
      </c>
    </row>
    <row r="4563" spans="1:8">
      <c r="A4563" s="11" t="s">
        <v>1081</v>
      </c>
      <c r="B4563" s="58"/>
      <c r="C4563" s="42" t="s">
        <v>2272</v>
      </c>
      <c r="D4563" s="14">
        <v>27000</v>
      </c>
      <c r="E4563" s="14">
        <v>26818.791946308724</v>
      </c>
      <c r="F4563" s="14">
        <v>26818.791946308724</v>
      </c>
      <c r="G4563" s="14">
        <v>5436.2416107382551</v>
      </c>
      <c r="H4563" s="41">
        <v>0</v>
      </c>
    </row>
    <row r="4564" spans="1:8">
      <c r="A4564" s="11" t="s">
        <v>1084</v>
      </c>
      <c r="B4564" s="58"/>
      <c r="C4564" s="42" t="s">
        <v>6900</v>
      </c>
      <c r="D4564" s="14">
        <v>9000</v>
      </c>
      <c r="E4564" s="14">
        <v>8939.5973154362418</v>
      </c>
      <c r="F4564" s="14">
        <v>8939.5973154362418</v>
      </c>
      <c r="G4564" s="14">
        <v>1812.0805369127518</v>
      </c>
      <c r="H4564" s="41">
        <v>0</v>
      </c>
    </row>
    <row r="4565" spans="1:8">
      <c r="A4565" s="11" t="s">
        <v>1086</v>
      </c>
      <c r="B4565" s="58"/>
      <c r="C4565" s="42" t="s">
        <v>6901</v>
      </c>
      <c r="D4565" s="14">
        <v>10000</v>
      </c>
      <c r="E4565" s="14">
        <v>9932.8859060402683</v>
      </c>
      <c r="F4565" s="14">
        <v>9932.8859060402683</v>
      </c>
      <c r="G4565" s="14">
        <v>2013.4228187919464</v>
      </c>
      <c r="H4565" s="41">
        <v>0</v>
      </c>
    </row>
    <row r="4566" spans="1:8">
      <c r="A4566" s="11" t="s">
        <v>1087</v>
      </c>
      <c r="B4566" s="58"/>
      <c r="C4566" s="42" t="s">
        <v>6902</v>
      </c>
      <c r="D4566" s="14">
        <v>20000</v>
      </c>
      <c r="E4566" s="14">
        <v>19865.771812080537</v>
      </c>
      <c r="F4566" s="14">
        <v>19865.771812080537</v>
      </c>
      <c r="G4566" s="14">
        <v>4026.8456375838928</v>
      </c>
      <c r="H4566" s="41">
        <v>0</v>
      </c>
    </row>
    <row r="4567" spans="1:8">
      <c r="A4567" s="11" t="s">
        <v>1088</v>
      </c>
      <c r="B4567" s="58"/>
      <c r="C4567" s="42" t="s">
        <v>6903</v>
      </c>
      <c r="D4567" s="14">
        <v>10000</v>
      </c>
      <c r="E4567" s="14">
        <v>9932.8859060402683</v>
      </c>
      <c r="F4567" s="14">
        <v>9932.8859060402683</v>
      </c>
      <c r="G4567" s="14">
        <v>2013.4228187919464</v>
      </c>
      <c r="H4567" s="41">
        <v>0</v>
      </c>
    </row>
    <row r="4568" spans="1:8">
      <c r="A4568" s="11"/>
      <c r="B4568" s="58" t="s">
        <v>2273</v>
      </c>
      <c r="C4568" s="58"/>
      <c r="D4568" s="14">
        <f>SUM(D4561:D4567)</f>
        <v>149000</v>
      </c>
      <c r="E4568" s="14">
        <v>148000</v>
      </c>
      <c r="F4568" s="14">
        <v>148000</v>
      </c>
      <c r="G4568" s="14">
        <v>30000</v>
      </c>
      <c r="H4568" s="14">
        <f>SUM(H4561:H4567)</f>
        <v>0</v>
      </c>
    </row>
    <row r="4569" spans="1:8" ht="31.5">
      <c r="A4569" s="11" t="s">
        <v>1091</v>
      </c>
      <c r="B4569" s="58" t="s">
        <v>2274</v>
      </c>
      <c r="C4569" s="42" t="s">
        <v>6904</v>
      </c>
      <c r="D4569" s="14">
        <v>20000</v>
      </c>
      <c r="E4569" s="14">
        <v>17771.260997067449</v>
      </c>
      <c r="F4569" s="14">
        <v>99000</v>
      </c>
      <c r="G4569" s="14">
        <v>7214.0762463343117</v>
      </c>
      <c r="H4569" s="14">
        <v>99000</v>
      </c>
    </row>
    <row r="4570" spans="1:8" ht="31.5">
      <c r="A4570" s="11" t="s">
        <v>1093</v>
      </c>
      <c r="B4570" s="58"/>
      <c r="C4570" s="42" t="s">
        <v>6905</v>
      </c>
      <c r="D4570" s="14">
        <v>71000</v>
      </c>
      <c r="E4570" s="14">
        <v>63087.976539589443</v>
      </c>
      <c r="F4570" s="14">
        <v>22473.61</v>
      </c>
      <c r="G4570" s="14">
        <v>25609.970674486805</v>
      </c>
      <c r="H4570" s="41">
        <v>0</v>
      </c>
    </row>
    <row r="4571" spans="1:8" ht="31.5">
      <c r="A4571" s="11" t="s">
        <v>1095</v>
      </c>
      <c r="B4571" s="58"/>
      <c r="C4571" s="42" t="s">
        <v>6906</v>
      </c>
      <c r="D4571" s="14">
        <v>250000</v>
      </c>
      <c r="E4571" s="14">
        <v>222140.76246334313</v>
      </c>
      <c r="F4571" s="14">
        <v>181526.39</v>
      </c>
      <c r="G4571" s="14">
        <v>90175.953079178886</v>
      </c>
      <c r="H4571" s="41">
        <v>0</v>
      </c>
    </row>
    <row r="4572" spans="1:8">
      <c r="A4572" s="11"/>
      <c r="B4572" s="58" t="s">
        <v>2275</v>
      </c>
      <c r="C4572" s="58"/>
      <c r="D4572" s="14">
        <f>SUM(D4569:D4571)</f>
        <v>341000</v>
      </c>
      <c r="E4572" s="14">
        <v>303000</v>
      </c>
      <c r="F4572" s="14">
        <v>303000</v>
      </c>
      <c r="G4572" s="14">
        <v>123000</v>
      </c>
      <c r="H4572" s="14">
        <f>SUM(H4569:H4571)</f>
        <v>99000</v>
      </c>
    </row>
    <row r="4573" spans="1:8" ht="31.5">
      <c r="A4573" s="11" t="s">
        <v>1097</v>
      </c>
      <c r="B4573" s="58" t="s">
        <v>2276</v>
      </c>
      <c r="C4573" s="42" t="s">
        <v>6907</v>
      </c>
      <c r="D4573" s="14">
        <v>192180</v>
      </c>
      <c r="E4573" s="14">
        <v>184947.47378957906</v>
      </c>
      <c r="F4573" s="14">
        <v>184947.47378957906</v>
      </c>
      <c r="G4573" s="14">
        <v>40611.945278611944</v>
      </c>
      <c r="H4573" s="41"/>
    </row>
    <row r="4574" spans="1:8" ht="31.5">
      <c r="A4574" s="11" t="s">
        <v>1099</v>
      </c>
      <c r="B4574" s="58"/>
      <c r="C4574" s="42" t="s">
        <v>2277</v>
      </c>
      <c r="D4574" s="14">
        <v>870000</v>
      </c>
      <c r="E4574" s="14">
        <v>837258.31094252144</v>
      </c>
      <c r="F4574" s="14">
        <v>837258.31094252144</v>
      </c>
      <c r="G4574" s="14">
        <v>183850.51718385052</v>
      </c>
      <c r="H4574" s="41"/>
    </row>
    <row r="4575" spans="1:8" ht="31.5">
      <c r="A4575" s="11" t="s">
        <v>1101</v>
      </c>
      <c r="B4575" s="58"/>
      <c r="C4575" s="42" t="s">
        <v>2278</v>
      </c>
      <c r="D4575" s="14">
        <v>150110</v>
      </c>
      <c r="E4575" s="14">
        <v>144460.74144319759</v>
      </c>
      <c r="F4575" s="14">
        <v>144460.74144319759</v>
      </c>
      <c r="G4575" s="14">
        <v>31721.61049938828</v>
      </c>
      <c r="H4575" s="41"/>
    </row>
    <row r="4576" spans="1:8" ht="31.5">
      <c r="A4576" s="11" t="s">
        <v>1103</v>
      </c>
      <c r="B4576" s="58"/>
      <c r="C4576" s="42" t="s">
        <v>2279</v>
      </c>
      <c r="D4576" s="14">
        <v>396000</v>
      </c>
      <c r="E4576" s="14">
        <v>381096.8863600443</v>
      </c>
      <c r="F4576" s="14">
        <v>381096.8863600443</v>
      </c>
      <c r="G4576" s="14">
        <v>83683.683683683703</v>
      </c>
      <c r="H4576" s="43">
        <v>291000</v>
      </c>
    </row>
    <row r="4577" spans="1:8">
      <c r="A4577" s="11" t="s">
        <v>1105</v>
      </c>
      <c r="B4577" s="58"/>
      <c r="C4577" s="42" t="s">
        <v>6908</v>
      </c>
      <c r="D4577" s="14">
        <v>50000</v>
      </c>
      <c r="E4577" s="14">
        <v>48118.293732328821</v>
      </c>
      <c r="F4577" s="14">
        <v>48118.293732328821</v>
      </c>
      <c r="G4577" s="14">
        <v>10566.121677232788</v>
      </c>
      <c r="H4577" s="14"/>
    </row>
    <row r="4578" spans="1:8">
      <c r="A4578" s="11" t="s">
        <v>1107</v>
      </c>
      <c r="B4578" s="58"/>
      <c r="C4578" s="42" t="s">
        <v>6909</v>
      </c>
      <c r="D4578" s="14">
        <v>50000</v>
      </c>
      <c r="E4578" s="14">
        <v>48118.293732328821</v>
      </c>
      <c r="F4578" s="14">
        <v>48118.293732328821</v>
      </c>
      <c r="G4578" s="14">
        <v>10566.121677232788</v>
      </c>
      <c r="H4578" s="43">
        <v>50000</v>
      </c>
    </row>
    <row r="4579" spans="1:8">
      <c r="A4579" s="11"/>
      <c r="B4579" s="58" t="s">
        <v>2280</v>
      </c>
      <c r="C4579" s="58"/>
      <c r="D4579" s="14">
        <f>SUM(D4573:D4578)</f>
        <v>1708290</v>
      </c>
      <c r="E4579" s="14">
        <v>1644000</v>
      </c>
      <c r="F4579" s="14">
        <v>1644000</v>
      </c>
      <c r="G4579" s="14">
        <v>361000</v>
      </c>
      <c r="H4579" s="14">
        <f>SUM(H4573:H4578)</f>
        <v>341000</v>
      </c>
    </row>
    <row r="4580" spans="1:8" ht="31.5">
      <c r="A4580" s="11" t="s">
        <v>1109</v>
      </c>
      <c r="B4580" s="58" t="s">
        <v>2281</v>
      </c>
      <c r="C4580" s="42" t="s">
        <v>2282</v>
      </c>
      <c r="D4580" s="14">
        <v>949000</v>
      </c>
      <c r="E4580" s="14">
        <v>905146.9366562824</v>
      </c>
      <c r="F4580" s="14">
        <v>905146.9366562824</v>
      </c>
      <c r="G4580" s="14">
        <v>245380.06230529593</v>
      </c>
      <c r="H4580" s="44">
        <v>301768</v>
      </c>
    </row>
    <row r="4581" spans="1:8" ht="47.25">
      <c r="A4581" s="11" t="s">
        <v>1111</v>
      </c>
      <c r="B4581" s="58"/>
      <c r="C4581" s="42" t="s">
        <v>2283</v>
      </c>
      <c r="D4581" s="14">
        <v>831000</v>
      </c>
      <c r="E4581" s="14">
        <v>792599.68847352022</v>
      </c>
      <c r="F4581" s="14">
        <v>792599.68847352022</v>
      </c>
      <c r="G4581" s="14">
        <v>214869.15887850468</v>
      </c>
      <c r="H4581" s="14">
        <v>0</v>
      </c>
    </row>
    <row r="4582" spans="1:8" ht="31.5">
      <c r="A4582" s="11" t="s">
        <v>1113</v>
      </c>
      <c r="B4582" s="58"/>
      <c r="C4582" s="42" t="s">
        <v>2284</v>
      </c>
      <c r="D4582" s="14">
        <v>40000</v>
      </c>
      <c r="E4582" s="14">
        <v>38151.609553478716</v>
      </c>
      <c r="F4582" s="14">
        <v>38151.609553478716</v>
      </c>
      <c r="G4582" s="14">
        <v>10342.679127725858</v>
      </c>
      <c r="H4582" s="14">
        <v>0</v>
      </c>
    </row>
    <row r="4583" spans="1:8">
      <c r="A4583" s="11" t="s">
        <v>1115</v>
      </c>
      <c r="B4583" s="58"/>
      <c r="C4583" s="42" t="s">
        <v>6910</v>
      </c>
      <c r="D4583" s="14">
        <v>106000</v>
      </c>
      <c r="E4583" s="14">
        <v>101101.76531671859</v>
      </c>
      <c r="F4583" s="14">
        <v>101101.76531671859</v>
      </c>
      <c r="G4583" s="14">
        <v>27408.099688473521</v>
      </c>
      <c r="H4583" s="14">
        <v>0</v>
      </c>
    </row>
    <row r="4584" spans="1:8">
      <c r="A4584" s="11"/>
      <c r="B4584" s="58" t="s">
        <v>2285</v>
      </c>
      <c r="C4584" s="58"/>
      <c r="D4584" s="14">
        <f>SUM(D4580:D4583)</f>
        <v>1926000</v>
      </c>
      <c r="E4584" s="14">
        <v>1837000</v>
      </c>
      <c r="F4584" s="14">
        <v>1837000</v>
      </c>
      <c r="G4584" s="14">
        <v>498000</v>
      </c>
      <c r="H4584" s="14">
        <f>SUM(H4580:H4583)</f>
        <v>301768</v>
      </c>
    </row>
    <row r="4585" spans="1:8" ht="31.5">
      <c r="A4585" s="11" t="s">
        <v>1117</v>
      </c>
      <c r="B4585" s="58" t="s">
        <v>2286</v>
      </c>
      <c r="C4585" s="42" t="s">
        <v>2287</v>
      </c>
      <c r="D4585" s="14">
        <v>629800</v>
      </c>
      <c r="E4585" s="14">
        <v>604474.94312030484</v>
      </c>
      <c r="F4585" s="14">
        <v>604474.94312030484</v>
      </c>
      <c r="G4585" s="14">
        <v>141617.25838073011</v>
      </c>
      <c r="H4585" s="41">
        <v>434211.22</v>
      </c>
    </row>
    <row r="4586" spans="1:8" ht="31.5">
      <c r="A4586" s="11" t="s">
        <v>1119</v>
      </c>
      <c r="B4586" s="58"/>
      <c r="C4586" s="42" t="s">
        <v>2288</v>
      </c>
      <c r="D4586" s="14">
        <v>478200</v>
      </c>
      <c r="E4586" s="14">
        <v>458970.97141970432</v>
      </c>
      <c r="F4586" s="14">
        <v>458970.97141970432</v>
      </c>
      <c r="G4586" s="14">
        <v>107528.37878320916</v>
      </c>
      <c r="H4586" s="41">
        <v>0</v>
      </c>
    </row>
    <row r="4587" spans="1:8" ht="47.25">
      <c r="A4587" s="11" t="s">
        <v>1121</v>
      </c>
      <c r="B4587" s="58"/>
      <c r="C4587" s="111" t="s">
        <v>6911</v>
      </c>
      <c r="D4587" s="14">
        <v>198973</v>
      </c>
      <c r="E4587" s="14">
        <v>190972.0432795751</v>
      </c>
      <c r="F4587" s="14">
        <v>190972.0432795751</v>
      </c>
      <c r="G4587" s="14">
        <v>44741.204750379497</v>
      </c>
      <c r="H4587" s="41">
        <v>105599</v>
      </c>
    </row>
    <row r="4588" spans="1:8" ht="31.5">
      <c r="A4588" s="11" t="s">
        <v>1123</v>
      </c>
      <c r="B4588" s="58"/>
      <c r="C4588" s="42" t="s">
        <v>2289</v>
      </c>
      <c r="D4588" s="14">
        <v>85000</v>
      </c>
      <c r="E4588" s="14">
        <v>81582.042180415854</v>
      </c>
      <c r="F4588" s="14">
        <v>81582.042180415854</v>
      </c>
      <c r="G4588" s="14">
        <v>19113.158085681258</v>
      </c>
      <c r="H4588" s="41">
        <v>0</v>
      </c>
    </row>
    <row r="4589" spans="1:8">
      <c r="A4589" s="11"/>
      <c r="B4589" s="58" t="s">
        <v>2290</v>
      </c>
      <c r="C4589" s="58"/>
      <c r="D4589" s="14">
        <f>SUM(D4585:D4588)</f>
        <v>1391973</v>
      </c>
      <c r="E4589" s="14">
        <v>1336000</v>
      </c>
      <c r="F4589" s="14">
        <v>1336000</v>
      </c>
      <c r="G4589" s="14">
        <v>313000</v>
      </c>
      <c r="H4589" s="14">
        <f>SUM(H4585:H4588)</f>
        <v>539810.22</v>
      </c>
    </row>
    <row r="4590" spans="1:8" ht="47.25">
      <c r="A4590" s="11" t="s">
        <v>1125</v>
      </c>
      <c r="B4590" s="58" t="s">
        <v>2291</v>
      </c>
      <c r="C4590" s="42" t="s">
        <v>2292</v>
      </c>
      <c r="D4590" s="14">
        <v>593000</v>
      </c>
      <c r="E4590" s="14">
        <v>505480.41196471691</v>
      </c>
      <c r="F4590" s="14">
        <v>505480.41196471691</v>
      </c>
      <c r="G4590" s="14">
        <v>492739.66392352048</v>
      </c>
      <c r="H4590" s="41">
        <v>0</v>
      </c>
    </row>
    <row r="4591" spans="1:8">
      <c r="A4591" s="11" t="s">
        <v>1127</v>
      </c>
      <c r="B4591" s="58"/>
      <c r="C4591" s="42" t="s">
        <v>6912</v>
      </c>
      <c r="D4591" s="14">
        <v>7700000</v>
      </c>
      <c r="E4591" s="14">
        <v>6563573.6460848572</v>
      </c>
      <c r="F4591" s="14">
        <v>6563573.6460848572</v>
      </c>
      <c r="G4591" s="14">
        <v>6398137.2887202483</v>
      </c>
      <c r="H4591" s="41">
        <v>0</v>
      </c>
    </row>
    <row r="4592" spans="1:8" ht="31.5">
      <c r="A4592" s="11" t="s">
        <v>1129</v>
      </c>
      <c r="B4592" s="58"/>
      <c r="C4592" s="42" t="s">
        <v>6913</v>
      </c>
      <c r="D4592" s="14">
        <v>6700000</v>
      </c>
      <c r="E4592" s="14">
        <v>5711161.4842556547</v>
      </c>
      <c r="F4592" s="14">
        <v>5711161.4842556547</v>
      </c>
      <c r="G4592" s="14">
        <v>5567210.3681072295</v>
      </c>
      <c r="H4592" s="43">
        <v>1746300</v>
      </c>
    </row>
    <row r="4593" spans="1:8" ht="31.5">
      <c r="A4593" s="11" t="s">
        <v>1131</v>
      </c>
      <c r="B4593" s="58"/>
      <c r="C4593" s="42" t="s">
        <v>6914</v>
      </c>
      <c r="D4593" s="14">
        <v>5100000</v>
      </c>
      <c r="E4593" s="14">
        <v>4347302.0253289314</v>
      </c>
      <c r="F4593" s="14">
        <v>4347302.0253289314</v>
      </c>
      <c r="G4593" s="14">
        <v>4237727.2951263981</v>
      </c>
      <c r="H4593" s="43">
        <v>1470900</v>
      </c>
    </row>
    <row r="4594" spans="1:8" ht="63">
      <c r="A4594" s="11" t="s">
        <v>1133</v>
      </c>
      <c r="B4594" s="58"/>
      <c r="C4594" s="42" t="s">
        <v>6915</v>
      </c>
      <c r="D4594" s="14">
        <v>200000</v>
      </c>
      <c r="E4594" s="14">
        <v>170482.43236584042</v>
      </c>
      <c r="F4594" s="14">
        <v>170482.43236584042</v>
      </c>
      <c r="G4594" s="14">
        <v>166185.38412260383</v>
      </c>
      <c r="H4594" s="41">
        <v>0</v>
      </c>
    </row>
    <row r="4595" spans="1:8">
      <c r="A4595" s="11"/>
      <c r="B4595" s="58" t="s">
        <v>2293</v>
      </c>
      <c r="C4595" s="58"/>
      <c r="D4595" s="14">
        <f>SUM(D4590:D4594)</f>
        <v>20293000</v>
      </c>
      <c r="E4595" s="14">
        <v>17298000</v>
      </c>
      <c r="F4595" s="14">
        <v>17298000</v>
      </c>
      <c r="G4595" s="14">
        <v>16862000</v>
      </c>
      <c r="H4595" s="14">
        <f>SUM(H4590:H4594)</f>
        <v>3217200</v>
      </c>
    </row>
    <row r="4596" spans="1:8" ht="47.25">
      <c r="A4596" s="11" t="s">
        <v>1135</v>
      </c>
      <c r="B4596" s="39" t="s">
        <v>2294</v>
      </c>
      <c r="C4596" s="42" t="s">
        <v>2295</v>
      </c>
      <c r="D4596" s="14">
        <v>791000</v>
      </c>
      <c r="E4596" s="14">
        <v>759000</v>
      </c>
      <c r="F4596" s="14">
        <v>759000</v>
      </c>
      <c r="G4596" s="14">
        <v>177000</v>
      </c>
      <c r="H4596" s="41">
        <v>0</v>
      </c>
    </row>
    <row r="4597" spans="1:8">
      <c r="A4597" s="11"/>
      <c r="B4597" s="58" t="s">
        <v>2296</v>
      </c>
      <c r="C4597" s="58"/>
      <c r="D4597" s="14">
        <f>SUM(D4596)</f>
        <v>791000</v>
      </c>
      <c r="E4597" s="14">
        <v>759000</v>
      </c>
      <c r="F4597" s="14">
        <v>759000</v>
      </c>
      <c r="G4597" s="14">
        <f>SUM(G4596)</f>
        <v>177000</v>
      </c>
      <c r="H4597" s="14">
        <f>SUM(H4596)</f>
        <v>0</v>
      </c>
    </row>
    <row r="4598" spans="1:8" ht="31.5">
      <c r="A4598" s="11" t="s">
        <v>1137</v>
      </c>
      <c r="B4598" s="39" t="s">
        <v>2297</v>
      </c>
      <c r="C4598" s="42" t="s">
        <v>2298</v>
      </c>
      <c r="D4598" s="14">
        <v>758737</v>
      </c>
      <c r="E4598" s="14">
        <v>728000</v>
      </c>
      <c r="F4598" s="14">
        <v>728000</v>
      </c>
      <c r="G4598" s="14">
        <v>170000</v>
      </c>
      <c r="H4598" s="41">
        <v>0</v>
      </c>
    </row>
    <row r="4599" spans="1:8">
      <c r="A4599" s="11"/>
      <c r="B4599" s="58" t="s">
        <v>2299</v>
      </c>
      <c r="C4599" s="58"/>
      <c r="D4599" s="14">
        <f>SUM(D4598)</f>
        <v>758737</v>
      </c>
      <c r="E4599" s="14">
        <v>728000</v>
      </c>
      <c r="F4599" s="14">
        <v>728000</v>
      </c>
      <c r="G4599" s="14">
        <f>SUM(G4598)</f>
        <v>170000</v>
      </c>
      <c r="H4599" s="14">
        <f>SUM(H4598)</f>
        <v>0</v>
      </c>
    </row>
    <row r="4600" spans="1:8" ht="47.25">
      <c r="A4600" s="11" t="s">
        <v>1139</v>
      </c>
      <c r="B4600" s="39" t="s">
        <v>2300</v>
      </c>
      <c r="C4600" s="42" t="s">
        <v>2301</v>
      </c>
      <c r="D4600" s="14">
        <v>949000</v>
      </c>
      <c r="E4600" s="14">
        <v>911000</v>
      </c>
      <c r="F4600" s="14">
        <v>911000</v>
      </c>
      <c r="G4600" s="14">
        <v>214000</v>
      </c>
      <c r="H4600" s="41">
        <v>0</v>
      </c>
    </row>
    <row r="4601" spans="1:8">
      <c r="A4601" s="11"/>
      <c r="B4601" s="58" t="s">
        <v>2302</v>
      </c>
      <c r="C4601" s="58"/>
      <c r="D4601" s="14">
        <f>SUM(D4600)</f>
        <v>949000</v>
      </c>
      <c r="E4601" s="14">
        <v>911000</v>
      </c>
      <c r="F4601" s="14">
        <v>911000</v>
      </c>
      <c r="G4601" s="14">
        <f>SUM(G4600)</f>
        <v>214000</v>
      </c>
      <c r="H4601" s="14">
        <f>SUM(H4600)</f>
        <v>0</v>
      </c>
    </row>
    <row r="4602" spans="1:8" ht="47.25">
      <c r="A4602" s="11" t="s">
        <v>1141</v>
      </c>
      <c r="B4602" s="58" t="s">
        <v>2303</v>
      </c>
      <c r="C4602" s="42" t="s">
        <v>2304</v>
      </c>
      <c r="D4602" s="14">
        <v>949000</v>
      </c>
      <c r="E4602" s="14">
        <v>910867.79001944256</v>
      </c>
      <c r="F4602" s="14">
        <v>910867.79001944256</v>
      </c>
      <c r="G4602" s="14">
        <v>213417.36876215163</v>
      </c>
      <c r="H4602" s="14">
        <v>0</v>
      </c>
    </row>
    <row r="4603" spans="1:8" ht="31.5">
      <c r="A4603" s="11" t="s">
        <v>1143</v>
      </c>
      <c r="B4603" s="58"/>
      <c r="C4603" s="42" t="s">
        <v>2305</v>
      </c>
      <c r="D4603" s="14">
        <v>198000</v>
      </c>
      <c r="E4603" s="14">
        <v>190044.06999351911</v>
      </c>
      <c r="F4603" s="14">
        <v>190044.06999351911</v>
      </c>
      <c r="G4603" s="14">
        <v>44527.543745949442</v>
      </c>
      <c r="H4603" s="14">
        <v>0</v>
      </c>
    </row>
    <row r="4604" spans="1:8">
      <c r="A4604" s="11" t="s">
        <v>1145</v>
      </c>
      <c r="B4604" s="58"/>
      <c r="C4604" s="42" t="s">
        <v>2306</v>
      </c>
      <c r="D4604" s="14">
        <v>396000</v>
      </c>
      <c r="E4604" s="14">
        <v>380088.13998703822</v>
      </c>
      <c r="F4604" s="14">
        <v>380088.13998703822</v>
      </c>
      <c r="G4604" s="14">
        <v>89055.087491898885</v>
      </c>
      <c r="H4604" s="14">
        <v>54245</v>
      </c>
    </row>
    <row r="4605" spans="1:8">
      <c r="A4605" s="11"/>
      <c r="B4605" s="58" t="s">
        <v>2307</v>
      </c>
      <c r="C4605" s="58"/>
      <c r="D4605" s="14">
        <f>SUM(D4602:D4604)</f>
        <v>1543000</v>
      </c>
      <c r="E4605" s="14">
        <v>1481000</v>
      </c>
      <c r="F4605" s="14">
        <v>1481000</v>
      </c>
      <c r="G4605" s="14">
        <v>347000</v>
      </c>
      <c r="H4605" s="14">
        <f>SUM(H4602:H4604)</f>
        <v>54245</v>
      </c>
    </row>
    <row r="4606" spans="1:8" ht="31.5">
      <c r="A4606" s="11" t="s">
        <v>1147</v>
      </c>
      <c r="B4606" s="58" t="s">
        <v>2308</v>
      </c>
      <c r="C4606" s="42" t="s">
        <v>2309</v>
      </c>
      <c r="D4606" s="14">
        <v>475000</v>
      </c>
      <c r="E4606" s="14">
        <v>455833.33333333337</v>
      </c>
      <c r="F4606" s="14">
        <v>455833.33333333337</v>
      </c>
      <c r="G4606" s="14">
        <v>105833.33333333334</v>
      </c>
      <c r="H4606" s="14">
        <v>345000</v>
      </c>
    </row>
    <row r="4607" spans="1:8">
      <c r="A4607" s="11" t="s">
        <v>1148</v>
      </c>
      <c r="B4607" s="58"/>
      <c r="C4607" s="42" t="s">
        <v>2310</v>
      </c>
      <c r="D4607" s="14">
        <v>95000</v>
      </c>
      <c r="E4607" s="14">
        <v>91166.666666666657</v>
      </c>
      <c r="F4607" s="14">
        <v>91166.666666666657</v>
      </c>
      <c r="G4607" s="14">
        <v>21166.666666666664</v>
      </c>
      <c r="H4607" s="14">
        <v>0</v>
      </c>
    </row>
    <row r="4608" spans="1:8">
      <c r="A4608" s="11"/>
      <c r="B4608" s="58" t="s">
        <v>2311</v>
      </c>
      <c r="C4608" s="58"/>
      <c r="D4608" s="14">
        <f>SUM(D4606:D4607)</f>
        <v>570000</v>
      </c>
      <c r="E4608" s="14">
        <v>547000</v>
      </c>
      <c r="F4608" s="14">
        <v>547000</v>
      </c>
      <c r="G4608" s="14">
        <v>127000</v>
      </c>
      <c r="H4608" s="14">
        <f>SUM(H4606:H4607)</f>
        <v>345000</v>
      </c>
    </row>
    <row r="4609" spans="1:8" ht="31.5">
      <c r="A4609" s="11" t="s">
        <v>1149</v>
      </c>
      <c r="B4609" s="58" t="s">
        <v>2312</v>
      </c>
      <c r="C4609" s="42" t="s">
        <v>2313</v>
      </c>
      <c r="D4609" s="14">
        <v>222000</v>
      </c>
      <c r="E4609" s="14">
        <v>221996</v>
      </c>
      <c r="F4609" s="14">
        <v>221996</v>
      </c>
      <c r="G4609" s="14">
        <v>221996</v>
      </c>
      <c r="H4609" s="14">
        <v>221996</v>
      </c>
    </row>
    <row r="4610" spans="1:8" ht="31.5">
      <c r="A4610" s="11" t="s">
        <v>1152</v>
      </c>
      <c r="B4610" s="58"/>
      <c r="C4610" s="42" t="s">
        <v>2314</v>
      </c>
      <c r="D4610" s="14">
        <v>95000</v>
      </c>
      <c r="E4610" s="14">
        <v>91238.416175231672</v>
      </c>
      <c r="F4610" s="14">
        <v>91238.416175231672</v>
      </c>
      <c r="G4610" s="14">
        <v>21368.997472620049</v>
      </c>
      <c r="H4610" s="14">
        <v>91236.17</v>
      </c>
    </row>
    <row r="4611" spans="1:8" ht="31.5">
      <c r="A4611" s="11" t="s">
        <v>1153</v>
      </c>
      <c r="B4611" s="58"/>
      <c r="C4611" s="42" t="s">
        <v>2315</v>
      </c>
      <c r="D4611" s="14">
        <v>775000</v>
      </c>
      <c r="E4611" s="14">
        <v>735527.17</v>
      </c>
      <c r="F4611" s="14">
        <v>735527.17</v>
      </c>
      <c r="G4611" s="14">
        <v>2266.0100000000002</v>
      </c>
      <c r="H4611" s="14">
        <v>0</v>
      </c>
    </row>
    <row r="4612" spans="1:8" ht="31.5">
      <c r="A4612" s="11" t="s">
        <v>1154</v>
      </c>
      <c r="B4612" s="58"/>
      <c r="C4612" s="42" t="s">
        <v>2316</v>
      </c>
      <c r="D4612" s="14">
        <v>95000</v>
      </c>
      <c r="E4612" s="14">
        <v>91238.416175231672</v>
      </c>
      <c r="F4612" s="14">
        <v>91238.416175231672</v>
      </c>
      <c r="G4612" s="14">
        <v>21368.997472620049</v>
      </c>
      <c r="H4612" s="14">
        <v>70000</v>
      </c>
    </row>
    <row r="4613" spans="1:8">
      <c r="A4613" s="11"/>
      <c r="B4613" s="58" t="s">
        <v>2317</v>
      </c>
      <c r="C4613" s="58"/>
      <c r="D4613" s="14">
        <f>SUM(D4609:D4612)</f>
        <v>1187000</v>
      </c>
      <c r="E4613" s="14">
        <v>1140000</v>
      </c>
      <c r="F4613" s="14">
        <v>1140000</v>
      </c>
      <c r="G4613" s="14">
        <v>267000</v>
      </c>
      <c r="H4613" s="14">
        <f>SUM(H4609:H4612)</f>
        <v>383232.17</v>
      </c>
    </row>
    <row r="4614" spans="1:8">
      <c r="A4614" s="11" t="s">
        <v>1156</v>
      </c>
      <c r="B4614" s="39" t="s">
        <v>2318</v>
      </c>
      <c r="C4614" s="42" t="s">
        <v>2319</v>
      </c>
      <c r="D4614" s="14">
        <v>396000</v>
      </c>
      <c r="E4614" s="14">
        <v>380000</v>
      </c>
      <c r="F4614" s="14">
        <v>380000</v>
      </c>
      <c r="G4614" s="14">
        <v>89000</v>
      </c>
      <c r="H4614" s="41">
        <v>0</v>
      </c>
    </row>
    <row r="4615" spans="1:8">
      <c r="A4615" s="11"/>
      <c r="B4615" s="58" t="s">
        <v>2320</v>
      </c>
      <c r="C4615" s="58"/>
      <c r="D4615" s="14">
        <f>SUM(D4614)</f>
        <v>396000</v>
      </c>
      <c r="E4615" s="14">
        <v>380000</v>
      </c>
      <c r="F4615" s="14">
        <v>380000</v>
      </c>
      <c r="G4615" s="14">
        <f>SUM(G4614)</f>
        <v>89000</v>
      </c>
      <c r="H4615" s="14">
        <f>SUM(H4614)</f>
        <v>0</v>
      </c>
    </row>
    <row r="4616" spans="1:8" ht="31.5">
      <c r="A4616" s="11" t="s">
        <v>1157</v>
      </c>
      <c r="B4616" s="58" t="s">
        <v>2321</v>
      </c>
      <c r="C4616" s="42" t="s">
        <v>2322</v>
      </c>
      <c r="D4616" s="14">
        <v>198000</v>
      </c>
      <c r="E4616" s="14">
        <v>189910.50583657587</v>
      </c>
      <c r="F4616" s="14">
        <v>189910.50583657587</v>
      </c>
      <c r="G4616" s="14">
        <v>44299.610894941638</v>
      </c>
      <c r="H4616" s="41">
        <v>0</v>
      </c>
    </row>
    <row r="4617" spans="1:8" ht="31.5">
      <c r="A4617" s="11" t="s">
        <v>1158</v>
      </c>
      <c r="B4617" s="58"/>
      <c r="C4617" s="42" t="s">
        <v>2323</v>
      </c>
      <c r="D4617" s="14">
        <v>316000</v>
      </c>
      <c r="E4617" s="14">
        <v>303089.49416342413</v>
      </c>
      <c r="F4617" s="14">
        <v>303089.49416342413</v>
      </c>
      <c r="G4617" s="14">
        <v>70700.389105058377</v>
      </c>
      <c r="H4617" s="41">
        <v>0</v>
      </c>
    </row>
    <row r="4618" spans="1:8">
      <c r="A4618" s="11"/>
      <c r="B4618" s="58" t="s">
        <v>2324</v>
      </c>
      <c r="C4618" s="58"/>
      <c r="D4618" s="14">
        <f>SUM(D4616:D4617)</f>
        <v>514000</v>
      </c>
      <c r="E4618" s="14">
        <v>493000</v>
      </c>
      <c r="F4618" s="14">
        <v>493000</v>
      </c>
      <c r="G4618" s="14">
        <v>115000</v>
      </c>
      <c r="H4618" s="14">
        <f>SUM(H4616:H4617)</f>
        <v>0</v>
      </c>
    </row>
    <row r="4619" spans="1:8">
      <c r="A4619" s="11" t="s">
        <v>1159</v>
      </c>
      <c r="B4619" s="58" t="s">
        <v>2325</v>
      </c>
      <c r="C4619" s="42" t="s">
        <v>2326</v>
      </c>
      <c r="D4619" s="14">
        <v>95000</v>
      </c>
      <c r="E4619" s="14">
        <v>91281.138790035591</v>
      </c>
      <c r="F4619" s="14">
        <v>91281.138790035591</v>
      </c>
      <c r="G4619" s="14">
        <v>21129.893238434164</v>
      </c>
      <c r="H4619" s="14">
        <v>70000</v>
      </c>
    </row>
    <row r="4620" spans="1:8">
      <c r="A4620" s="11" t="s">
        <v>1162</v>
      </c>
      <c r="B4620" s="58"/>
      <c r="C4620" s="42" t="s">
        <v>2327</v>
      </c>
      <c r="D4620" s="14">
        <v>95000</v>
      </c>
      <c r="E4620" s="14">
        <v>91281.138790035591</v>
      </c>
      <c r="F4620" s="14">
        <v>91281.138790035591</v>
      </c>
      <c r="G4620" s="14">
        <v>21129.893238434164</v>
      </c>
      <c r="H4620" s="14">
        <v>0</v>
      </c>
    </row>
    <row r="4621" spans="1:8" ht="31.5">
      <c r="A4621" s="11" t="s">
        <v>1164</v>
      </c>
      <c r="B4621" s="58"/>
      <c r="C4621" s="42" t="s">
        <v>2328</v>
      </c>
      <c r="D4621" s="14">
        <v>20000</v>
      </c>
      <c r="E4621" s="14">
        <v>19217.08185053381</v>
      </c>
      <c r="F4621" s="14">
        <v>19217.08185053381</v>
      </c>
      <c r="G4621" s="14">
        <v>4448.3985765124562</v>
      </c>
      <c r="H4621" s="14">
        <v>0</v>
      </c>
    </row>
    <row r="4622" spans="1:8">
      <c r="A4622" s="11" t="s">
        <v>1165</v>
      </c>
      <c r="B4622" s="58"/>
      <c r="C4622" s="42" t="s">
        <v>2329</v>
      </c>
      <c r="D4622" s="14">
        <v>32000</v>
      </c>
      <c r="E4622" s="14">
        <v>30747.330960854091</v>
      </c>
      <c r="F4622" s="14">
        <v>30747.330960854091</v>
      </c>
      <c r="G4622" s="14">
        <v>7117.4377224199288</v>
      </c>
      <c r="H4622" s="14">
        <v>0</v>
      </c>
    </row>
    <row r="4623" spans="1:8">
      <c r="A4623" s="11" t="s">
        <v>1166</v>
      </c>
      <c r="B4623" s="58"/>
      <c r="C4623" s="42" t="s">
        <v>2330</v>
      </c>
      <c r="D4623" s="14">
        <v>51000</v>
      </c>
      <c r="E4623" s="14">
        <v>49003.558718861212</v>
      </c>
      <c r="F4623" s="14">
        <v>49003.558718861212</v>
      </c>
      <c r="G4623" s="14">
        <v>11343.416370106761</v>
      </c>
      <c r="H4623" s="14">
        <v>0</v>
      </c>
    </row>
    <row r="4624" spans="1:8">
      <c r="A4624" s="11" t="s">
        <v>1170</v>
      </c>
      <c r="B4624" s="58"/>
      <c r="C4624" s="42" t="s">
        <v>2331</v>
      </c>
      <c r="D4624" s="14">
        <v>269000</v>
      </c>
      <c r="E4624" s="14">
        <v>258469.75088967971</v>
      </c>
      <c r="F4624" s="14">
        <v>258469.75088967971</v>
      </c>
      <c r="G4624" s="14">
        <v>59830.960854092526</v>
      </c>
      <c r="H4624" s="14">
        <v>197631</v>
      </c>
    </row>
    <row r="4625" spans="1:8">
      <c r="A4625" s="11"/>
      <c r="B4625" s="58" t="s">
        <v>2332</v>
      </c>
      <c r="C4625" s="58"/>
      <c r="D4625" s="14">
        <f>SUM(D4619:D4624)</f>
        <v>562000</v>
      </c>
      <c r="E4625" s="14">
        <v>540000</v>
      </c>
      <c r="F4625" s="14">
        <v>540000</v>
      </c>
      <c r="G4625" s="14">
        <v>125000</v>
      </c>
      <c r="H4625" s="14">
        <f>SUM(H4619:H4624)</f>
        <v>267631</v>
      </c>
    </row>
    <row r="4626" spans="1:8" ht="31.5">
      <c r="A4626" s="11" t="s">
        <v>1171</v>
      </c>
      <c r="B4626" s="58" t="s">
        <v>6916</v>
      </c>
      <c r="C4626" s="42" t="s">
        <v>2333</v>
      </c>
      <c r="D4626" s="14">
        <v>237000</v>
      </c>
      <c r="E4626" s="14">
        <v>223327.57</v>
      </c>
      <c r="F4626" s="14">
        <v>223327.57</v>
      </c>
      <c r="G4626" s="14">
        <v>1200.56</v>
      </c>
      <c r="H4626" s="14">
        <v>0</v>
      </c>
    </row>
    <row r="4627" spans="1:8">
      <c r="A4627" s="11" t="s">
        <v>1172</v>
      </c>
      <c r="B4627" s="58"/>
      <c r="C4627" s="42" t="s">
        <v>2334</v>
      </c>
      <c r="D4627" s="14">
        <v>33000</v>
      </c>
      <c r="E4627" s="14">
        <v>33000</v>
      </c>
      <c r="F4627" s="14">
        <v>33000</v>
      </c>
      <c r="G4627" s="14">
        <v>33000</v>
      </c>
      <c r="H4627" s="14">
        <v>33000</v>
      </c>
    </row>
    <row r="4628" spans="1:8">
      <c r="A4628" s="11" t="s">
        <v>1175</v>
      </c>
      <c r="B4628" s="58"/>
      <c r="C4628" s="42" t="s">
        <v>2335</v>
      </c>
      <c r="D4628" s="14">
        <v>16000</v>
      </c>
      <c r="E4628" s="14">
        <v>16000</v>
      </c>
      <c r="F4628" s="14">
        <v>16000</v>
      </c>
      <c r="G4628" s="14">
        <v>16000</v>
      </c>
      <c r="H4628" s="14">
        <v>16000</v>
      </c>
    </row>
    <row r="4629" spans="1:8">
      <c r="A4629" s="11" t="s">
        <v>1176</v>
      </c>
      <c r="B4629" s="58"/>
      <c r="C4629" s="42" t="s">
        <v>2336</v>
      </c>
      <c r="D4629" s="14">
        <v>55000</v>
      </c>
      <c r="E4629" s="14">
        <v>53706</v>
      </c>
      <c r="F4629" s="14">
        <v>53706</v>
      </c>
      <c r="G4629" s="14">
        <v>53706</v>
      </c>
      <c r="H4629" s="14">
        <v>53706</v>
      </c>
    </row>
    <row r="4630" spans="1:8" ht="31.5">
      <c r="A4630" s="11" t="s">
        <v>1177</v>
      </c>
      <c r="B4630" s="58"/>
      <c r="C4630" s="42" t="s">
        <v>2337</v>
      </c>
      <c r="D4630" s="14">
        <v>28000</v>
      </c>
      <c r="E4630" s="14">
        <v>28000</v>
      </c>
      <c r="F4630" s="14">
        <v>28000</v>
      </c>
      <c r="G4630" s="14">
        <v>6265.734265734266</v>
      </c>
      <c r="H4630" s="14">
        <v>28000</v>
      </c>
    </row>
    <row r="4631" spans="1:8" ht="31.5">
      <c r="A4631" s="11" t="s">
        <v>1180</v>
      </c>
      <c r="B4631" s="58"/>
      <c r="C4631" s="42" t="s">
        <v>2338</v>
      </c>
      <c r="D4631" s="14">
        <v>237000</v>
      </c>
      <c r="E4631" s="14">
        <v>227387.41258741257</v>
      </c>
      <c r="F4631" s="14">
        <v>227387.41258741257</v>
      </c>
      <c r="G4631" s="14">
        <v>39235.53</v>
      </c>
      <c r="H4631" s="14">
        <v>174000</v>
      </c>
    </row>
    <row r="4632" spans="1:8">
      <c r="A4632" s="11" t="s">
        <v>1181</v>
      </c>
      <c r="B4632" s="58"/>
      <c r="C4632" s="42" t="s">
        <v>2330</v>
      </c>
      <c r="D4632" s="14">
        <v>109000</v>
      </c>
      <c r="E4632" s="14">
        <v>104579.02097902098</v>
      </c>
      <c r="F4632" s="14">
        <v>104579.02097902098</v>
      </c>
      <c r="G4632" s="14">
        <v>10592.18</v>
      </c>
      <c r="H4632" s="14">
        <v>80000</v>
      </c>
    </row>
    <row r="4633" spans="1:8">
      <c r="A4633" s="11"/>
      <c r="B4633" s="58" t="s">
        <v>2339</v>
      </c>
      <c r="C4633" s="58"/>
      <c r="D4633" s="14">
        <f>SUM(D4626:D4632)</f>
        <v>715000</v>
      </c>
      <c r="E4633" s="14">
        <v>686000</v>
      </c>
      <c r="F4633" s="14">
        <v>686000</v>
      </c>
      <c r="G4633" s="14">
        <v>160000</v>
      </c>
      <c r="H4633" s="14">
        <f>SUM(H4626:H4632)</f>
        <v>384706</v>
      </c>
    </row>
    <row r="4634" spans="1:8" ht="47.25">
      <c r="A4634" s="11" t="s">
        <v>1182</v>
      </c>
      <c r="B4634" s="39" t="s">
        <v>2340</v>
      </c>
      <c r="C4634" s="42" t="s">
        <v>2341</v>
      </c>
      <c r="D4634" s="14">
        <v>396000</v>
      </c>
      <c r="E4634" s="14">
        <v>380000</v>
      </c>
      <c r="F4634" s="14">
        <v>380000</v>
      </c>
      <c r="G4634" s="14">
        <v>89000</v>
      </c>
      <c r="H4634" s="44">
        <v>272021</v>
      </c>
    </row>
    <row r="4635" spans="1:8">
      <c r="A4635" s="11"/>
      <c r="B4635" s="58" t="s">
        <v>2342</v>
      </c>
      <c r="C4635" s="58"/>
      <c r="D4635" s="14">
        <f>SUM(D4634)</f>
        <v>396000</v>
      </c>
      <c r="E4635" s="14">
        <v>380000</v>
      </c>
      <c r="F4635" s="14">
        <v>380000</v>
      </c>
      <c r="G4635" s="14">
        <f>SUM(G4634)</f>
        <v>89000</v>
      </c>
      <c r="H4635" s="14">
        <f>SUM(H4634)</f>
        <v>272021</v>
      </c>
    </row>
    <row r="4636" spans="1:8" ht="31.5">
      <c r="A4636" s="11" t="s">
        <v>1185</v>
      </c>
      <c r="B4636" s="58" t="s">
        <v>2343</v>
      </c>
      <c r="C4636" s="42" t="s">
        <v>2344</v>
      </c>
      <c r="D4636" s="14">
        <v>147400</v>
      </c>
      <c r="E4636" s="14">
        <v>141436.91529709229</v>
      </c>
      <c r="F4636" s="14">
        <v>141436.91529709229</v>
      </c>
      <c r="G4636" s="14">
        <v>33356.005056890011</v>
      </c>
      <c r="H4636" s="14">
        <v>108000</v>
      </c>
    </row>
    <row r="4637" spans="1:8" ht="31.5">
      <c r="A4637" s="11" t="s">
        <v>1186</v>
      </c>
      <c r="B4637" s="58"/>
      <c r="C4637" s="42" t="s">
        <v>2345</v>
      </c>
      <c r="D4637" s="14">
        <v>472610</v>
      </c>
      <c r="E4637" s="14">
        <v>453490.50568900123</v>
      </c>
      <c r="F4637" s="14">
        <v>453490.50568900123</v>
      </c>
      <c r="G4637" s="14">
        <v>106949.67130214917</v>
      </c>
      <c r="H4637" s="14">
        <v>0</v>
      </c>
    </row>
    <row r="4638" spans="1:8">
      <c r="A4638" s="11" t="s">
        <v>1187</v>
      </c>
      <c r="B4638" s="58"/>
      <c r="C4638" s="42" t="s">
        <v>2346</v>
      </c>
      <c r="D4638" s="14">
        <v>83485</v>
      </c>
      <c r="E4638" s="14">
        <v>80107.604298356513</v>
      </c>
      <c r="F4638" s="14">
        <v>80107.604298356513</v>
      </c>
      <c r="G4638" s="14">
        <v>18892.307206068268</v>
      </c>
      <c r="H4638" s="14">
        <v>0</v>
      </c>
    </row>
    <row r="4639" spans="1:8" ht="31.5">
      <c r="A4639" s="11" t="s">
        <v>1190</v>
      </c>
      <c r="B4639" s="58"/>
      <c r="C4639" s="42" t="s">
        <v>2347</v>
      </c>
      <c r="D4639" s="14">
        <v>87505</v>
      </c>
      <c r="E4639" s="14">
        <v>83964.974715549935</v>
      </c>
      <c r="F4639" s="14">
        <v>83964.974715549935</v>
      </c>
      <c r="G4639" s="14">
        <v>19802.016434892539</v>
      </c>
      <c r="H4639" s="14">
        <v>64000</v>
      </c>
    </row>
    <row r="4640" spans="1:8">
      <c r="A4640" s="11"/>
      <c r="B4640" s="58" t="s">
        <v>2348</v>
      </c>
      <c r="C4640" s="58"/>
      <c r="D4640" s="14">
        <f>SUM(D4636:D4639)</f>
        <v>791000</v>
      </c>
      <c r="E4640" s="14">
        <v>759000</v>
      </c>
      <c r="F4640" s="14">
        <v>759000</v>
      </c>
      <c r="G4640" s="14">
        <v>179000</v>
      </c>
      <c r="H4640" s="14">
        <f>SUM(H4636:H4639)</f>
        <v>172000</v>
      </c>
    </row>
    <row r="4641" spans="1:8" ht="47.25">
      <c r="A4641" s="11" t="s">
        <v>1191</v>
      </c>
      <c r="B4641" s="39" t="s">
        <v>2349</v>
      </c>
      <c r="C4641" s="42" t="s">
        <v>2330</v>
      </c>
      <c r="D4641" s="14">
        <v>51000</v>
      </c>
      <c r="E4641" s="14">
        <v>49000</v>
      </c>
      <c r="F4641" s="14">
        <v>49000</v>
      </c>
      <c r="G4641" s="14">
        <v>12000</v>
      </c>
      <c r="H4641" s="14">
        <v>37000</v>
      </c>
    </row>
    <row r="4642" spans="1:8">
      <c r="A4642" s="11"/>
      <c r="B4642" s="58" t="s">
        <v>2350</v>
      </c>
      <c r="C4642" s="58"/>
      <c r="D4642" s="14">
        <f>SUM(D4641)</f>
        <v>51000</v>
      </c>
      <c r="E4642" s="14">
        <v>49000</v>
      </c>
      <c r="F4642" s="14">
        <v>49000</v>
      </c>
      <c r="G4642" s="14">
        <f>SUM(G4641)</f>
        <v>12000</v>
      </c>
      <c r="H4642" s="14">
        <f>SUM(H4641)</f>
        <v>37000</v>
      </c>
    </row>
    <row r="4643" spans="1:8">
      <c r="A4643" s="11" t="s">
        <v>1562</v>
      </c>
      <c r="B4643" s="39" t="s">
        <v>2351</v>
      </c>
      <c r="C4643" s="42" t="s">
        <v>2352</v>
      </c>
      <c r="D4643" s="14">
        <v>6394000</v>
      </c>
      <c r="E4643" s="14">
        <v>6132000</v>
      </c>
      <c r="F4643" s="14">
        <v>6132000</v>
      </c>
      <c r="G4643" s="14">
        <v>1478000</v>
      </c>
      <c r="H4643" s="14">
        <v>0</v>
      </c>
    </row>
    <row r="4644" spans="1:8">
      <c r="A4644" s="11"/>
      <c r="B4644" s="58" t="s">
        <v>2353</v>
      </c>
      <c r="C4644" s="58"/>
      <c r="D4644" s="14">
        <f>SUM(D4643)</f>
        <v>6394000</v>
      </c>
      <c r="E4644" s="14">
        <v>6132000</v>
      </c>
      <c r="F4644" s="14">
        <v>6132000</v>
      </c>
      <c r="G4644" s="14">
        <f>SUM(G4643)</f>
        <v>1478000</v>
      </c>
      <c r="H4644" s="14">
        <f>SUM(H4643)</f>
        <v>0</v>
      </c>
    </row>
    <row r="4645" spans="1:8" ht="47.25">
      <c r="A4645" s="11" t="s">
        <v>1564</v>
      </c>
      <c r="B4645" s="39" t="s">
        <v>2354</v>
      </c>
      <c r="C4645" s="42" t="s">
        <v>2355</v>
      </c>
      <c r="D4645" s="14">
        <v>337200</v>
      </c>
      <c r="E4645" s="14">
        <v>337200</v>
      </c>
      <c r="F4645" s="14">
        <v>337200</v>
      </c>
      <c r="G4645" s="14">
        <v>0</v>
      </c>
      <c r="H4645" s="44">
        <v>337200</v>
      </c>
    </row>
    <row r="4646" spans="1:8">
      <c r="A4646" s="11"/>
      <c r="B4646" s="58" t="s">
        <v>2356</v>
      </c>
      <c r="C4646" s="58"/>
      <c r="D4646" s="14">
        <f>SUM(D4645)</f>
        <v>337200</v>
      </c>
      <c r="E4646" s="14">
        <v>337200</v>
      </c>
      <c r="F4646" s="14">
        <v>337200</v>
      </c>
      <c r="G4646" s="14">
        <f>SUM(G4645)</f>
        <v>0</v>
      </c>
      <c r="H4646" s="14">
        <f>SUM(H4645)</f>
        <v>337200</v>
      </c>
    </row>
    <row r="4647" spans="1:8" ht="47.25">
      <c r="A4647" s="11" t="s">
        <v>1566</v>
      </c>
      <c r="B4647" s="39" t="s">
        <v>2357</v>
      </c>
      <c r="C4647" s="42" t="s">
        <v>2358</v>
      </c>
      <c r="D4647" s="14">
        <v>100000</v>
      </c>
      <c r="E4647" s="14">
        <v>100000</v>
      </c>
      <c r="F4647" s="14">
        <v>100000</v>
      </c>
      <c r="G4647" s="14">
        <v>0</v>
      </c>
      <c r="H4647" s="14">
        <v>0</v>
      </c>
    </row>
    <row r="4648" spans="1:8">
      <c r="A4648" s="11"/>
      <c r="B4648" s="58" t="s">
        <v>2359</v>
      </c>
      <c r="C4648" s="58"/>
      <c r="D4648" s="14">
        <f>SUM(D4647)</f>
        <v>100000</v>
      </c>
      <c r="E4648" s="14">
        <v>100000</v>
      </c>
      <c r="F4648" s="14">
        <v>100000</v>
      </c>
      <c r="G4648" s="14">
        <f>SUM(G4647)</f>
        <v>0</v>
      </c>
      <c r="H4648" s="14">
        <f>SUM(H4647)</f>
        <v>0</v>
      </c>
    </row>
    <row r="4649" spans="1:8" ht="47.25">
      <c r="A4649" s="11" t="s">
        <v>1568</v>
      </c>
      <c r="B4649" s="39" t="s">
        <v>6917</v>
      </c>
      <c r="C4649" s="42" t="s">
        <v>6918</v>
      </c>
      <c r="D4649" s="14">
        <v>210000</v>
      </c>
      <c r="E4649" s="14">
        <v>178000</v>
      </c>
      <c r="F4649" s="14">
        <v>178000</v>
      </c>
      <c r="G4649" s="14">
        <v>178000</v>
      </c>
      <c r="H4649" s="14">
        <v>86506</v>
      </c>
    </row>
    <row r="4650" spans="1:8">
      <c r="A4650" s="11"/>
      <c r="B4650" s="58" t="s">
        <v>6919</v>
      </c>
      <c r="C4650" s="58"/>
      <c r="D4650" s="14">
        <f>SUM(D4649)</f>
        <v>210000</v>
      </c>
      <c r="E4650" s="14">
        <v>178000</v>
      </c>
      <c r="F4650" s="14">
        <v>178000</v>
      </c>
      <c r="G4650" s="14">
        <f>SUM(G4649)</f>
        <v>178000</v>
      </c>
      <c r="H4650" s="14">
        <f>SUM(H4649)</f>
        <v>86506</v>
      </c>
    </row>
    <row r="4651" spans="1:8" ht="63">
      <c r="A4651" s="11" t="s">
        <v>1570</v>
      </c>
      <c r="B4651" s="58" t="s">
        <v>6920</v>
      </c>
      <c r="C4651" s="82" t="s">
        <v>6921</v>
      </c>
      <c r="D4651" s="14">
        <v>180000</v>
      </c>
      <c r="E4651" s="14">
        <v>152874.56445993029</v>
      </c>
      <c r="F4651" s="14">
        <v>152874.56445993029</v>
      </c>
      <c r="G4651" s="14">
        <v>152874.56445993029</v>
      </c>
      <c r="H4651" s="14">
        <v>0</v>
      </c>
    </row>
    <row r="4652" spans="1:8" ht="63">
      <c r="A4652" s="11" t="s">
        <v>1572</v>
      </c>
      <c r="B4652" s="58"/>
      <c r="C4652" s="42" t="s">
        <v>6922</v>
      </c>
      <c r="D4652" s="14">
        <v>215000</v>
      </c>
      <c r="E4652" s="14">
        <v>182600.17421602787</v>
      </c>
      <c r="F4652" s="14">
        <v>182600.17421602787</v>
      </c>
      <c r="G4652" s="14">
        <v>182600.17421602787</v>
      </c>
      <c r="H4652" s="14">
        <v>0</v>
      </c>
    </row>
    <row r="4653" spans="1:8" ht="63">
      <c r="A4653" s="11" t="s">
        <v>1574</v>
      </c>
      <c r="B4653" s="58"/>
      <c r="C4653" s="42" t="s">
        <v>6923</v>
      </c>
      <c r="D4653" s="14">
        <v>220000</v>
      </c>
      <c r="E4653" s="14">
        <v>186846.68989547039</v>
      </c>
      <c r="F4653" s="14">
        <v>186846.68989547039</v>
      </c>
      <c r="G4653" s="14">
        <v>186846.68989547039</v>
      </c>
      <c r="H4653" s="14">
        <v>0</v>
      </c>
    </row>
    <row r="4654" spans="1:8" ht="63">
      <c r="A4654" s="11" t="s">
        <v>1575</v>
      </c>
      <c r="B4654" s="58"/>
      <c r="C4654" s="42" t="s">
        <v>6924</v>
      </c>
      <c r="D4654" s="14">
        <v>218000</v>
      </c>
      <c r="E4654" s="14">
        <v>185148.08362369338</v>
      </c>
      <c r="F4654" s="14">
        <v>185148.08362369338</v>
      </c>
      <c r="G4654" s="14">
        <v>185148.08362369338</v>
      </c>
      <c r="H4654" s="14">
        <v>0</v>
      </c>
    </row>
    <row r="4655" spans="1:8" ht="31.5">
      <c r="A4655" s="11" t="s">
        <v>1577</v>
      </c>
      <c r="B4655" s="58"/>
      <c r="C4655" s="42" t="s">
        <v>6925</v>
      </c>
      <c r="D4655" s="14">
        <v>315000</v>
      </c>
      <c r="E4655" s="14">
        <v>267530.4878048781</v>
      </c>
      <c r="F4655" s="14">
        <v>267530.4878048781</v>
      </c>
      <c r="G4655" s="14">
        <v>267530.4878048781</v>
      </c>
      <c r="H4655" s="14">
        <v>0</v>
      </c>
    </row>
    <row r="4656" spans="1:8">
      <c r="A4656" s="11"/>
      <c r="B4656" s="58" t="s">
        <v>6926</v>
      </c>
      <c r="C4656" s="58"/>
      <c r="D4656" s="14">
        <f>SUM(D4651:D4655)</f>
        <v>1148000</v>
      </c>
      <c r="E4656" s="14">
        <v>975000</v>
      </c>
      <c r="F4656" s="14">
        <v>975000</v>
      </c>
      <c r="G4656" s="14">
        <v>975000</v>
      </c>
      <c r="H4656" s="14">
        <f>SUM(H4651:H4655)</f>
        <v>0</v>
      </c>
    </row>
    <row r="4657" spans="1:8">
      <c r="A4657" s="11" t="s">
        <v>1579</v>
      </c>
      <c r="B4657" s="58" t="s">
        <v>6927</v>
      </c>
      <c r="C4657" s="42" t="s">
        <v>6928</v>
      </c>
      <c r="D4657" s="14">
        <v>240000</v>
      </c>
      <c r="E4657" s="14">
        <v>203625</v>
      </c>
      <c r="F4657" s="14">
        <v>203625</v>
      </c>
      <c r="G4657" s="14">
        <v>203625</v>
      </c>
      <c r="H4657" s="14">
        <v>0</v>
      </c>
    </row>
    <row r="4658" spans="1:8">
      <c r="A4658" s="11" t="s">
        <v>1581</v>
      </c>
      <c r="B4658" s="58"/>
      <c r="C4658" s="42" t="s">
        <v>6929</v>
      </c>
      <c r="D4658" s="14">
        <v>400000</v>
      </c>
      <c r="E4658" s="14">
        <v>339375</v>
      </c>
      <c r="F4658" s="14">
        <v>339375</v>
      </c>
      <c r="G4658" s="14">
        <v>339375</v>
      </c>
      <c r="H4658" s="14">
        <v>0</v>
      </c>
    </row>
    <row r="4659" spans="1:8">
      <c r="A4659" s="11"/>
      <c r="B4659" s="58" t="s">
        <v>6930</v>
      </c>
      <c r="C4659" s="58"/>
      <c r="D4659" s="14">
        <f>SUM(D4657:D4658)</f>
        <v>640000</v>
      </c>
      <c r="E4659" s="14">
        <v>543000</v>
      </c>
      <c r="F4659" s="14">
        <v>543000</v>
      </c>
      <c r="G4659" s="14">
        <v>543000</v>
      </c>
      <c r="H4659" s="14">
        <f>SUM(H4657:H4658)</f>
        <v>0</v>
      </c>
    </row>
    <row r="4660" spans="1:8" ht="31.5">
      <c r="A4660" s="11" t="s">
        <v>1583</v>
      </c>
      <c r="B4660" s="39" t="s">
        <v>6931</v>
      </c>
      <c r="C4660" s="42" t="s">
        <v>6932</v>
      </c>
      <c r="D4660" s="14">
        <v>250000</v>
      </c>
      <c r="E4660" s="14">
        <v>212000</v>
      </c>
      <c r="F4660" s="14">
        <v>212000</v>
      </c>
      <c r="G4660" s="14">
        <v>212000</v>
      </c>
      <c r="H4660" s="14">
        <v>0</v>
      </c>
    </row>
    <row r="4661" spans="1:8">
      <c r="A4661" s="11"/>
      <c r="B4661" s="58" t="s">
        <v>6933</v>
      </c>
      <c r="C4661" s="58"/>
      <c r="D4661" s="14">
        <f>SUM(D4660)</f>
        <v>250000</v>
      </c>
      <c r="E4661" s="14">
        <v>212000</v>
      </c>
      <c r="F4661" s="14">
        <v>212000</v>
      </c>
      <c r="G4661" s="14">
        <f>SUM(G4660)</f>
        <v>212000</v>
      </c>
      <c r="H4661" s="14">
        <f>SUM(H4660)</f>
        <v>0</v>
      </c>
    </row>
    <row r="4662" spans="1:8" ht="31.5">
      <c r="A4662" s="11" t="s">
        <v>1585</v>
      </c>
      <c r="B4662" s="58" t="s">
        <v>6934</v>
      </c>
      <c r="C4662" s="42" t="s">
        <v>6935</v>
      </c>
      <c r="D4662" s="14">
        <v>400000</v>
      </c>
      <c r="E4662" s="14">
        <v>339714.28571428568</v>
      </c>
      <c r="F4662" s="14">
        <v>339714.28571428568</v>
      </c>
      <c r="G4662" s="14">
        <v>339714.28571428568</v>
      </c>
      <c r="H4662" s="14">
        <v>0</v>
      </c>
    </row>
    <row r="4663" spans="1:8">
      <c r="A4663" s="11" t="s">
        <v>1587</v>
      </c>
      <c r="B4663" s="58"/>
      <c r="C4663" s="42" t="s">
        <v>6936</v>
      </c>
      <c r="D4663" s="14">
        <v>1000000</v>
      </c>
      <c r="E4663" s="14">
        <v>849285.71428571432</v>
      </c>
      <c r="F4663" s="14">
        <v>849285.71428571432</v>
      </c>
      <c r="G4663" s="14">
        <v>849285.71428571432</v>
      </c>
      <c r="H4663" s="14">
        <v>0</v>
      </c>
    </row>
    <row r="4664" spans="1:8">
      <c r="A4664" s="11"/>
      <c r="B4664" s="58" t="s">
        <v>6937</v>
      </c>
      <c r="C4664" s="58"/>
      <c r="D4664" s="112">
        <f>SUM(D4662:D4663)</f>
        <v>1400000</v>
      </c>
      <c r="E4664" s="112">
        <v>1189000</v>
      </c>
      <c r="F4664" s="112">
        <v>1189000</v>
      </c>
      <c r="G4664" s="112">
        <f>SUM(G4662:G4663)</f>
        <v>1189000</v>
      </c>
      <c r="H4664" s="112">
        <f>SUM(H4662:H4663)</f>
        <v>0</v>
      </c>
    </row>
    <row r="4665" spans="1:8" ht="47.25">
      <c r="A4665" s="11" t="s">
        <v>1589</v>
      </c>
      <c r="B4665" s="39" t="s">
        <v>6938</v>
      </c>
      <c r="C4665" s="42" t="s">
        <v>6939</v>
      </c>
      <c r="D4665" s="14">
        <v>100000</v>
      </c>
      <c r="E4665" s="14">
        <v>100000</v>
      </c>
      <c r="F4665" s="14">
        <v>100000</v>
      </c>
      <c r="G4665" s="14">
        <v>100000</v>
      </c>
      <c r="H4665" s="14">
        <v>0</v>
      </c>
    </row>
    <row r="4666" spans="1:8">
      <c r="A4666" s="11"/>
      <c r="B4666" s="58" t="s">
        <v>6940</v>
      </c>
      <c r="C4666" s="58"/>
      <c r="D4666" s="112">
        <f>SUM(D4665)</f>
        <v>100000</v>
      </c>
      <c r="E4666" s="112">
        <f>SUM(E4665)</f>
        <v>100000</v>
      </c>
      <c r="F4666" s="112">
        <f>SUM(F4665)</f>
        <v>100000</v>
      </c>
      <c r="G4666" s="112">
        <f>SUM(G4665)</f>
        <v>100000</v>
      </c>
      <c r="H4666" s="14">
        <f>SUM(H4665)</f>
        <v>0</v>
      </c>
    </row>
    <row r="4667" spans="1:8" ht="63">
      <c r="A4667" s="11" t="s">
        <v>1591</v>
      </c>
      <c r="B4667" s="39" t="s">
        <v>1192</v>
      </c>
      <c r="C4667" s="42" t="s">
        <v>6941</v>
      </c>
      <c r="D4667" s="14">
        <v>650000</v>
      </c>
      <c r="E4667" s="14">
        <v>552000</v>
      </c>
      <c r="F4667" s="14">
        <v>552000</v>
      </c>
      <c r="G4667" s="14">
        <v>552000</v>
      </c>
      <c r="H4667" s="14">
        <v>0</v>
      </c>
    </row>
    <row r="4668" spans="1:8">
      <c r="A4668" s="11"/>
      <c r="B4668" s="58" t="s">
        <v>6942</v>
      </c>
      <c r="C4668" s="58"/>
      <c r="D4668" s="112">
        <f>SUM(D4667)</f>
        <v>650000</v>
      </c>
      <c r="E4668" s="112">
        <v>552000</v>
      </c>
      <c r="F4668" s="112">
        <v>552000</v>
      </c>
      <c r="G4668" s="112">
        <f>SUM(G4667)</f>
        <v>552000</v>
      </c>
      <c r="H4668" s="112">
        <f>SUM(H4667)</f>
        <v>0</v>
      </c>
    </row>
    <row r="4669" spans="1:8">
      <c r="A4669" s="84" t="s">
        <v>102</v>
      </c>
      <c r="B4669" s="84"/>
      <c r="C4669" s="84"/>
      <c r="D4669" s="85">
        <f>D4668+D4666+D4664+D4661+D4659+D4656+D4650+D4648+D4646+D4644+D4642+D4640+D4635+D4633+D4625+D4618+D4615+D4613+D4608+D4605+D4601+D4599+D4597+D4595+D4589+D4584+D4579+D4572+D4568+D4560+D4554+D4548+D4534+D4482+D4467+D4458+D4447+D4419</f>
        <v>58988200</v>
      </c>
      <c r="E4669" s="85">
        <f t="shared" ref="E4669:H4669" si="50">E4668+E4666+E4664+E4661+E4659+E4656+E4650+E4648+E4646+E4644+E4642+E4640+E4635+E4633+E4625+E4618+E4615+E4613+E4608+E4605+E4601+E4599+E4597+E4595+E4589+E4584+E4579+E4572+E4568+E4560+E4554+E4548+E4534+E4482+E4467+E4458+E4447+E4419</f>
        <v>53951200</v>
      </c>
      <c r="F4669" s="85">
        <f t="shared" si="50"/>
        <v>53951200</v>
      </c>
      <c r="G4669" s="85">
        <f t="shared" si="50"/>
        <v>28345000</v>
      </c>
      <c r="H4669" s="85">
        <f t="shared" si="50"/>
        <v>8596665.6499999985</v>
      </c>
    </row>
    <row r="4670" spans="1:8">
      <c r="A4670" s="86" t="s">
        <v>103</v>
      </c>
      <c r="B4670" s="86"/>
      <c r="C4670" s="86"/>
      <c r="D4670" s="86"/>
      <c r="E4670" s="86"/>
      <c r="F4670" s="86"/>
      <c r="G4670" s="86"/>
      <c r="H4670" s="86"/>
    </row>
    <row r="4671" spans="1:8">
      <c r="A4671" s="11" t="s">
        <v>176</v>
      </c>
      <c r="B4671" s="113" t="s">
        <v>177</v>
      </c>
      <c r="C4671" s="32" t="s">
        <v>178</v>
      </c>
      <c r="D4671" s="14">
        <f>SUM(D4672:D4719)</f>
        <v>19792000</v>
      </c>
      <c r="E4671" s="14">
        <f>SUM(E4672:E4719)</f>
        <v>17684000</v>
      </c>
      <c r="F4671" s="14">
        <f>SUM(F4672:F4719)</f>
        <v>17684000</v>
      </c>
      <c r="G4671" s="14">
        <f>SUM(G4672:G4719)</f>
        <v>11866000</v>
      </c>
      <c r="H4671" s="14">
        <f>SUM(H4672:H4719)</f>
        <v>4100952.68</v>
      </c>
    </row>
    <row r="4672" spans="1:8" ht="32.25">
      <c r="A4672" s="11" t="s">
        <v>179</v>
      </c>
      <c r="B4672" s="11" t="s">
        <v>177</v>
      </c>
      <c r="C4672" s="32" t="s">
        <v>180</v>
      </c>
      <c r="D4672" s="14">
        <f>115000+39000</f>
        <v>154000</v>
      </c>
      <c r="E4672" s="14">
        <v>154000</v>
      </c>
      <c r="F4672" s="14">
        <v>154000</v>
      </c>
      <c r="G4672" s="14">
        <v>39000</v>
      </c>
      <c r="H4672" s="14">
        <v>115000</v>
      </c>
    </row>
    <row r="4673" spans="1:8" ht="32.25">
      <c r="A4673" s="11" t="s">
        <v>181</v>
      </c>
      <c r="B4673" s="11" t="s">
        <v>177</v>
      </c>
      <c r="C4673" s="32" t="s">
        <v>182</v>
      </c>
      <c r="D4673" s="14">
        <f>143000+48500</f>
        <v>191500</v>
      </c>
      <c r="E4673" s="14">
        <v>191500</v>
      </c>
      <c r="F4673" s="14">
        <v>191500</v>
      </c>
      <c r="G4673" s="14">
        <v>48500</v>
      </c>
      <c r="H4673" s="14">
        <v>143000</v>
      </c>
    </row>
    <row r="4674" spans="1:8" ht="32.25">
      <c r="A4674" s="11" t="s">
        <v>183</v>
      </c>
      <c r="B4674" s="11" t="s">
        <v>177</v>
      </c>
      <c r="C4674" s="32" t="s">
        <v>184</v>
      </c>
      <c r="D4674" s="14">
        <f>143000+48500</f>
        <v>191500</v>
      </c>
      <c r="E4674" s="14">
        <v>191500</v>
      </c>
      <c r="F4674" s="14">
        <v>191500</v>
      </c>
      <c r="G4674" s="14">
        <v>48500</v>
      </c>
      <c r="H4674" s="14">
        <v>143000</v>
      </c>
    </row>
    <row r="4675" spans="1:8" ht="32.25">
      <c r="A4675" s="11" t="s">
        <v>185</v>
      </c>
      <c r="B4675" s="11" t="s">
        <v>177</v>
      </c>
      <c r="C4675" s="32" t="s">
        <v>186</v>
      </c>
      <c r="D4675" s="14">
        <f>173000+57000</f>
        <v>230000</v>
      </c>
      <c r="E4675" s="14">
        <v>230000</v>
      </c>
      <c r="F4675" s="14">
        <v>230000</v>
      </c>
      <c r="G4675" s="14">
        <v>57000</v>
      </c>
      <c r="H4675" s="14">
        <v>2087.0500000000002</v>
      </c>
    </row>
    <row r="4676" spans="1:8" ht="32.25">
      <c r="A4676" s="11" t="s">
        <v>187</v>
      </c>
      <c r="B4676" s="11" t="s">
        <v>177</v>
      </c>
      <c r="C4676" s="32" t="s">
        <v>188</v>
      </c>
      <c r="D4676" s="14">
        <f>572000+196000</f>
        <v>768000</v>
      </c>
      <c r="E4676" s="14">
        <v>768000</v>
      </c>
      <c r="F4676" s="14">
        <v>768000</v>
      </c>
      <c r="G4676" s="14">
        <v>196000</v>
      </c>
      <c r="H4676" s="14">
        <v>563666</v>
      </c>
    </row>
    <row r="4677" spans="1:8" ht="32.25">
      <c r="A4677" s="11" t="s">
        <v>189</v>
      </c>
      <c r="B4677" s="11" t="s">
        <v>177</v>
      </c>
      <c r="C4677" s="32" t="s">
        <v>190</v>
      </c>
      <c r="D4677" s="14">
        <f t="shared" ref="D4677:D4682" si="51">173000+57000</f>
        <v>230000</v>
      </c>
      <c r="E4677" s="14">
        <v>230000</v>
      </c>
      <c r="F4677" s="14">
        <v>230000</v>
      </c>
      <c r="G4677" s="14">
        <v>57000</v>
      </c>
      <c r="H4677" s="14">
        <f>170492.4+2090</f>
        <v>172582.39999999999</v>
      </c>
    </row>
    <row r="4678" spans="1:8" ht="32.25">
      <c r="A4678" s="11" t="s">
        <v>191</v>
      </c>
      <c r="B4678" s="11" t="s">
        <v>177</v>
      </c>
      <c r="C4678" s="32" t="s">
        <v>192</v>
      </c>
      <c r="D4678" s="14">
        <f t="shared" si="51"/>
        <v>230000</v>
      </c>
      <c r="E4678" s="14">
        <v>230000</v>
      </c>
      <c r="F4678" s="14">
        <v>230000</v>
      </c>
      <c r="G4678" s="14">
        <v>57000</v>
      </c>
      <c r="H4678" s="14">
        <f>168861.66+2069.17</f>
        <v>170930.83000000002</v>
      </c>
    </row>
    <row r="4679" spans="1:8" ht="32.25">
      <c r="A4679" s="11" t="s">
        <v>193</v>
      </c>
      <c r="B4679" s="11" t="s">
        <v>177</v>
      </c>
      <c r="C4679" s="32" t="s">
        <v>194</v>
      </c>
      <c r="D4679" s="14">
        <f t="shared" si="51"/>
        <v>230000</v>
      </c>
      <c r="E4679" s="14">
        <v>230000</v>
      </c>
      <c r="F4679" s="14">
        <v>230000</v>
      </c>
      <c r="G4679" s="14">
        <v>57000</v>
      </c>
      <c r="H4679" s="14">
        <f>168857.21+2071.4</f>
        <v>170928.61</v>
      </c>
    </row>
    <row r="4680" spans="1:8" ht="48">
      <c r="A4680" s="11" t="s">
        <v>195</v>
      </c>
      <c r="B4680" s="11" t="s">
        <v>177</v>
      </c>
      <c r="C4680" s="32" t="s">
        <v>196</v>
      </c>
      <c r="D4680" s="14">
        <f t="shared" si="51"/>
        <v>230000</v>
      </c>
      <c r="E4680" s="14">
        <v>230000</v>
      </c>
      <c r="F4680" s="14">
        <v>230000</v>
      </c>
      <c r="G4680" s="14">
        <v>57000</v>
      </c>
      <c r="H4680" s="14">
        <f>168847.55+2076.23</f>
        <v>170923.78</v>
      </c>
    </row>
    <row r="4681" spans="1:8" ht="48">
      <c r="A4681" s="11" t="s">
        <v>197</v>
      </c>
      <c r="B4681" s="11" t="s">
        <v>177</v>
      </c>
      <c r="C4681" s="32" t="s">
        <v>198</v>
      </c>
      <c r="D4681" s="14">
        <f t="shared" si="51"/>
        <v>230000</v>
      </c>
      <c r="E4681" s="14">
        <v>230000</v>
      </c>
      <c r="F4681" s="14">
        <v>230000</v>
      </c>
      <c r="G4681" s="14">
        <v>57000</v>
      </c>
      <c r="H4681" s="14">
        <v>173000</v>
      </c>
    </row>
    <row r="4682" spans="1:8" ht="32.25">
      <c r="A4682" s="11" t="s">
        <v>199</v>
      </c>
      <c r="B4682" s="11" t="s">
        <v>177</v>
      </c>
      <c r="C4682" s="32" t="s">
        <v>200</v>
      </c>
      <c r="D4682" s="14">
        <f t="shared" si="51"/>
        <v>230000</v>
      </c>
      <c r="E4682" s="14">
        <v>230000</v>
      </c>
      <c r="F4682" s="14">
        <v>230000</v>
      </c>
      <c r="G4682" s="14">
        <v>57000</v>
      </c>
      <c r="H4682" s="14">
        <f>170544+2044.46</f>
        <v>172588.46</v>
      </c>
    </row>
    <row r="4683" spans="1:8" ht="48">
      <c r="A4683" s="11" t="s">
        <v>201</v>
      </c>
      <c r="B4683" s="11" t="s">
        <v>177</v>
      </c>
      <c r="C4683" s="32" t="s">
        <v>202</v>
      </c>
      <c r="D4683" s="14">
        <f>115000+39000</f>
        <v>154000</v>
      </c>
      <c r="E4683" s="14">
        <v>154000</v>
      </c>
      <c r="F4683" s="14">
        <v>154000</v>
      </c>
      <c r="G4683" s="14">
        <v>39000</v>
      </c>
      <c r="H4683" s="14">
        <f>112233.41+1383.29</f>
        <v>113616.7</v>
      </c>
    </row>
    <row r="4684" spans="1:8" ht="32.25">
      <c r="A4684" s="11" t="s">
        <v>203</v>
      </c>
      <c r="B4684" s="11" t="s">
        <v>177</v>
      </c>
      <c r="C4684" s="32" t="s">
        <v>204</v>
      </c>
      <c r="D4684" s="14">
        <f>572000+196000</f>
        <v>768000</v>
      </c>
      <c r="E4684" s="14">
        <v>768000</v>
      </c>
      <c r="F4684" s="14">
        <v>768000</v>
      </c>
      <c r="G4684" s="14">
        <v>196000</v>
      </c>
      <c r="H4684" s="14">
        <v>6869</v>
      </c>
    </row>
    <row r="4685" spans="1:8" ht="32.25">
      <c r="A4685" s="11" t="s">
        <v>205</v>
      </c>
      <c r="B4685" s="11" t="s">
        <v>177</v>
      </c>
      <c r="C4685" s="32" t="s">
        <v>206</v>
      </c>
      <c r="D4685" s="14">
        <f>165000+56000</f>
        <v>221000</v>
      </c>
      <c r="E4685" s="14">
        <v>221000</v>
      </c>
      <c r="F4685" s="14">
        <v>221000</v>
      </c>
      <c r="G4685" s="14">
        <v>56000</v>
      </c>
      <c r="H4685" s="14">
        <f>162607.2+1994</f>
        <v>164601.20000000001</v>
      </c>
    </row>
    <row r="4686" spans="1:8" ht="32.25">
      <c r="A4686" s="11" t="s">
        <v>207</v>
      </c>
      <c r="B4686" s="11" t="s">
        <v>177</v>
      </c>
      <c r="C4686" s="32" t="s">
        <v>208</v>
      </c>
      <c r="D4686" s="14">
        <f>165000+56000</f>
        <v>221000</v>
      </c>
      <c r="E4686" s="14">
        <v>221000</v>
      </c>
      <c r="F4686" s="14">
        <v>221000</v>
      </c>
      <c r="G4686" s="14">
        <v>56000</v>
      </c>
      <c r="H4686" s="14">
        <v>1977.41</v>
      </c>
    </row>
    <row r="4687" spans="1:8" ht="32.25">
      <c r="A4687" s="11" t="s">
        <v>209</v>
      </c>
      <c r="B4687" s="11" t="s">
        <v>177</v>
      </c>
      <c r="C4687" s="32" t="s">
        <v>210</v>
      </c>
      <c r="D4687" s="14">
        <f>165000+56000</f>
        <v>221000</v>
      </c>
      <c r="E4687" s="14">
        <v>221000</v>
      </c>
      <c r="F4687" s="14">
        <v>221000</v>
      </c>
      <c r="G4687" s="14">
        <v>56000</v>
      </c>
      <c r="H4687" s="14">
        <f>162678+2206</f>
        <v>164884</v>
      </c>
    </row>
    <row r="4688" spans="1:8" ht="32.25">
      <c r="A4688" s="11" t="s">
        <v>211</v>
      </c>
      <c r="B4688" s="11" t="s">
        <v>177</v>
      </c>
      <c r="C4688" s="32" t="s">
        <v>212</v>
      </c>
      <c r="D4688" s="14">
        <f>165000+56000</f>
        <v>221000</v>
      </c>
      <c r="E4688" s="14">
        <v>221000</v>
      </c>
      <c r="F4688" s="14">
        <v>221000</v>
      </c>
      <c r="G4688" s="14">
        <v>56000</v>
      </c>
      <c r="H4688" s="14">
        <v>162653</v>
      </c>
    </row>
    <row r="4689" spans="1:8" ht="32.25">
      <c r="A4689" s="11" t="s">
        <v>213</v>
      </c>
      <c r="B4689" s="11" t="s">
        <v>177</v>
      </c>
      <c r="C4689" s="32" t="s">
        <v>214</v>
      </c>
      <c r="D4689" s="14">
        <f>142000+48000</f>
        <v>190000</v>
      </c>
      <c r="E4689" s="14">
        <v>190000</v>
      </c>
      <c r="F4689" s="14">
        <v>190000</v>
      </c>
      <c r="G4689" s="14">
        <v>48000</v>
      </c>
      <c r="H4689" s="14">
        <v>1671</v>
      </c>
    </row>
    <row r="4690" spans="1:8" ht="32.25">
      <c r="A4690" s="11" t="s">
        <v>215</v>
      </c>
      <c r="B4690" s="11" t="s">
        <v>177</v>
      </c>
      <c r="C4690" s="32" t="s">
        <v>216</v>
      </c>
      <c r="D4690" s="14">
        <f>165000+56000</f>
        <v>221000</v>
      </c>
      <c r="E4690" s="14">
        <v>221000</v>
      </c>
      <c r="F4690" s="14">
        <v>221000</v>
      </c>
      <c r="G4690" s="14">
        <v>56000</v>
      </c>
      <c r="H4690" s="14">
        <v>162645</v>
      </c>
    </row>
    <row r="4691" spans="1:8" ht="32.25">
      <c r="A4691" s="11" t="s">
        <v>217</v>
      </c>
      <c r="B4691" s="11" t="s">
        <v>177</v>
      </c>
      <c r="C4691" s="32" t="s">
        <v>218</v>
      </c>
      <c r="D4691" s="14">
        <f>165000+56000</f>
        <v>221000</v>
      </c>
      <c r="E4691" s="14">
        <v>221000</v>
      </c>
      <c r="F4691" s="14">
        <v>221000</v>
      </c>
      <c r="G4691" s="14">
        <v>56000</v>
      </c>
      <c r="H4691" s="14">
        <f>162616+2265</f>
        <v>164881</v>
      </c>
    </row>
    <row r="4692" spans="1:8" ht="32.25">
      <c r="A4692" s="11" t="s">
        <v>219</v>
      </c>
      <c r="B4692" s="11" t="s">
        <v>177</v>
      </c>
      <c r="C4692" s="32" t="s">
        <v>220</v>
      </c>
      <c r="D4692" s="14">
        <f>165000+56000</f>
        <v>221000</v>
      </c>
      <c r="E4692" s="14">
        <v>221000</v>
      </c>
      <c r="F4692" s="14">
        <v>221000</v>
      </c>
      <c r="G4692" s="14">
        <v>56000</v>
      </c>
      <c r="H4692" s="14">
        <f>162620+2261</f>
        <v>164881</v>
      </c>
    </row>
    <row r="4693" spans="1:8" ht="32.25">
      <c r="A4693" s="11" t="s">
        <v>221</v>
      </c>
      <c r="B4693" s="11" t="s">
        <v>177</v>
      </c>
      <c r="C4693" s="32" t="s">
        <v>222</v>
      </c>
      <c r="D4693" s="14">
        <f t="shared" ref="D4693:D4702" si="52">165000+57000</f>
        <v>222000</v>
      </c>
      <c r="E4693" s="14">
        <v>222000</v>
      </c>
      <c r="F4693" s="14">
        <v>222000</v>
      </c>
      <c r="G4693" s="14">
        <v>57000</v>
      </c>
      <c r="H4693" s="14">
        <v>165000</v>
      </c>
    </row>
    <row r="4694" spans="1:8" ht="32.25">
      <c r="A4694" s="11" t="s">
        <v>223</v>
      </c>
      <c r="B4694" s="11" t="s">
        <v>177</v>
      </c>
      <c r="C4694" s="32" t="s">
        <v>224</v>
      </c>
      <c r="D4694" s="14">
        <f t="shared" si="52"/>
        <v>222000</v>
      </c>
      <c r="E4694" s="14">
        <v>222000</v>
      </c>
      <c r="F4694" s="14">
        <v>222000</v>
      </c>
      <c r="G4694" s="14">
        <v>57000</v>
      </c>
      <c r="H4694" s="14">
        <v>1976.23</v>
      </c>
    </row>
    <row r="4695" spans="1:8" ht="32.25">
      <c r="A4695" s="11" t="s">
        <v>225</v>
      </c>
      <c r="B4695" s="11" t="s">
        <v>177</v>
      </c>
      <c r="C4695" s="32" t="s">
        <v>226</v>
      </c>
      <c r="D4695" s="14">
        <f t="shared" si="52"/>
        <v>222000</v>
      </c>
      <c r="E4695" s="14">
        <v>222000</v>
      </c>
      <c r="F4695" s="14">
        <v>222000</v>
      </c>
      <c r="G4695" s="14">
        <v>57000</v>
      </c>
      <c r="H4695" s="14">
        <f>162601.2+1999</f>
        <v>164600.20000000001</v>
      </c>
    </row>
    <row r="4696" spans="1:8" ht="32.25">
      <c r="A4696" s="11" t="s">
        <v>227</v>
      </c>
      <c r="B4696" s="11" t="s">
        <v>177</v>
      </c>
      <c r="C4696" s="32" t="s">
        <v>228</v>
      </c>
      <c r="D4696" s="14">
        <f t="shared" si="52"/>
        <v>222000</v>
      </c>
      <c r="E4696" s="14">
        <v>222000</v>
      </c>
      <c r="F4696" s="14">
        <v>222000</v>
      </c>
      <c r="G4696" s="14">
        <v>57000</v>
      </c>
      <c r="H4696" s="14">
        <f>162610.8+1991</f>
        <v>164601.79999999999</v>
      </c>
    </row>
    <row r="4697" spans="1:8" ht="32.25">
      <c r="A4697" s="11" t="s">
        <v>229</v>
      </c>
      <c r="B4697" s="11" t="s">
        <v>177</v>
      </c>
      <c r="C4697" s="32" t="s">
        <v>230</v>
      </c>
      <c r="D4697" s="14">
        <f t="shared" si="52"/>
        <v>222000</v>
      </c>
      <c r="E4697" s="14">
        <v>222000</v>
      </c>
      <c r="F4697" s="14">
        <v>222000</v>
      </c>
      <c r="G4697" s="14">
        <v>57000</v>
      </c>
      <c r="H4697" s="14">
        <v>165000</v>
      </c>
    </row>
    <row r="4698" spans="1:8" ht="32.25">
      <c r="A4698" s="11" t="s">
        <v>231</v>
      </c>
      <c r="B4698" s="11" t="s">
        <v>177</v>
      </c>
      <c r="C4698" s="32" t="s">
        <v>232</v>
      </c>
      <c r="D4698" s="14">
        <f t="shared" si="52"/>
        <v>222000</v>
      </c>
      <c r="E4698" s="14">
        <v>222000</v>
      </c>
      <c r="F4698" s="14">
        <v>222000</v>
      </c>
      <c r="G4698" s="14">
        <v>57000</v>
      </c>
      <c r="H4698" s="14">
        <v>1957</v>
      </c>
    </row>
    <row r="4699" spans="1:8" ht="32.25">
      <c r="A4699" s="11" t="s">
        <v>233</v>
      </c>
      <c r="B4699" s="11" t="s">
        <v>177</v>
      </c>
      <c r="C4699" s="32" t="s">
        <v>234</v>
      </c>
      <c r="D4699" s="14">
        <f t="shared" si="52"/>
        <v>222000</v>
      </c>
      <c r="E4699" s="14">
        <v>222000</v>
      </c>
      <c r="F4699" s="14">
        <v>222000</v>
      </c>
      <c r="G4699" s="14">
        <v>57000</v>
      </c>
      <c r="H4699" s="14">
        <v>1919.5</v>
      </c>
    </row>
    <row r="4700" spans="1:8" ht="48">
      <c r="A4700" s="11" t="s">
        <v>235</v>
      </c>
      <c r="B4700" s="11" t="s">
        <v>177</v>
      </c>
      <c r="C4700" s="32" t="s">
        <v>236</v>
      </c>
      <c r="D4700" s="14">
        <f t="shared" si="52"/>
        <v>222000</v>
      </c>
      <c r="E4700" s="14">
        <v>222000</v>
      </c>
      <c r="F4700" s="14">
        <v>222000</v>
      </c>
      <c r="G4700" s="14">
        <v>57000</v>
      </c>
      <c r="H4700" s="14">
        <v>162649</v>
      </c>
    </row>
    <row r="4701" spans="1:8" ht="32.25">
      <c r="A4701" s="11" t="s">
        <v>237</v>
      </c>
      <c r="B4701" s="11" t="s">
        <v>177</v>
      </c>
      <c r="C4701" s="32" t="s">
        <v>238</v>
      </c>
      <c r="D4701" s="14">
        <f t="shared" si="52"/>
        <v>222000</v>
      </c>
      <c r="E4701" s="14">
        <v>222000</v>
      </c>
      <c r="F4701" s="14">
        <v>222000</v>
      </c>
      <c r="G4701" s="14">
        <v>57000</v>
      </c>
      <c r="H4701" s="14">
        <f>162586+2293</f>
        <v>164879</v>
      </c>
    </row>
    <row r="4702" spans="1:8" ht="32.25">
      <c r="A4702" s="11" t="s">
        <v>239</v>
      </c>
      <c r="B4702" s="11" t="s">
        <v>177</v>
      </c>
      <c r="C4702" s="32" t="s">
        <v>240</v>
      </c>
      <c r="D4702" s="14">
        <f t="shared" si="52"/>
        <v>222000</v>
      </c>
      <c r="E4702" s="14">
        <v>222000</v>
      </c>
      <c r="F4702" s="14">
        <v>222000</v>
      </c>
      <c r="G4702" s="14">
        <v>57000</v>
      </c>
      <c r="H4702" s="14">
        <v>1983.51</v>
      </c>
    </row>
    <row r="4703" spans="1:8">
      <c r="A4703" s="11" t="s">
        <v>6943</v>
      </c>
      <c r="B4703" s="11" t="s">
        <v>177</v>
      </c>
      <c r="C4703" s="32" t="s">
        <v>6944</v>
      </c>
      <c r="D4703" s="14">
        <v>2000000</v>
      </c>
      <c r="E4703" s="14">
        <v>0</v>
      </c>
      <c r="F4703" s="14">
        <v>0</v>
      </c>
      <c r="G4703" s="14">
        <v>0</v>
      </c>
      <c r="H4703" s="14">
        <v>0</v>
      </c>
    </row>
    <row r="4704" spans="1:8" ht="32.25">
      <c r="A4704" s="11" t="s">
        <v>6945</v>
      </c>
      <c r="B4704" s="11" t="s">
        <v>177</v>
      </c>
      <c r="C4704" s="32" t="s">
        <v>6946</v>
      </c>
      <c r="D4704" s="14">
        <v>493370</v>
      </c>
      <c r="E4704" s="14">
        <v>493370</v>
      </c>
      <c r="F4704" s="14">
        <v>493370</v>
      </c>
      <c r="G4704" s="14">
        <v>493370</v>
      </c>
      <c r="H4704" s="14">
        <v>0</v>
      </c>
    </row>
    <row r="4705" spans="1:8" ht="48">
      <c r="A4705" s="11" t="s">
        <v>6947</v>
      </c>
      <c r="B4705" s="11" t="s">
        <v>177</v>
      </c>
      <c r="C4705" s="32" t="s">
        <v>6948</v>
      </c>
      <c r="D4705" s="14">
        <v>150000</v>
      </c>
      <c r="E4705" s="14">
        <v>150000</v>
      </c>
      <c r="F4705" s="14">
        <v>150000</v>
      </c>
      <c r="G4705" s="14">
        <v>150000</v>
      </c>
      <c r="H4705" s="14">
        <v>0</v>
      </c>
    </row>
    <row r="4706" spans="1:8" ht="32.25">
      <c r="A4706" s="11" t="s">
        <v>6949</v>
      </c>
      <c r="B4706" s="11" t="s">
        <v>177</v>
      </c>
      <c r="C4706" s="32" t="s">
        <v>6950</v>
      </c>
      <c r="D4706" s="14">
        <v>350000</v>
      </c>
      <c r="E4706" s="14">
        <v>350000</v>
      </c>
      <c r="F4706" s="14">
        <v>350000</v>
      </c>
      <c r="G4706" s="14">
        <v>350000</v>
      </c>
      <c r="H4706" s="14">
        <v>0</v>
      </c>
    </row>
    <row r="4707" spans="1:8" ht="32.25">
      <c r="A4707" s="11" t="s">
        <v>6951</v>
      </c>
      <c r="B4707" s="11" t="s">
        <v>177</v>
      </c>
      <c r="C4707" s="32" t="s">
        <v>6952</v>
      </c>
      <c r="D4707" s="14">
        <v>350000</v>
      </c>
      <c r="E4707" s="14">
        <v>350000</v>
      </c>
      <c r="F4707" s="14">
        <v>350000</v>
      </c>
      <c r="G4707" s="14">
        <v>350000</v>
      </c>
      <c r="H4707" s="14">
        <v>0</v>
      </c>
    </row>
    <row r="4708" spans="1:8" ht="32.25">
      <c r="A4708" s="11" t="s">
        <v>6953</v>
      </c>
      <c r="B4708" s="11" t="s">
        <v>177</v>
      </c>
      <c r="C4708" s="32" t="s">
        <v>6954</v>
      </c>
      <c r="D4708" s="14">
        <v>350000</v>
      </c>
      <c r="E4708" s="14">
        <v>350000</v>
      </c>
      <c r="F4708" s="14">
        <v>350000</v>
      </c>
      <c r="G4708" s="14">
        <v>350000</v>
      </c>
      <c r="H4708" s="14">
        <v>0</v>
      </c>
    </row>
    <row r="4709" spans="1:8" ht="32.25">
      <c r="A4709" s="11" t="s">
        <v>6955</v>
      </c>
      <c r="B4709" s="11" t="s">
        <v>177</v>
      </c>
      <c r="C4709" s="32" t="s">
        <v>6956</v>
      </c>
      <c r="D4709" s="14">
        <v>306630</v>
      </c>
      <c r="E4709" s="14">
        <v>306630</v>
      </c>
      <c r="F4709" s="14">
        <v>306630</v>
      </c>
      <c r="G4709" s="14">
        <v>306630</v>
      </c>
      <c r="H4709" s="14">
        <v>0</v>
      </c>
    </row>
    <row r="4710" spans="1:8">
      <c r="A4710" s="11" t="s">
        <v>6957</v>
      </c>
      <c r="B4710" s="11" t="s">
        <v>177</v>
      </c>
      <c r="C4710" s="32" t="s">
        <v>6958</v>
      </c>
      <c r="D4710" s="14">
        <v>2000000</v>
      </c>
      <c r="E4710" s="14">
        <v>1892000</v>
      </c>
      <c r="F4710" s="14">
        <v>1892000</v>
      </c>
      <c r="G4710" s="14">
        <v>1892000</v>
      </c>
      <c r="H4710" s="14">
        <v>0</v>
      </c>
    </row>
    <row r="4711" spans="1:8" ht="32.25">
      <c r="A4711" s="11" t="s">
        <v>6959</v>
      </c>
      <c r="B4711" s="11" t="s">
        <v>177</v>
      </c>
      <c r="C4711" s="32" t="s">
        <v>6960</v>
      </c>
      <c r="D4711" s="14">
        <v>540000</v>
      </c>
      <c r="E4711" s="14">
        <v>540000</v>
      </c>
      <c r="F4711" s="14">
        <v>540000</v>
      </c>
      <c r="G4711" s="14">
        <v>540000</v>
      </c>
      <c r="H4711" s="14">
        <v>0</v>
      </c>
    </row>
    <row r="4712" spans="1:8" ht="32.25">
      <c r="A4712" s="11" t="s">
        <v>6961</v>
      </c>
      <c r="B4712" s="11" t="s">
        <v>177</v>
      </c>
      <c r="C4712" s="32" t="s">
        <v>6962</v>
      </c>
      <c r="D4712" s="14">
        <v>479000</v>
      </c>
      <c r="E4712" s="14">
        <v>479000</v>
      </c>
      <c r="F4712" s="14">
        <v>479000</v>
      </c>
      <c r="G4712" s="14">
        <v>479000</v>
      </c>
      <c r="H4712" s="14">
        <v>0</v>
      </c>
    </row>
    <row r="4713" spans="1:8" ht="32.25">
      <c r="A4713" s="11" t="s">
        <v>6963</v>
      </c>
      <c r="B4713" s="11" t="s">
        <v>177</v>
      </c>
      <c r="C4713" s="32" t="s">
        <v>6964</v>
      </c>
      <c r="D4713" s="14">
        <v>479000</v>
      </c>
      <c r="E4713" s="14">
        <v>479000</v>
      </c>
      <c r="F4713" s="14">
        <v>479000</v>
      </c>
      <c r="G4713" s="14">
        <v>479000</v>
      </c>
      <c r="H4713" s="14">
        <v>0</v>
      </c>
    </row>
    <row r="4714" spans="1:8" ht="32.25">
      <c r="A4714" s="11" t="s">
        <v>6965</v>
      </c>
      <c r="B4714" s="11" t="s">
        <v>177</v>
      </c>
      <c r="C4714" s="32" t="s">
        <v>6966</v>
      </c>
      <c r="D4714" s="14">
        <v>500000</v>
      </c>
      <c r="E4714" s="14">
        <v>500000</v>
      </c>
      <c r="F4714" s="14">
        <v>500000</v>
      </c>
      <c r="G4714" s="14">
        <v>500000</v>
      </c>
      <c r="H4714" s="14">
        <v>0</v>
      </c>
    </row>
    <row r="4715" spans="1:8" ht="32.25">
      <c r="A4715" s="11" t="s">
        <v>6967</v>
      </c>
      <c r="B4715" s="11" t="s">
        <v>177</v>
      </c>
      <c r="C4715" s="32" t="s">
        <v>6968</v>
      </c>
      <c r="D4715" s="14">
        <v>1000000</v>
      </c>
      <c r="E4715" s="14">
        <v>1000000</v>
      </c>
      <c r="F4715" s="14">
        <v>1000000</v>
      </c>
      <c r="G4715" s="14">
        <v>1000000</v>
      </c>
      <c r="H4715" s="14">
        <v>0</v>
      </c>
    </row>
    <row r="4716" spans="1:8" ht="32.25">
      <c r="A4716" s="11" t="s">
        <v>6969</v>
      </c>
      <c r="B4716" s="11" t="s">
        <v>177</v>
      </c>
      <c r="C4716" s="32" t="s">
        <v>6970</v>
      </c>
      <c r="D4716" s="14">
        <v>1000000</v>
      </c>
      <c r="E4716" s="14">
        <v>1000000</v>
      </c>
      <c r="F4716" s="14">
        <v>1000000</v>
      </c>
      <c r="G4716" s="14">
        <v>1000000</v>
      </c>
      <c r="H4716" s="14">
        <v>0</v>
      </c>
    </row>
    <row r="4717" spans="1:8" ht="48">
      <c r="A4717" s="11" t="s">
        <v>6971</v>
      </c>
      <c r="B4717" s="11" t="s">
        <v>177</v>
      </c>
      <c r="C4717" s="32" t="s">
        <v>6972</v>
      </c>
      <c r="D4717" s="14">
        <v>1400000</v>
      </c>
      <c r="E4717" s="14">
        <v>1400000</v>
      </c>
      <c r="F4717" s="14">
        <v>1400000</v>
      </c>
      <c r="G4717" s="14">
        <v>1400000</v>
      </c>
      <c r="H4717" s="14">
        <v>0</v>
      </c>
    </row>
    <row r="4718" spans="1:8" ht="32.25">
      <c r="A4718" s="11" t="s">
        <v>6973</v>
      </c>
      <c r="B4718" s="11" t="s">
        <v>177</v>
      </c>
      <c r="C4718" s="32" t="s">
        <v>6974</v>
      </c>
      <c r="D4718" s="14">
        <v>350000</v>
      </c>
      <c r="E4718" s="14">
        <v>350000</v>
      </c>
      <c r="F4718" s="14">
        <v>350000</v>
      </c>
      <c r="G4718" s="14">
        <v>350000</v>
      </c>
      <c r="H4718" s="14">
        <v>0</v>
      </c>
    </row>
    <row r="4719" spans="1:8" ht="32.25">
      <c r="A4719" s="11" t="s">
        <v>6975</v>
      </c>
      <c r="B4719" s="11" t="s">
        <v>177</v>
      </c>
      <c r="C4719" s="32" t="s">
        <v>6976</v>
      </c>
      <c r="D4719" s="14">
        <v>250000</v>
      </c>
      <c r="E4719" s="14">
        <v>250000</v>
      </c>
      <c r="F4719" s="14">
        <v>250000</v>
      </c>
      <c r="G4719" s="14">
        <v>250000</v>
      </c>
      <c r="H4719" s="14">
        <v>0</v>
      </c>
    </row>
    <row r="4720" spans="1:8">
      <c r="A4720" s="11" t="s">
        <v>241</v>
      </c>
      <c r="B4720" s="11" t="s">
        <v>6977</v>
      </c>
      <c r="C4720" s="32" t="s">
        <v>178</v>
      </c>
      <c r="D4720" s="14">
        <f>SUM(D4721)</f>
        <v>2000000</v>
      </c>
      <c r="E4720" s="14">
        <f>SUM(E4721)</f>
        <v>1698000</v>
      </c>
      <c r="F4720" s="14">
        <f>SUM(F4721)</f>
        <v>1698000</v>
      </c>
      <c r="G4720" s="14">
        <f>SUM(G4721)</f>
        <v>1698000</v>
      </c>
      <c r="H4720" s="14">
        <f>SUM(H4721)</f>
        <v>0</v>
      </c>
    </row>
    <row r="4721" spans="1:8">
      <c r="A4721" s="11" t="s">
        <v>243</v>
      </c>
      <c r="B4721" s="11" t="s">
        <v>6977</v>
      </c>
      <c r="C4721" s="32" t="s">
        <v>6978</v>
      </c>
      <c r="D4721" s="14">
        <v>2000000</v>
      </c>
      <c r="E4721" s="14">
        <v>1698000</v>
      </c>
      <c r="F4721" s="14">
        <v>1698000</v>
      </c>
      <c r="G4721" s="14">
        <v>1698000</v>
      </c>
      <c r="H4721" s="14">
        <v>0</v>
      </c>
    </row>
    <row r="4722" spans="1:8">
      <c r="A4722" s="11" t="s">
        <v>139</v>
      </c>
      <c r="B4722" s="113" t="s">
        <v>242</v>
      </c>
      <c r="C4722" s="32" t="s">
        <v>178</v>
      </c>
      <c r="D4722" s="14">
        <f>SUM(D4723:D4733)</f>
        <v>7593748</v>
      </c>
      <c r="E4722" s="14">
        <f>SUM(E4723:E4733)</f>
        <v>7502748</v>
      </c>
      <c r="F4722" s="14">
        <f>SUM(F4723:F4733)</f>
        <v>7502748</v>
      </c>
      <c r="G4722" s="14">
        <f>SUM(G4723:G4733)</f>
        <v>509000</v>
      </c>
      <c r="H4722" s="14">
        <f>SUM(H4723:H4733)</f>
        <v>0</v>
      </c>
    </row>
    <row r="4723" spans="1:8">
      <c r="A4723" s="11" t="s">
        <v>258</v>
      </c>
      <c r="B4723" s="113" t="s">
        <v>242</v>
      </c>
      <c r="C4723" s="32" t="s">
        <v>244</v>
      </c>
      <c r="D4723" s="14">
        <v>30000</v>
      </c>
      <c r="E4723" s="14">
        <v>30000</v>
      </c>
      <c r="F4723" s="14">
        <v>30000</v>
      </c>
      <c r="G4723" s="14">
        <v>0</v>
      </c>
      <c r="H4723" s="14">
        <v>0</v>
      </c>
    </row>
    <row r="4724" spans="1:8" ht="189">
      <c r="A4724" s="61" t="s">
        <v>306</v>
      </c>
      <c r="B4724" s="61" t="s">
        <v>246</v>
      </c>
      <c r="C4724" s="12" t="s">
        <v>247</v>
      </c>
      <c r="D4724" s="62">
        <v>2352648</v>
      </c>
      <c r="E4724" s="62">
        <v>2352648</v>
      </c>
      <c r="F4724" s="62">
        <v>2352648</v>
      </c>
      <c r="G4724" s="62">
        <v>0</v>
      </c>
      <c r="H4724" s="62">
        <v>0</v>
      </c>
    </row>
    <row r="4725" spans="1:8" ht="189">
      <c r="A4725" s="61"/>
      <c r="B4725" s="61"/>
      <c r="C4725" s="12" t="s">
        <v>248</v>
      </c>
      <c r="D4725" s="62"/>
      <c r="E4725" s="62"/>
      <c r="F4725" s="62"/>
      <c r="G4725" s="62"/>
      <c r="H4725" s="62"/>
    </row>
    <row r="4726" spans="1:8" ht="189">
      <c r="A4726" s="61"/>
      <c r="B4726" s="61"/>
      <c r="C4726" s="12" t="s">
        <v>249</v>
      </c>
      <c r="D4726" s="62"/>
      <c r="E4726" s="62"/>
      <c r="F4726" s="62"/>
      <c r="G4726" s="62"/>
      <c r="H4726" s="62"/>
    </row>
    <row r="4727" spans="1:8" ht="94.5">
      <c r="A4727" s="26" t="s">
        <v>494</v>
      </c>
      <c r="B4727" s="11" t="s">
        <v>242</v>
      </c>
      <c r="C4727" s="12" t="s">
        <v>251</v>
      </c>
      <c r="D4727" s="13">
        <v>60700</v>
      </c>
      <c r="E4727" s="13">
        <v>60700</v>
      </c>
      <c r="F4727" s="13">
        <v>60700</v>
      </c>
      <c r="G4727" s="13">
        <v>0</v>
      </c>
      <c r="H4727" s="13">
        <v>0</v>
      </c>
    </row>
    <row r="4728" spans="1:8" ht="189">
      <c r="A4728" s="68" t="s">
        <v>496</v>
      </c>
      <c r="B4728" s="61" t="s">
        <v>242</v>
      </c>
      <c r="C4728" s="12" t="s">
        <v>253</v>
      </c>
      <c r="D4728" s="62">
        <v>4550400</v>
      </c>
      <c r="E4728" s="62">
        <v>4550400</v>
      </c>
      <c r="F4728" s="62">
        <v>4550400</v>
      </c>
      <c r="G4728" s="62">
        <v>0</v>
      </c>
      <c r="H4728" s="62">
        <v>0</v>
      </c>
    </row>
    <row r="4729" spans="1:8" ht="189">
      <c r="A4729" s="68"/>
      <c r="B4729" s="61"/>
      <c r="C4729" s="12" t="s">
        <v>254</v>
      </c>
      <c r="D4729" s="62"/>
      <c r="E4729" s="62"/>
      <c r="F4729" s="62"/>
      <c r="G4729" s="62"/>
      <c r="H4729" s="62"/>
    </row>
    <row r="4730" spans="1:8" ht="189">
      <c r="A4730" s="68"/>
      <c r="B4730" s="61"/>
      <c r="C4730" s="12" t="s">
        <v>255</v>
      </c>
      <c r="D4730" s="62"/>
      <c r="E4730" s="62"/>
      <c r="F4730" s="62"/>
      <c r="G4730" s="62"/>
      <c r="H4730" s="62"/>
    </row>
    <row r="4731" spans="1:8" ht="189">
      <c r="A4731" s="68"/>
      <c r="B4731" s="61"/>
      <c r="C4731" s="12" t="s">
        <v>256</v>
      </c>
      <c r="D4731" s="62"/>
      <c r="E4731" s="62"/>
      <c r="F4731" s="62"/>
      <c r="G4731" s="62"/>
      <c r="H4731" s="62"/>
    </row>
    <row r="4732" spans="1:8" ht="47.25">
      <c r="A4732" s="11" t="s">
        <v>1271</v>
      </c>
      <c r="B4732" s="113" t="s">
        <v>242</v>
      </c>
      <c r="C4732" s="12" t="s">
        <v>6979</v>
      </c>
      <c r="D4732" s="14">
        <v>300000</v>
      </c>
      <c r="E4732" s="14">
        <v>209000</v>
      </c>
      <c r="F4732" s="14">
        <v>209000</v>
      </c>
      <c r="G4732" s="14">
        <v>209000</v>
      </c>
      <c r="H4732" s="14"/>
    </row>
    <row r="4733" spans="1:8" ht="31.5">
      <c r="A4733" s="11" t="s">
        <v>2927</v>
      </c>
      <c r="B4733" s="113" t="s">
        <v>242</v>
      </c>
      <c r="C4733" s="12" t="s">
        <v>6980</v>
      </c>
      <c r="D4733" s="14">
        <v>300000</v>
      </c>
      <c r="E4733" s="14">
        <v>300000</v>
      </c>
      <c r="F4733" s="14">
        <v>300000</v>
      </c>
      <c r="G4733" s="14">
        <v>300000</v>
      </c>
      <c r="H4733" s="14"/>
    </row>
    <row r="4734" spans="1:8">
      <c r="A4734" s="27">
        <v>4</v>
      </c>
      <c r="B4734" s="28" t="s">
        <v>257</v>
      </c>
      <c r="C4734" s="32" t="s">
        <v>178</v>
      </c>
      <c r="D4734" s="13">
        <f>D4735</f>
        <v>326000</v>
      </c>
      <c r="E4734" s="13">
        <f>E4735</f>
        <v>326000</v>
      </c>
      <c r="F4734" s="13">
        <f>F4735</f>
        <v>326000</v>
      </c>
      <c r="G4734" s="13">
        <f>G4735</f>
        <v>0</v>
      </c>
      <c r="H4734" s="13">
        <f>H4735</f>
        <v>326000</v>
      </c>
    </row>
    <row r="4735" spans="1:8" ht="48">
      <c r="A4735" s="26" t="s">
        <v>261</v>
      </c>
      <c r="B4735" s="28" t="s">
        <v>257</v>
      </c>
      <c r="C4735" s="32" t="s">
        <v>259</v>
      </c>
      <c r="D4735" s="13">
        <v>326000</v>
      </c>
      <c r="E4735" s="13">
        <v>326000</v>
      </c>
      <c r="F4735" s="13">
        <v>326000</v>
      </c>
      <c r="G4735" s="13">
        <v>0</v>
      </c>
      <c r="H4735" s="13">
        <v>326000</v>
      </c>
    </row>
    <row r="4736" spans="1:8">
      <c r="A4736" s="27">
        <v>5</v>
      </c>
      <c r="B4736" s="28" t="s">
        <v>260</v>
      </c>
      <c r="C4736" s="32" t="s">
        <v>178</v>
      </c>
      <c r="D4736" s="13">
        <f>D4737+D4738+D4740</f>
        <v>1204300</v>
      </c>
      <c r="E4736" s="13">
        <f>E4737+E4738+E4740</f>
        <v>1038300</v>
      </c>
      <c r="F4736" s="13">
        <f>F4737+F4738+F4740</f>
        <v>1038300</v>
      </c>
      <c r="G4736" s="13">
        <f>G4737+G4738+G4740</f>
        <v>934000</v>
      </c>
      <c r="H4736" s="13">
        <f>H4737+H4738+H4740</f>
        <v>0</v>
      </c>
    </row>
    <row r="4737" spans="1:8" ht="47.25">
      <c r="A4737" s="27" t="s">
        <v>324</v>
      </c>
      <c r="B4737" s="28" t="s">
        <v>260</v>
      </c>
      <c r="C4737" s="12" t="s">
        <v>262</v>
      </c>
      <c r="D4737" s="13">
        <v>11200</v>
      </c>
      <c r="E4737" s="13">
        <v>11200</v>
      </c>
      <c r="F4737" s="13">
        <v>11200</v>
      </c>
      <c r="G4737" s="29">
        <v>0</v>
      </c>
      <c r="H4737" s="29">
        <v>0</v>
      </c>
    </row>
    <row r="4738" spans="1:8" ht="173.25">
      <c r="A4738" s="70" t="s">
        <v>522</v>
      </c>
      <c r="B4738" s="71" t="s">
        <v>260</v>
      </c>
      <c r="C4738" s="12" t="s">
        <v>264</v>
      </c>
      <c r="D4738" s="72">
        <v>93100</v>
      </c>
      <c r="E4738" s="72">
        <v>93100</v>
      </c>
      <c r="F4738" s="72">
        <v>93100</v>
      </c>
      <c r="G4738" s="69">
        <v>0</v>
      </c>
      <c r="H4738" s="69">
        <v>0</v>
      </c>
    </row>
    <row r="4739" spans="1:8" ht="173.25">
      <c r="A4739" s="70"/>
      <c r="B4739" s="71"/>
      <c r="C4739" s="12" t="s">
        <v>265</v>
      </c>
      <c r="D4739" s="72"/>
      <c r="E4739" s="72"/>
      <c r="F4739" s="72"/>
      <c r="G4739" s="69"/>
      <c r="H4739" s="69"/>
    </row>
    <row r="4740" spans="1:8" ht="47.25">
      <c r="A4740" s="37" t="s">
        <v>524</v>
      </c>
      <c r="B4740" s="28" t="s">
        <v>6981</v>
      </c>
      <c r="C4740" s="12" t="s">
        <v>6982</v>
      </c>
      <c r="D4740" s="13">
        <v>1100000</v>
      </c>
      <c r="E4740" s="13">
        <v>934000</v>
      </c>
      <c r="F4740" s="13">
        <v>934000</v>
      </c>
      <c r="G4740" s="13">
        <v>934000</v>
      </c>
      <c r="H4740" s="29"/>
    </row>
    <row r="4741" spans="1:8">
      <c r="A4741" s="27">
        <v>6</v>
      </c>
      <c r="B4741" s="28" t="s">
        <v>6983</v>
      </c>
      <c r="C4741" s="32" t="s">
        <v>178</v>
      </c>
      <c r="D4741" s="13">
        <f>SUM(D4742)</f>
        <v>1565387</v>
      </c>
      <c r="E4741" s="13">
        <f>SUM(E4742)</f>
        <v>1329000</v>
      </c>
      <c r="F4741" s="13">
        <f>SUM(F4742)</f>
        <v>1329000</v>
      </c>
      <c r="G4741" s="13">
        <f>SUM(G4742)</f>
        <v>1329000</v>
      </c>
      <c r="H4741" s="13">
        <f>SUM(H4742)</f>
        <v>0</v>
      </c>
    </row>
    <row r="4742" spans="1:8" ht="63">
      <c r="A4742" s="37" t="s">
        <v>327</v>
      </c>
      <c r="B4742" s="28" t="s">
        <v>6983</v>
      </c>
      <c r="C4742" s="12" t="s">
        <v>6984</v>
      </c>
      <c r="D4742" s="13">
        <v>1565387</v>
      </c>
      <c r="E4742" s="13">
        <v>1329000</v>
      </c>
      <c r="F4742" s="13">
        <v>1329000</v>
      </c>
      <c r="G4742" s="13">
        <v>1329000</v>
      </c>
      <c r="H4742" s="29">
        <v>0</v>
      </c>
    </row>
    <row r="4743" spans="1:8">
      <c r="A4743" s="27">
        <v>7</v>
      </c>
      <c r="B4743" s="28" t="s">
        <v>6985</v>
      </c>
      <c r="C4743" s="32" t="s">
        <v>178</v>
      </c>
      <c r="D4743" s="13">
        <f>SUM(D4744)</f>
        <v>1400000</v>
      </c>
      <c r="E4743" s="13">
        <f>SUM(E4744)</f>
        <v>1189000</v>
      </c>
      <c r="F4743" s="13">
        <f>SUM(F4744)</f>
        <v>1189000</v>
      </c>
      <c r="G4743" s="13">
        <f>SUM(G4744)</f>
        <v>1189000</v>
      </c>
      <c r="H4743" s="13">
        <f>SUM(H4744)</f>
        <v>0</v>
      </c>
    </row>
    <row r="4744" spans="1:8" ht="47.25">
      <c r="A4744" s="37" t="s">
        <v>330</v>
      </c>
      <c r="B4744" s="28" t="s">
        <v>6985</v>
      </c>
      <c r="C4744" s="12" t="s">
        <v>6986</v>
      </c>
      <c r="D4744" s="13">
        <v>1400000</v>
      </c>
      <c r="E4744" s="13">
        <v>1189000</v>
      </c>
      <c r="F4744" s="13">
        <v>1189000</v>
      </c>
      <c r="G4744" s="29">
        <v>1189000</v>
      </c>
      <c r="H4744" s="29">
        <v>0</v>
      </c>
    </row>
    <row r="4745" spans="1:8">
      <c r="A4745" s="27">
        <v>8</v>
      </c>
      <c r="B4745" s="28" t="s">
        <v>6987</v>
      </c>
      <c r="C4745" s="32" t="s">
        <v>178</v>
      </c>
      <c r="D4745" s="13">
        <f>SUM(D4746)</f>
        <v>2000000</v>
      </c>
      <c r="E4745" s="13">
        <f>SUM(E4746)</f>
        <v>1698000</v>
      </c>
      <c r="F4745" s="13">
        <f>SUM(F4746)</f>
        <v>1698000</v>
      </c>
      <c r="G4745" s="13">
        <f>SUM(G4746)</f>
        <v>1698000</v>
      </c>
      <c r="H4745" s="13">
        <f>SUM(H4746)</f>
        <v>0</v>
      </c>
    </row>
    <row r="4746" spans="1:8" ht="47.25">
      <c r="A4746" s="37" t="s">
        <v>339</v>
      </c>
      <c r="B4746" s="28" t="s">
        <v>6987</v>
      </c>
      <c r="C4746" s="12" t="s">
        <v>6988</v>
      </c>
      <c r="D4746" s="13">
        <v>2000000</v>
      </c>
      <c r="E4746" s="13">
        <v>1698000</v>
      </c>
      <c r="F4746" s="13">
        <v>1698000</v>
      </c>
      <c r="G4746" s="29">
        <v>1698000</v>
      </c>
      <c r="H4746" s="29">
        <v>0</v>
      </c>
    </row>
    <row r="4747" spans="1:8">
      <c r="A4747" s="27">
        <v>9</v>
      </c>
      <c r="B4747" s="28" t="s">
        <v>6989</v>
      </c>
      <c r="C4747" s="32" t="s">
        <v>178</v>
      </c>
      <c r="D4747" s="13">
        <f>SUM(D4748)</f>
        <v>250000</v>
      </c>
      <c r="E4747" s="13">
        <f>SUM(E4748)</f>
        <v>212000</v>
      </c>
      <c r="F4747" s="13">
        <f>SUM(F4748)</f>
        <v>212000</v>
      </c>
      <c r="G4747" s="13">
        <f>SUM(G4748)</f>
        <v>212000</v>
      </c>
      <c r="H4747" s="13">
        <f>SUM(H4748)</f>
        <v>0</v>
      </c>
    </row>
    <row r="4748" spans="1:8">
      <c r="A4748" s="37" t="s">
        <v>346</v>
      </c>
      <c r="B4748" s="28" t="s">
        <v>6989</v>
      </c>
      <c r="C4748" s="12" t="s">
        <v>6990</v>
      </c>
      <c r="D4748" s="13">
        <v>250000</v>
      </c>
      <c r="E4748" s="13">
        <v>212000</v>
      </c>
      <c r="F4748" s="13">
        <v>212000</v>
      </c>
      <c r="G4748" s="29">
        <v>212000</v>
      </c>
      <c r="H4748" s="29">
        <v>0</v>
      </c>
    </row>
    <row r="4749" spans="1:8">
      <c r="A4749" s="27">
        <v>10</v>
      </c>
      <c r="B4749" s="28" t="s">
        <v>6991</v>
      </c>
      <c r="C4749" s="32" t="s">
        <v>178</v>
      </c>
      <c r="D4749" s="13">
        <f>SUM(D4750:D4752)</f>
        <v>263000</v>
      </c>
      <c r="E4749" s="13">
        <f>SUM(E4750:E4752)</f>
        <v>223000</v>
      </c>
      <c r="F4749" s="13">
        <f>SUM(F4750:F4752)</f>
        <v>223000</v>
      </c>
      <c r="G4749" s="13">
        <f>SUM(G4750:G4752)</f>
        <v>223000</v>
      </c>
      <c r="H4749" s="13">
        <f>SUM(H4750:H4752)</f>
        <v>0</v>
      </c>
    </row>
    <row r="4750" spans="1:8" ht="31.5">
      <c r="A4750" s="37" t="s">
        <v>359</v>
      </c>
      <c r="B4750" s="28" t="s">
        <v>6991</v>
      </c>
      <c r="C4750" s="12" t="s">
        <v>6992</v>
      </c>
      <c r="D4750" s="13">
        <v>120000</v>
      </c>
      <c r="E4750" s="13">
        <v>101700</v>
      </c>
      <c r="F4750" s="13">
        <v>101700</v>
      </c>
      <c r="G4750" s="29">
        <v>101700</v>
      </c>
      <c r="H4750" s="29">
        <v>0</v>
      </c>
    </row>
    <row r="4751" spans="1:8" ht="31.5">
      <c r="A4751" s="37" t="s">
        <v>554</v>
      </c>
      <c r="B4751" s="28" t="s">
        <v>6991</v>
      </c>
      <c r="C4751" s="12" t="s">
        <v>6993</v>
      </c>
      <c r="D4751" s="13">
        <v>114000</v>
      </c>
      <c r="E4751" s="13">
        <v>96700</v>
      </c>
      <c r="F4751" s="13">
        <v>96700</v>
      </c>
      <c r="G4751" s="29">
        <v>96700</v>
      </c>
      <c r="H4751" s="29">
        <v>0</v>
      </c>
    </row>
    <row r="4752" spans="1:8" ht="47.25">
      <c r="A4752" s="37" t="s">
        <v>1306</v>
      </c>
      <c r="B4752" s="28" t="s">
        <v>6991</v>
      </c>
      <c r="C4752" s="12" t="s">
        <v>6994</v>
      </c>
      <c r="D4752" s="13">
        <v>29000</v>
      </c>
      <c r="E4752" s="13">
        <v>24600</v>
      </c>
      <c r="F4752" s="13">
        <v>24600</v>
      </c>
      <c r="G4752" s="29">
        <v>24600</v>
      </c>
      <c r="H4752" s="29">
        <v>0</v>
      </c>
    </row>
    <row r="4753" spans="1:8" ht="31.5">
      <c r="A4753" s="27">
        <v>11</v>
      </c>
      <c r="B4753" s="28" t="s">
        <v>6995</v>
      </c>
      <c r="C4753" s="32" t="s">
        <v>178</v>
      </c>
      <c r="D4753" s="13">
        <f>SUM(D4754:D4756)</f>
        <v>304000</v>
      </c>
      <c r="E4753" s="13">
        <f>SUM(E4754:E4756)</f>
        <v>258000</v>
      </c>
      <c r="F4753" s="13">
        <f>SUM(F4754:F4756)</f>
        <v>258000</v>
      </c>
      <c r="G4753" s="13">
        <f>SUM(G4754:G4756)</f>
        <v>258000</v>
      </c>
      <c r="H4753" s="13">
        <f>SUM(H4754:H4756)</f>
        <v>0</v>
      </c>
    </row>
    <row r="4754" spans="1:8" ht="47.25">
      <c r="A4754" s="37" t="s">
        <v>362</v>
      </c>
      <c r="B4754" s="28" t="s">
        <v>6995</v>
      </c>
      <c r="C4754" s="12" t="s">
        <v>6996</v>
      </c>
      <c r="D4754" s="13">
        <v>132000</v>
      </c>
      <c r="E4754" s="13">
        <v>112000</v>
      </c>
      <c r="F4754" s="13">
        <v>112000</v>
      </c>
      <c r="G4754" s="29">
        <v>112000</v>
      </c>
      <c r="H4754" s="29">
        <v>0</v>
      </c>
    </row>
    <row r="4755" spans="1:8" ht="31.5">
      <c r="A4755" s="37" t="s">
        <v>558</v>
      </c>
      <c r="B4755" s="28" t="s">
        <v>6995</v>
      </c>
      <c r="C4755" s="12" t="s">
        <v>6997</v>
      </c>
      <c r="D4755" s="13">
        <v>122000</v>
      </c>
      <c r="E4755" s="13">
        <v>103600</v>
      </c>
      <c r="F4755" s="13">
        <v>103600</v>
      </c>
      <c r="G4755" s="29">
        <v>103600</v>
      </c>
      <c r="H4755" s="29">
        <v>0</v>
      </c>
    </row>
    <row r="4756" spans="1:8" ht="31.5">
      <c r="A4756" s="37" t="s">
        <v>560</v>
      </c>
      <c r="B4756" s="28" t="s">
        <v>6995</v>
      </c>
      <c r="C4756" s="12" t="s">
        <v>6998</v>
      </c>
      <c r="D4756" s="13">
        <v>50000</v>
      </c>
      <c r="E4756" s="13">
        <v>42400</v>
      </c>
      <c r="F4756" s="13">
        <v>42400</v>
      </c>
      <c r="G4756" s="29">
        <v>42400</v>
      </c>
      <c r="H4756" s="29">
        <v>0</v>
      </c>
    </row>
    <row r="4757" spans="1:8">
      <c r="A4757" s="27">
        <v>12</v>
      </c>
      <c r="B4757" s="28" t="s">
        <v>6999</v>
      </c>
      <c r="C4757" s="32" t="s">
        <v>178</v>
      </c>
      <c r="D4757" s="13">
        <f>SUM(D4758)</f>
        <v>434613</v>
      </c>
      <c r="E4757" s="13">
        <f>SUM(E4758)</f>
        <v>369000</v>
      </c>
      <c r="F4757" s="13">
        <f>SUM(F4758)</f>
        <v>369000</v>
      </c>
      <c r="G4757" s="13">
        <f>SUM(G4758)</f>
        <v>369000</v>
      </c>
      <c r="H4757" s="13">
        <f>SUM(H4758)</f>
        <v>0</v>
      </c>
    </row>
    <row r="4758" spans="1:8" ht="47.25">
      <c r="A4758" s="37" t="s">
        <v>365</v>
      </c>
      <c r="B4758" s="28" t="s">
        <v>6999</v>
      </c>
      <c r="C4758" s="12" t="s">
        <v>7000</v>
      </c>
      <c r="D4758" s="13">
        <v>434613</v>
      </c>
      <c r="E4758" s="13">
        <v>369000</v>
      </c>
      <c r="F4758" s="13">
        <v>369000</v>
      </c>
      <c r="G4758" s="29">
        <v>369000</v>
      </c>
      <c r="H4758" s="29">
        <v>0</v>
      </c>
    </row>
    <row r="4759" spans="1:8">
      <c r="A4759" s="27">
        <v>13</v>
      </c>
      <c r="B4759" s="28" t="s">
        <v>7001</v>
      </c>
      <c r="C4759" s="32" t="s">
        <v>178</v>
      </c>
      <c r="D4759" s="13">
        <f>SUM(D4760:D4763)</f>
        <v>338000</v>
      </c>
      <c r="E4759" s="13">
        <f>SUM(E4760:E4763)</f>
        <v>287000</v>
      </c>
      <c r="F4759" s="13">
        <f>SUM(F4760:F4763)</f>
        <v>287000</v>
      </c>
      <c r="G4759" s="13">
        <f>SUM(G4760:G4763)</f>
        <v>287000</v>
      </c>
      <c r="H4759" s="13">
        <f>SUM(H4760:H4763)</f>
        <v>0</v>
      </c>
    </row>
    <row r="4760" spans="1:8" ht="47.25">
      <c r="A4760" s="37" t="s">
        <v>368</v>
      </c>
      <c r="B4760" s="28" t="s">
        <v>7001</v>
      </c>
      <c r="C4760" s="12" t="s">
        <v>7002</v>
      </c>
      <c r="D4760" s="13">
        <v>48000</v>
      </c>
      <c r="E4760" s="13">
        <v>0</v>
      </c>
      <c r="F4760" s="13">
        <v>0</v>
      </c>
      <c r="G4760" s="29">
        <v>0</v>
      </c>
      <c r="H4760" s="29">
        <v>0</v>
      </c>
    </row>
    <row r="4761" spans="1:8" ht="47.25">
      <c r="A4761" s="37" t="s">
        <v>574</v>
      </c>
      <c r="B4761" s="28" t="s">
        <v>7001</v>
      </c>
      <c r="C4761" s="12" t="s">
        <v>7003</v>
      </c>
      <c r="D4761" s="13">
        <v>48000</v>
      </c>
      <c r="E4761" s="13">
        <v>48000</v>
      </c>
      <c r="F4761" s="13">
        <v>48000</v>
      </c>
      <c r="G4761" s="13">
        <v>48000</v>
      </c>
      <c r="H4761" s="29">
        <v>0</v>
      </c>
    </row>
    <row r="4762" spans="1:8" ht="47.25">
      <c r="A4762" s="37" t="s">
        <v>576</v>
      </c>
      <c r="B4762" s="28" t="s">
        <v>7001</v>
      </c>
      <c r="C4762" s="12" t="s">
        <v>7004</v>
      </c>
      <c r="D4762" s="13">
        <v>48000</v>
      </c>
      <c r="E4762" s="13">
        <v>48000</v>
      </c>
      <c r="F4762" s="13">
        <v>48000</v>
      </c>
      <c r="G4762" s="13">
        <v>48000</v>
      </c>
      <c r="H4762" s="29">
        <v>0</v>
      </c>
    </row>
    <row r="4763" spans="1:8" ht="63">
      <c r="A4763" s="37" t="s">
        <v>578</v>
      </c>
      <c r="B4763" s="28" t="s">
        <v>7001</v>
      </c>
      <c r="C4763" s="12" t="s">
        <v>7005</v>
      </c>
      <c r="D4763" s="13">
        <v>194000</v>
      </c>
      <c r="E4763" s="13">
        <v>191000</v>
      </c>
      <c r="F4763" s="13">
        <v>191000</v>
      </c>
      <c r="G4763" s="13">
        <v>191000</v>
      </c>
      <c r="H4763" s="29">
        <v>0</v>
      </c>
    </row>
    <row r="4764" spans="1:8" ht="31.5">
      <c r="A4764" s="27">
        <v>14</v>
      </c>
      <c r="B4764" s="28" t="s">
        <v>7006</v>
      </c>
      <c r="C4764" s="32" t="s">
        <v>178</v>
      </c>
      <c r="D4764" s="13">
        <f>SUM(D4765:D4767)</f>
        <v>245000</v>
      </c>
      <c r="E4764" s="13">
        <f>SUM(E4765:E4767)</f>
        <v>208000</v>
      </c>
      <c r="F4764" s="13">
        <f>SUM(F4765:F4767)</f>
        <v>208000</v>
      </c>
      <c r="G4764" s="13">
        <f>SUM(G4765:G4767)</f>
        <v>208000</v>
      </c>
      <c r="H4764" s="13">
        <f>SUM(H4765:H4767)</f>
        <v>0</v>
      </c>
    </row>
    <row r="4765" spans="1:8" ht="31.5">
      <c r="A4765" s="37" t="s">
        <v>371</v>
      </c>
      <c r="B4765" s="28" t="s">
        <v>7006</v>
      </c>
      <c r="C4765" s="12" t="s">
        <v>7007</v>
      </c>
      <c r="D4765" s="13">
        <v>200000</v>
      </c>
      <c r="E4765" s="13">
        <v>0</v>
      </c>
      <c r="F4765" s="13">
        <v>0</v>
      </c>
      <c r="G4765" s="13">
        <v>0</v>
      </c>
      <c r="H4765" s="29">
        <v>0</v>
      </c>
    </row>
    <row r="4766" spans="1:8" ht="31.5">
      <c r="A4766" s="37" t="s">
        <v>373</v>
      </c>
      <c r="B4766" s="28" t="s">
        <v>7006</v>
      </c>
      <c r="C4766" s="12" t="s">
        <v>7008</v>
      </c>
      <c r="D4766" s="13">
        <v>45000</v>
      </c>
      <c r="E4766" s="13">
        <v>0</v>
      </c>
      <c r="F4766" s="13">
        <v>0</v>
      </c>
      <c r="G4766" s="13">
        <v>0</v>
      </c>
      <c r="H4766" s="29">
        <v>0</v>
      </c>
    </row>
    <row r="4767" spans="1:8" ht="31.5">
      <c r="A4767" s="37" t="s">
        <v>375</v>
      </c>
      <c r="B4767" s="28" t="s">
        <v>7006</v>
      </c>
      <c r="C4767" s="12" t="s">
        <v>3561</v>
      </c>
      <c r="D4767" s="13">
        <v>0</v>
      </c>
      <c r="E4767" s="13">
        <v>208000</v>
      </c>
      <c r="F4767" s="13">
        <v>208000</v>
      </c>
      <c r="G4767" s="13">
        <v>208000</v>
      </c>
      <c r="H4767" s="29">
        <v>0</v>
      </c>
    </row>
    <row r="4768" spans="1:8">
      <c r="A4768" s="84" t="s">
        <v>104</v>
      </c>
      <c r="B4768" s="84"/>
      <c r="C4768" s="84"/>
      <c r="D4768" s="85">
        <v>37716048</v>
      </c>
      <c r="E4768" s="114">
        <v>34022048</v>
      </c>
      <c r="F4768" s="114">
        <v>34022048</v>
      </c>
      <c r="G4768" s="114">
        <v>20780000</v>
      </c>
      <c r="H4768" s="114">
        <v>4426952.68</v>
      </c>
    </row>
    <row r="4769" spans="1:8">
      <c r="A4769" s="86" t="s">
        <v>105</v>
      </c>
      <c r="B4769" s="86"/>
      <c r="C4769" s="86"/>
      <c r="D4769" s="86"/>
      <c r="E4769" s="86"/>
      <c r="F4769" s="86"/>
      <c r="G4769" s="86"/>
      <c r="H4769" s="86"/>
    </row>
    <row r="4770" spans="1:8">
      <c r="A4770" s="11"/>
      <c r="B4770" s="115" t="s">
        <v>388</v>
      </c>
      <c r="C4770" s="115"/>
      <c r="D4770" s="14">
        <f>SUM(D4771:D4773)</f>
        <v>2381400</v>
      </c>
      <c r="E4770" s="14">
        <f>SUM(E4771:E4773)</f>
        <v>2262000</v>
      </c>
      <c r="F4770" s="14">
        <f>SUM(F4771:F4773)</f>
        <v>2262000</v>
      </c>
      <c r="G4770" s="14">
        <f>SUM(G4771:G4773)</f>
        <v>672000</v>
      </c>
      <c r="H4770" s="14">
        <f>SUM(H4771:H4773)</f>
        <v>622592.94000000006</v>
      </c>
    </row>
    <row r="4771" spans="1:8" ht="63">
      <c r="A4771" s="11" t="s">
        <v>176</v>
      </c>
      <c r="B4771" s="71" t="s">
        <v>389</v>
      </c>
      <c r="C4771" s="42" t="s">
        <v>4987</v>
      </c>
      <c r="D4771" s="13">
        <v>1212600</v>
      </c>
      <c r="E4771" s="13">
        <v>1212600</v>
      </c>
      <c r="F4771" s="13">
        <v>1212600</v>
      </c>
      <c r="G4771" s="13">
        <v>402600</v>
      </c>
      <c r="H4771" s="14">
        <v>0</v>
      </c>
    </row>
    <row r="4772" spans="1:8" ht="31.5">
      <c r="A4772" s="11" t="s">
        <v>241</v>
      </c>
      <c r="B4772" s="71"/>
      <c r="C4772" s="42" t="s">
        <v>390</v>
      </c>
      <c r="D4772" s="13">
        <v>1004800</v>
      </c>
      <c r="E4772" s="13">
        <v>939400</v>
      </c>
      <c r="F4772" s="13">
        <v>939400</v>
      </c>
      <c r="G4772" s="13">
        <v>269400</v>
      </c>
      <c r="H4772" s="14">
        <v>469680.78</v>
      </c>
    </row>
    <row r="4773" spans="1:8" ht="31.5">
      <c r="A4773" s="11" t="s">
        <v>139</v>
      </c>
      <c r="B4773" s="71"/>
      <c r="C4773" s="42" t="s">
        <v>391</v>
      </c>
      <c r="D4773" s="13">
        <v>164000</v>
      </c>
      <c r="E4773" s="13">
        <v>110000</v>
      </c>
      <c r="F4773" s="13">
        <v>110000</v>
      </c>
      <c r="G4773" s="13">
        <v>0</v>
      </c>
      <c r="H4773" s="14">
        <v>152912.16</v>
      </c>
    </row>
    <row r="4774" spans="1:8">
      <c r="A4774" s="11"/>
      <c r="B4774" s="115" t="s">
        <v>392</v>
      </c>
      <c r="C4774" s="115"/>
      <c r="D4774" s="14">
        <f>D4775</f>
        <v>794000</v>
      </c>
      <c r="E4774" s="14">
        <f>E4775</f>
        <v>754000</v>
      </c>
      <c r="F4774" s="14">
        <f>F4775</f>
        <v>754000</v>
      </c>
      <c r="G4774" s="14">
        <f>G4775</f>
        <v>225000</v>
      </c>
      <c r="H4774" s="14">
        <f>H4775</f>
        <v>0</v>
      </c>
    </row>
    <row r="4775" spans="1:8" ht="63">
      <c r="A4775" s="11" t="s">
        <v>140</v>
      </c>
      <c r="B4775" s="28" t="s">
        <v>393</v>
      </c>
      <c r="C4775" s="42" t="s">
        <v>4988</v>
      </c>
      <c r="D4775" s="116">
        <v>794000</v>
      </c>
      <c r="E4775" s="116">
        <v>754000</v>
      </c>
      <c r="F4775" s="116">
        <v>754000</v>
      </c>
      <c r="G4775" s="116">
        <v>225000</v>
      </c>
      <c r="H4775" s="14">
        <v>0</v>
      </c>
    </row>
    <row r="4776" spans="1:8">
      <c r="A4776" s="11"/>
      <c r="B4776" s="115" t="s">
        <v>394</v>
      </c>
      <c r="C4776" s="115"/>
      <c r="D4776" s="14">
        <f>SUM(D4777:D4778)</f>
        <v>897000</v>
      </c>
      <c r="E4776" s="14">
        <f>SUM(E4777:E4778)</f>
        <v>852000</v>
      </c>
      <c r="F4776" s="14">
        <f>SUM(F4777:F4778)</f>
        <v>852000</v>
      </c>
      <c r="G4776" s="14">
        <f>SUM(G4777:G4778)</f>
        <v>254000</v>
      </c>
      <c r="H4776" s="14">
        <f>SUM(H4777:H4778)</f>
        <v>0</v>
      </c>
    </row>
    <row r="4777" spans="1:8" ht="63">
      <c r="A4777" s="11" t="s">
        <v>141</v>
      </c>
      <c r="B4777" s="71" t="s">
        <v>395</v>
      </c>
      <c r="C4777" s="42" t="s">
        <v>4989</v>
      </c>
      <c r="D4777" s="116">
        <v>340000</v>
      </c>
      <c r="E4777" s="116">
        <v>295000</v>
      </c>
      <c r="F4777" s="116">
        <v>295000</v>
      </c>
      <c r="G4777" s="116">
        <v>67000</v>
      </c>
      <c r="H4777" s="14">
        <v>0</v>
      </c>
    </row>
    <row r="4778" spans="1:8" ht="78.75">
      <c r="A4778" s="11" t="s">
        <v>142</v>
      </c>
      <c r="B4778" s="71"/>
      <c r="C4778" s="42" t="s">
        <v>4990</v>
      </c>
      <c r="D4778" s="116">
        <v>557000</v>
      </c>
      <c r="E4778" s="116">
        <v>557000</v>
      </c>
      <c r="F4778" s="116">
        <v>557000</v>
      </c>
      <c r="G4778" s="116">
        <v>187000</v>
      </c>
      <c r="H4778" s="14">
        <v>0</v>
      </c>
    </row>
    <row r="4779" spans="1:8">
      <c r="A4779" s="11"/>
      <c r="B4779" s="115" t="s">
        <v>396</v>
      </c>
      <c r="C4779" s="115"/>
      <c r="D4779" s="14">
        <f>SUM(D4780:D4782)</f>
        <v>1396000</v>
      </c>
      <c r="E4779" s="14">
        <f>SUM(E4780:E4782)</f>
        <v>1273000</v>
      </c>
      <c r="F4779" s="14">
        <f>SUM(F4780:F4782)</f>
        <v>1273000</v>
      </c>
      <c r="G4779" s="14">
        <f>SUM(G4780:G4782)</f>
        <v>691000</v>
      </c>
      <c r="H4779" s="14">
        <f>SUM(H4780:H4782)</f>
        <v>0</v>
      </c>
    </row>
    <row r="4780" spans="1:8" ht="47.25">
      <c r="A4780" s="11" t="s">
        <v>143</v>
      </c>
      <c r="B4780" s="71" t="s">
        <v>397</v>
      </c>
      <c r="C4780" s="42" t="s">
        <v>398</v>
      </c>
      <c r="D4780" s="116">
        <v>316000</v>
      </c>
      <c r="E4780" s="116">
        <v>316000</v>
      </c>
      <c r="F4780" s="116">
        <v>316000</v>
      </c>
      <c r="G4780" s="116">
        <v>83000</v>
      </c>
      <c r="H4780" s="14">
        <v>0</v>
      </c>
    </row>
    <row r="4781" spans="1:8" ht="31.5">
      <c r="A4781" s="11" t="s">
        <v>144</v>
      </c>
      <c r="B4781" s="71"/>
      <c r="C4781" s="42" t="s">
        <v>399</v>
      </c>
      <c r="D4781" s="116">
        <v>475000</v>
      </c>
      <c r="E4781" s="116">
        <v>475000</v>
      </c>
      <c r="F4781" s="116">
        <v>475000</v>
      </c>
      <c r="G4781" s="116">
        <v>126000</v>
      </c>
      <c r="H4781" s="14">
        <v>0</v>
      </c>
    </row>
    <row r="4782" spans="1:8" ht="47.25">
      <c r="A4782" s="11" t="s">
        <v>145</v>
      </c>
      <c r="B4782" s="71"/>
      <c r="C4782" s="42" t="s">
        <v>7009</v>
      </c>
      <c r="D4782" s="116">
        <v>605000</v>
      </c>
      <c r="E4782" s="116">
        <v>482000</v>
      </c>
      <c r="F4782" s="116">
        <v>482000</v>
      </c>
      <c r="G4782" s="116">
        <v>482000</v>
      </c>
      <c r="H4782" s="14">
        <v>0</v>
      </c>
    </row>
    <row r="4783" spans="1:8">
      <c r="A4783" s="11"/>
      <c r="B4783" s="115" t="s">
        <v>400</v>
      </c>
      <c r="C4783" s="115"/>
      <c r="D4783" s="14">
        <f>D4784</f>
        <v>965000</v>
      </c>
      <c r="E4783" s="14">
        <f>E4784</f>
        <v>927000</v>
      </c>
      <c r="F4783" s="14">
        <f>F4784</f>
        <v>927000</v>
      </c>
      <c r="G4783" s="14">
        <f>G4784</f>
        <v>217000</v>
      </c>
      <c r="H4783" s="14">
        <f>H4784</f>
        <v>419875</v>
      </c>
    </row>
    <row r="4784" spans="1:8" ht="31.5">
      <c r="A4784" s="11" t="s">
        <v>146</v>
      </c>
      <c r="B4784" s="11" t="s">
        <v>401</v>
      </c>
      <c r="C4784" s="42" t="s">
        <v>402</v>
      </c>
      <c r="D4784" s="116">
        <v>965000</v>
      </c>
      <c r="E4784" s="116">
        <v>927000</v>
      </c>
      <c r="F4784" s="116">
        <v>927000</v>
      </c>
      <c r="G4784" s="116">
        <v>217000</v>
      </c>
      <c r="H4784" s="14">
        <v>419875</v>
      </c>
    </row>
    <row r="4785" spans="1:8">
      <c r="A4785" s="11"/>
      <c r="B4785" s="117" t="s">
        <v>403</v>
      </c>
      <c r="C4785" s="117"/>
      <c r="D4785" s="14">
        <f>SUM(D4786:D4788)</f>
        <v>17387000</v>
      </c>
      <c r="E4785" s="14">
        <f>SUM(E4786:E4788)</f>
        <v>14918000</v>
      </c>
      <c r="F4785" s="14">
        <f>SUM(F4786:F4788)</f>
        <v>14918000</v>
      </c>
      <c r="G4785" s="14">
        <f>SUM(G4786:G4788)</f>
        <v>13898000</v>
      </c>
      <c r="H4785" s="14">
        <f>SUM(H4786:H4788)</f>
        <v>343346.7</v>
      </c>
    </row>
    <row r="4786" spans="1:8" ht="31.5">
      <c r="A4786" s="11" t="s">
        <v>147</v>
      </c>
      <c r="B4786" s="61" t="s">
        <v>404</v>
      </c>
      <c r="C4786" s="42" t="s">
        <v>405</v>
      </c>
      <c r="D4786" s="116">
        <v>1150000</v>
      </c>
      <c r="E4786" s="116">
        <v>845000</v>
      </c>
      <c r="F4786" s="116">
        <v>845000</v>
      </c>
      <c r="G4786" s="116">
        <v>0</v>
      </c>
      <c r="H4786" s="14">
        <v>343346.7</v>
      </c>
    </row>
    <row r="4787" spans="1:8" ht="47.25">
      <c r="A4787" s="11" t="s">
        <v>148</v>
      </c>
      <c r="B4787" s="61"/>
      <c r="C4787" s="12" t="s">
        <v>406</v>
      </c>
      <c r="D4787" s="116">
        <v>237000</v>
      </c>
      <c r="E4787" s="116">
        <v>175000</v>
      </c>
      <c r="F4787" s="116">
        <v>175000</v>
      </c>
      <c r="G4787" s="116">
        <v>0</v>
      </c>
      <c r="H4787" s="14">
        <v>0</v>
      </c>
    </row>
    <row r="4788" spans="1:8" ht="31.5">
      <c r="A4788" s="11" t="s">
        <v>149</v>
      </c>
      <c r="B4788" s="61"/>
      <c r="C4788" s="12" t="s">
        <v>7010</v>
      </c>
      <c r="D4788" s="116">
        <f>16000000</f>
        <v>16000000</v>
      </c>
      <c r="E4788" s="116">
        <v>13898000</v>
      </c>
      <c r="F4788" s="116">
        <v>13898000</v>
      </c>
      <c r="G4788" s="116">
        <v>13898000</v>
      </c>
      <c r="H4788" s="14">
        <v>0</v>
      </c>
    </row>
    <row r="4789" spans="1:8">
      <c r="A4789" s="11"/>
      <c r="B4789" s="61" t="s">
        <v>407</v>
      </c>
      <c r="C4789" s="61"/>
      <c r="D4789" s="116">
        <f>SUM(D4790:D4792)</f>
        <v>1545600</v>
      </c>
      <c r="E4789" s="116">
        <f>SUM(E4790:E4792)</f>
        <v>1484000</v>
      </c>
      <c r="F4789" s="116">
        <f>SUM(F4790:F4792)</f>
        <v>1484000</v>
      </c>
      <c r="G4789" s="116">
        <f>SUM(G4790:G4792)</f>
        <v>348000</v>
      </c>
      <c r="H4789" s="116">
        <f>SUM(H4790:H4792)</f>
        <v>1024286.2</v>
      </c>
    </row>
    <row r="4790" spans="1:8" ht="47.25">
      <c r="A4790" s="11" t="s">
        <v>150</v>
      </c>
      <c r="B4790" s="61" t="s">
        <v>408</v>
      </c>
      <c r="C4790" s="42" t="s">
        <v>409</v>
      </c>
      <c r="D4790" s="116">
        <v>795700</v>
      </c>
      <c r="E4790" s="116">
        <v>795700</v>
      </c>
      <c r="F4790" s="116">
        <v>795700</v>
      </c>
      <c r="G4790" s="116">
        <v>210700</v>
      </c>
      <c r="H4790" s="14">
        <v>473288.2</v>
      </c>
    </row>
    <row r="4791" spans="1:8" ht="47.25">
      <c r="A4791" s="11" t="s">
        <v>151</v>
      </c>
      <c r="B4791" s="61"/>
      <c r="C4791" s="42" t="s">
        <v>4991</v>
      </c>
      <c r="D4791" s="116">
        <v>229500</v>
      </c>
      <c r="E4791" s="116">
        <v>229500</v>
      </c>
      <c r="F4791" s="116">
        <v>229500</v>
      </c>
      <c r="G4791" s="116">
        <v>60500</v>
      </c>
      <c r="H4791" s="14">
        <v>168998</v>
      </c>
    </row>
    <row r="4792" spans="1:8" ht="31.5">
      <c r="A4792" s="11" t="s">
        <v>152</v>
      </c>
      <c r="B4792" s="61"/>
      <c r="C4792" s="42" t="s">
        <v>410</v>
      </c>
      <c r="D4792" s="116">
        <v>520400</v>
      </c>
      <c r="E4792" s="116">
        <v>458800</v>
      </c>
      <c r="F4792" s="116">
        <v>458800</v>
      </c>
      <c r="G4792" s="116">
        <v>76800</v>
      </c>
      <c r="H4792" s="14">
        <v>382000</v>
      </c>
    </row>
    <row r="4793" spans="1:8">
      <c r="A4793" s="11"/>
      <c r="B4793" s="61" t="s">
        <v>411</v>
      </c>
      <c r="C4793" s="61"/>
      <c r="D4793" s="116">
        <f>SUM(D4794:D4802)</f>
        <v>38160000</v>
      </c>
      <c r="E4793" s="116">
        <f>SUM(E4794:E4802)</f>
        <v>37288000</v>
      </c>
      <c r="F4793" s="116">
        <f>SUM(F4794:F4802)</f>
        <v>37288000</v>
      </c>
      <c r="G4793" s="116">
        <f>SUM(G4794:G4802)</f>
        <v>4909000</v>
      </c>
      <c r="H4793" s="116">
        <f>SUM(H4794:H4802)</f>
        <v>13860732.4</v>
      </c>
    </row>
    <row r="4794" spans="1:8" ht="31.5">
      <c r="A4794" s="11" t="s">
        <v>153</v>
      </c>
      <c r="B4794" s="61" t="s">
        <v>412</v>
      </c>
      <c r="C4794" s="42" t="s">
        <v>413</v>
      </c>
      <c r="D4794" s="116">
        <v>5818000</v>
      </c>
      <c r="E4794" s="116">
        <v>5818000</v>
      </c>
      <c r="F4794" s="116">
        <v>5818000</v>
      </c>
      <c r="G4794" s="116">
        <v>0</v>
      </c>
      <c r="H4794" s="116">
        <v>5818000</v>
      </c>
    </row>
    <row r="4795" spans="1:8" ht="47.25">
      <c r="A4795" s="11" t="s">
        <v>154</v>
      </c>
      <c r="B4795" s="61"/>
      <c r="C4795" s="42" t="s">
        <v>7011</v>
      </c>
      <c r="D4795" s="116">
        <f>5000000</f>
        <v>5000000</v>
      </c>
      <c r="E4795" s="116">
        <v>4909000</v>
      </c>
      <c r="F4795" s="116">
        <v>4909000</v>
      </c>
      <c r="G4795" s="116">
        <v>4909000</v>
      </c>
      <c r="H4795" s="116">
        <v>0</v>
      </c>
    </row>
    <row r="4796" spans="1:8">
      <c r="A4796" s="11" t="s">
        <v>155</v>
      </c>
      <c r="B4796" s="61"/>
      <c r="C4796" s="42" t="s">
        <v>414</v>
      </c>
      <c r="D4796" s="116">
        <v>25000000</v>
      </c>
      <c r="E4796" s="116">
        <v>25000000</v>
      </c>
      <c r="F4796" s="116">
        <v>25000000</v>
      </c>
      <c r="G4796" s="116">
        <v>0</v>
      </c>
      <c r="H4796" s="116">
        <v>8042732.4000000004</v>
      </c>
    </row>
    <row r="4797" spans="1:8" ht="47.25">
      <c r="A4797" s="11" t="s">
        <v>156</v>
      </c>
      <c r="B4797" s="11" t="s">
        <v>415</v>
      </c>
      <c r="C4797" s="42" t="s">
        <v>416</v>
      </c>
      <c r="D4797" s="116">
        <v>593000</v>
      </c>
      <c r="E4797" s="116">
        <v>397000</v>
      </c>
      <c r="F4797" s="116">
        <v>397000</v>
      </c>
      <c r="G4797" s="116">
        <v>0</v>
      </c>
      <c r="H4797" s="116">
        <v>0</v>
      </c>
    </row>
    <row r="4798" spans="1:8">
      <c r="A4798" s="11" t="s">
        <v>157</v>
      </c>
      <c r="B4798" s="61" t="s">
        <v>417</v>
      </c>
      <c r="C4798" s="42" t="s">
        <v>418</v>
      </c>
      <c r="D4798" s="116">
        <v>237000</v>
      </c>
      <c r="E4798" s="116">
        <v>158000</v>
      </c>
      <c r="F4798" s="116">
        <v>158000</v>
      </c>
      <c r="G4798" s="116">
        <v>0</v>
      </c>
      <c r="H4798" s="116">
        <v>0</v>
      </c>
    </row>
    <row r="4799" spans="1:8">
      <c r="A4799" s="11" t="s">
        <v>0</v>
      </c>
      <c r="B4799" s="61"/>
      <c r="C4799" s="42" t="s">
        <v>419</v>
      </c>
      <c r="D4799" s="116">
        <v>554000</v>
      </c>
      <c r="E4799" s="116">
        <v>370000</v>
      </c>
      <c r="F4799" s="116">
        <v>370000</v>
      </c>
      <c r="G4799" s="116">
        <v>0</v>
      </c>
      <c r="H4799" s="116">
        <v>0</v>
      </c>
    </row>
    <row r="4800" spans="1:8" ht="31.5">
      <c r="A4800" s="11" t="s">
        <v>1</v>
      </c>
      <c r="B4800" s="61"/>
      <c r="C4800" s="42" t="s">
        <v>420</v>
      </c>
      <c r="D4800" s="116">
        <v>517000</v>
      </c>
      <c r="E4800" s="116">
        <v>344000</v>
      </c>
      <c r="F4800" s="116">
        <v>344000</v>
      </c>
      <c r="G4800" s="116">
        <v>0</v>
      </c>
      <c r="H4800" s="116">
        <v>0</v>
      </c>
    </row>
    <row r="4801" spans="1:8" ht="47.25">
      <c r="A4801" s="11" t="s">
        <v>2</v>
      </c>
      <c r="B4801" s="61"/>
      <c r="C4801" s="42" t="s">
        <v>4992</v>
      </c>
      <c r="D4801" s="116">
        <v>256000</v>
      </c>
      <c r="E4801" s="116">
        <v>170000</v>
      </c>
      <c r="F4801" s="116">
        <v>170000</v>
      </c>
      <c r="G4801" s="116">
        <v>0</v>
      </c>
      <c r="H4801" s="116">
        <v>0</v>
      </c>
    </row>
    <row r="4802" spans="1:8" ht="31.5">
      <c r="A4802" s="11" t="s">
        <v>3</v>
      </c>
      <c r="B4802" s="61"/>
      <c r="C4802" s="42" t="s">
        <v>421</v>
      </c>
      <c r="D4802" s="116">
        <v>185000</v>
      </c>
      <c r="E4802" s="116">
        <v>122000</v>
      </c>
      <c r="F4802" s="116">
        <v>122000</v>
      </c>
      <c r="G4802" s="116">
        <v>0</v>
      </c>
      <c r="H4802" s="116">
        <v>0</v>
      </c>
    </row>
    <row r="4803" spans="1:8">
      <c r="A4803" s="11"/>
      <c r="B4803" s="61" t="s">
        <v>422</v>
      </c>
      <c r="C4803" s="61"/>
      <c r="D4803" s="116">
        <f>SUM(D4804:D4808)</f>
        <v>4392000</v>
      </c>
      <c r="E4803" s="116">
        <f>SUM(E4804:E4808)</f>
        <v>3953000</v>
      </c>
      <c r="F4803" s="116">
        <f>SUM(F4804:F4808)</f>
        <v>3953000</v>
      </c>
      <c r="G4803" s="116">
        <f>SUM(G4804:G4808)</f>
        <v>2470000</v>
      </c>
      <c r="H4803" s="116">
        <f>SUM(H4804:H4808)</f>
        <v>1477884.46</v>
      </c>
    </row>
    <row r="4804" spans="1:8" ht="47.25">
      <c r="A4804" s="11" t="s">
        <v>4</v>
      </c>
      <c r="B4804" s="61" t="s">
        <v>423</v>
      </c>
      <c r="C4804" s="42" t="s">
        <v>424</v>
      </c>
      <c r="D4804" s="118">
        <v>1068000</v>
      </c>
      <c r="E4804" s="118">
        <v>1068000</v>
      </c>
      <c r="F4804" s="118">
        <v>1068000</v>
      </c>
      <c r="G4804" s="118">
        <v>283000</v>
      </c>
      <c r="H4804" s="14">
        <v>782136.65</v>
      </c>
    </row>
    <row r="4805" spans="1:8" ht="78.75">
      <c r="A4805" s="11" t="s">
        <v>5</v>
      </c>
      <c r="B4805" s="61"/>
      <c r="C4805" s="42" t="s">
        <v>4993</v>
      </c>
      <c r="D4805" s="118">
        <v>949000</v>
      </c>
      <c r="E4805" s="118">
        <v>949000</v>
      </c>
      <c r="F4805" s="118">
        <v>949000</v>
      </c>
      <c r="G4805" s="118">
        <v>251000</v>
      </c>
      <c r="H4805" s="14">
        <v>695747.81</v>
      </c>
    </row>
    <row r="4806" spans="1:8" ht="63">
      <c r="A4806" s="11" t="s">
        <v>6</v>
      </c>
      <c r="B4806" s="61"/>
      <c r="C4806" s="42" t="s">
        <v>7012</v>
      </c>
      <c r="D4806" s="118">
        <v>420000</v>
      </c>
      <c r="E4806" s="118">
        <v>420000</v>
      </c>
      <c r="F4806" s="118">
        <v>420000</v>
      </c>
      <c r="G4806" s="118">
        <v>420000</v>
      </c>
      <c r="H4806" s="14">
        <v>0</v>
      </c>
    </row>
    <row r="4807" spans="1:8" ht="31.5">
      <c r="A4807" s="11" t="s">
        <v>7</v>
      </c>
      <c r="B4807" s="61"/>
      <c r="C4807" s="42" t="s">
        <v>7013</v>
      </c>
      <c r="D4807" s="118">
        <v>460000</v>
      </c>
      <c r="E4807" s="118">
        <v>460000</v>
      </c>
      <c r="F4807" s="118">
        <v>460000</v>
      </c>
      <c r="G4807" s="118">
        <v>460000</v>
      </c>
      <c r="H4807" s="14">
        <v>0</v>
      </c>
    </row>
    <row r="4808" spans="1:8">
      <c r="A4808" s="11" t="s">
        <v>8</v>
      </c>
      <c r="B4808" s="61"/>
      <c r="C4808" s="42" t="s">
        <v>591</v>
      </c>
      <c r="D4808" s="118">
        <v>1495000</v>
      </c>
      <c r="E4808" s="118">
        <v>1056000</v>
      </c>
      <c r="F4808" s="118">
        <v>1056000</v>
      </c>
      <c r="G4808" s="118">
        <v>1056000</v>
      </c>
      <c r="H4808" s="14">
        <v>0</v>
      </c>
    </row>
    <row r="4809" spans="1:8">
      <c r="A4809" s="11"/>
      <c r="B4809" s="61" t="s">
        <v>425</v>
      </c>
      <c r="C4809" s="61"/>
      <c r="D4809" s="116">
        <f>D4810</f>
        <v>989000</v>
      </c>
      <c r="E4809" s="116">
        <f>E4810</f>
        <v>949000</v>
      </c>
      <c r="F4809" s="116">
        <f>F4810</f>
        <v>949000</v>
      </c>
      <c r="G4809" s="116">
        <f>G4810</f>
        <v>222000</v>
      </c>
      <c r="H4809" s="116">
        <f>H4810</f>
        <v>696986.4</v>
      </c>
    </row>
    <row r="4810" spans="1:8" ht="31.5">
      <c r="A4810" s="11" t="s">
        <v>115</v>
      </c>
      <c r="B4810" s="11" t="s">
        <v>426</v>
      </c>
      <c r="C4810" s="42" t="s">
        <v>427</v>
      </c>
      <c r="D4810" s="118">
        <v>989000</v>
      </c>
      <c r="E4810" s="118">
        <v>949000</v>
      </c>
      <c r="F4810" s="118">
        <v>949000</v>
      </c>
      <c r="G4810" s="118">
        <v>222000</v>
      </c>
      <c r="H4810" s="14">
        <v>696986.4</v>
      </c>
    </row>
    <row r="4811" spans="1:8">
      <c r="A4811" s="11"/>
      <c r="B4811" s="61" t="s">
        <v>428</v>
      </c>
      <c r="C4811" s="61"/>
      <c r="D4811" s="116">
        <f>D4812</f>
        <v>2302600</v>
      </c>
      <c r="E4811" s="116">
        <f>E4812</f>
        <v>2188000</v>
      </c>
      <c r="F4811" s="116">
        <f>F4812</f>
        <v>2188000</v>
      </c>
      <c r="G4811" s="116">
        <f>G4812</f>
        <v>648000</v>
      </c>
      <c r="H4811" s="116">
        <f>H4812</f>
        <v>0</v>
      </c>
    </row>
    <row r="4812" spans="1:8" ht="31.5">
      <c r="A4812" s="11" t="s">
        <v>116</v>
      </c>
      <c r="B4812" s="11" t="s">
        <v>429</v>
      </c>
      <c r="C4812" s="42" t="s">
        <v>430</v>
      </c>
      <c r="D4812" s="118">
        <v>2302600</v>
      </c>
      <c r="E4812" s="118">
        <v>2188000</v>
      </c>
      <c r="F4812" s="118">
        <v>2188000</v>
      </c>
      <c r="G4812" s="118">
        <v>648000</v>
      </c>
      <c r="H4812" s="14">
        <v>0</v>
      </c>
    </row>
    <row r="4813" spans="1:8">
      <c r="A4813" s="11"/>
      <c r="B4813" s="61" t="s">
        <v>431</v>
      </c>
      <c r="C4813" s="61"/>
      <c r="D4813" s="118">
        <f>D4814</f>
        <v>1005000</v>
      </c>
      <c r="E4813" s="118">
        <f>E4814</f>
        <v>965000</v>
      </c>
      <c r="F4813" s="118">
        <f>F4814</f>
        <v>965000</v>
      </c>
      <c r="G4813" s="118">
        <f>G4814</f>
        <v>225000</v>
      </c>
      <c r="H4813" s="118">
        <f>H4814</f>
        <v>712639</v>
      </c>
    </row>
    <row r="4814" spans="1:8" ht="63">
      <c r="A4814" s="11" t="s">
        <v>117</v>
      </c>
      <c r="B4814" s="11" t="s">
        <v>432</v>
      </c>
      <c r="C4814" s="42" t="s">
        <v>4994</v>
      </c>
      <c r="D4814" s="118">
        <v>1005000</v>
      </c>
      <c r="E4814" s="118">
        <v>965000</v>
      </c>
      <c r="F4814" s="118">
        <v>965000</v>
      </c>
      <c r="G4814" s="118">
        <v>225000</v>
      </c>
      <c r="H4814" s="14">
        <v>712639</v>
      </c>
    </row>
    <row r="4815" spans="1:8">
      <c r="A4815" s="11"/>
      <c r="B4815" s="61" t="s">
        <v>433</v>
      </c>
      <c r="C4815" s="61"/>
      <c r="D4815" s="118">
        <f>D4816</f>
        <v>1463000</v>
      </c>
      <c r="E4815" s="118">
        <f>E4816</f>
        <v>1344000</v>
      </c>
      <c r="F4815" s="118">
        <f>F4816</f>
        <v>1344000</v>
      </c>
      <c r="G4815" s="118">
        <f>G4816</f>
        <v>669000</v>
      </c>
      <c r="H4815" s="118">
        <f>H4816</f>
        <v>675000</v>
      </c>
    </row>
    <row r="4816" spans="1:8" ht="31.5">
      <c r="A4816" s="11" t="s">
        <v>118</v>
      </c>
      <c r="B4816" s="11" t="s">
        <v>434</v>
      </c>
      <c r="C4816" s="119" t="s">
        <v>435</v>
      </c>
      <c r="D4816" s="118">
        <v>1463000</v>
      </c>
      <c r="E4816" s="118">
        <v>1344000</v>
      </c>
      <c r="F4816" s="118">
        <v>1344000</v>
      </c>
      <c r="G4816" s="118">
        <v>669000</v>
      </c>
      <c r="H4816" s="14">
        <v>675000</v>
      </c>
    </row>
    <row r="4817" spans="1:8">
      <c r="A4817" s="11"/>
      <c r="B4817" s="61" t="s">
        <v>436</v>
      </c>
      <c r="C4817" s="61"/>
      <c r="D4817" s="118">
        <f>SUM(D4818:D4819)</f>
        <v>2136000</v>
      </c>
      <c r="E4817" s="118">
        <f>SUM(E4818:E4819)</f>
        <v>2051000</v>
      </c>
      <c r="F4817" s="118">
        <f>SUM(F4818:F4819)</f>
        <v>2051000</v>
      </c>
      <c r="G4817" s="118">
        <f>SUM(G4818:G4819)</f>
        <v>481000</v>
      </c>
      <c r="H4817" s="118">
        <f>SUM(H4818:H4819)</f>
        <v>1552086.3900000001</v>
      </c>
    </row>
    <row r="4818" spans="1:8" ht="47.25">
      <c r="A4818" s="11" t="s">
        <v>119</v>
      </c>
      <c r="B4818" s="61" t="s">
        <v>437</v>
      </c>
      <c r="C4818" s="119" t="s">
        <v>438</v>
      </c>
      <c r="D4818" s="118">
        <v>1068000</v>
      </c>
      <c r="E4818" s="118">
        <v>1025500</v>
      </c>
      <c r="F4818" s="118">
        <v>1025500</v>
      </c>
      <c r="G4818" s="118">
        <v>240500</v>
      </c>
      <c r="H4818" s="14">
        <v>782703.09</v>
      </c>
    </row>
    <row r="4819" spans="1:8" ht="63">
      <c r="A4819" s="11" t="s">
        <v>120</v>
      </c>
      <c r="B4819" s="61"/>
      <c r="C4819" s="119" t="s">
        <v>4995</v>
      </c>
      <c r="D4819" s="118">
        <v>1068000</v>
      </c>
      <c r="E4819" s="118">
        <v>1025500</v>
      </c>
      <c r="F4819" s="118">
        <v>1025500</v>
      </c>
      <c r="G4819" s="118">
        <v>240500</v>
      </c>
      <c r="H4819" s="14">
        <v>769383.3</v>
      </c>
    </row>
    <row r="4820" spans="1:8">
      <c r="A4820" s="11"/>
      <c r="B4820" s="61" t="s">
        <v>439</v>
      </c>
      <c r="C4820" s="61"/>
      <c r="D4820" s="118">
        <f>D4821</f>
        <v>724000</v>
      </c>
      <c r="E4820" s="118">
        <f>E4821</f>
        <v>695000</v>
      </c>
      <c r="F4820" s="118">
        <f>F4821</f>
        <v>695000</v>
      </c>
      <c r="G4820" s="118">
        <f>G4821</f>
        <v>163000</v>
      </c>
      <c r="H4820" s="118">
        <f>H4821</f>
        <v>420610</v>
      </c>
    </row>
    <row r="4821" spans="1:8" ht="31.5">
      <c r="A4821" s="11" t="s">
        <v>121</v>
      </c>
      <c r="B4821" s="11" t="s">
        <v>440</v>
      </c>
      <c r="C4821" s="119" t="s">
        <v>441</v>
      </c>
      <c r="D4821" s="118">
        <v>724000</v>
      </c>
      <c r="E4821" s="118">
        <v>695000</v>
      </c>
      <c r="F4821" s="118">
        <v>695000</v>
      </c>
      <c r="G4821" s="118">
        <v>163000</v>
      </c>
      <c r="H4821" s="14">
        <v>420610</v>
      </c>
    </row>
    <row r="4822" spans="1:8">
      <c r="A4822" s="11"/>
      <c r="B4822" s="61" t="s">
        <v>442</v>
      </c>
      <c r="C4822" s="61"/>
      <c r="D4822" s="118">
        <f>D4823</f>
        <v>396000</v>
      </c>
      <c r="E4822" s="118">
        <f>E4823</f>
        <v>380000</v>
      </c>
      <c r="F4822" s="118">
        <f>F4823</f>
        <v>380000</v>
      </c>
      <c r="G4822" s="118">
        <f>G4823</f>
        <v>89000</v>
      </c>
      <c r="H4822" s="118">
        <f>H4823</f>
        <v>291000</v>
      </c>
    </row>
    <row r="4823" spans="1:8" ht="47.25">
      <c r="A4823" s="11" t="s">
        <v>122</v>
      </c>
      <c r="B4823" s="11" t="s">
        <v>443</v>
      </c>
      <c r="C4823" s="119" t="s">
        <v>444</v>
      </c>
      <c r="D4823" s="118">
        <v>396000</v>
      </c>
      <c r="E4823" s="118">
        <v>380000</v>
      </c>
      <c r="F4823" s="118">
        <v>380000</v>
      </c>
      <c r="G4823" s="118">
        <v>89000</v>
      </c>
      <c r="H4823" s="14">
        <v>291000</v>
      </c>
    </row>
    <row r="4824" spans="1:8">
      <c r="A4824" s="11"/>
      <c r="B4824" s="61" t="s">
        <v>445</v>
      </c>
      <c r="C4824" s="61"/>
      <c r="D4824" s="118">
        <f>D4825</f>
        <v>396000</v>
      </c>
      <c r="E4824" s="118">
        <f>E4825</f>
        <v>380000</v>
      </c>
      <c r="F4824" s="118">
        <f>F4825</f>
        <v>380000</v>
      </c>
      <c r="G4824" s="118">
        <f>G4825</f>
        <v>89000</v>
      </c>
      <c r="H4824" s="118">
        <f>H4825</f>
        <v>0</v>
      </c>
    </row>
    <row r="4825" spans="1:8" ht="31.5">
      <c r="A4825" s="11" t="s">
        <v>123</v>
      </c>
      <c r="B4825" s="11" t="s">
        <v>446</v>
      </c>
      <c r="C4825" s="119" t="s">
        <v>447</v>
      </c>
      <c r="D4825" s="118">
        <v>396000</v>
      </c>
      <c r="E4825" s="118">
        <v>380000</v>
      </c>
      <c r="F4825" s="118">
        <v>380000</v>
      </c>
      <c r="G4825" s="118">
        <v>89000</v>
      </c>
      <c r="H4825" s="14">
        <v>0</v>
      </c>
    </row>
    <row r="4826" spans="1:8">
      <c r="A4826" s="11"/>
      <c r="B4826" s="61" t="s">
        <v>448</v>
      </c>
      <c r="C4826" s="61"/>
      <c r="D4826" s="118">
        <f>D4827</f>
        <v>916400</v>
      </c>
      <c r="E4826" s="118">
        <f>E4827</f>
        <v>880000</v>
      </c>
      <c r="F4826" s="118">
        <f>F4827</f>
        <v>880000</v>
      </c>
      <c r="G4826" s="118">
        <f>G4827</f>
        <v>206000</v>
      </c>
      <c r="H4826" s="118">
        <f>H4827</f>
        <v>0</v>
      </c>
    </row>
    <row r="4827" spans="1:8" ht="31.5">
      <c r="A4827" s="11" t="s">
        <v>127</v>
      </c>
      <c r="B4827" s="11" t="s">
        <v>449</v>
      </c>
      <c r="C4827" s="119" t="s">
        <v>450</v>
      </c>
      <c r="D4827" s="118">
        <v>916400</v>
      </c>
      <c r="E4827" s="118">
        <v>880000</v>
      </c>
      <c r="F4827" s="118">
        <v>880000</v>
      </c>
      <c r="G4827" s="118">
        <v>206000</v>
      </c>
      <c r="H4827" s="14">
        <v>0</v>
      </c>
    </row>
    <row r="4828" spans="1:8">
      <c r="A4828" s="11"/>
      <c r="B4828" s="61" t="s">
        <v>451</v>
      </c>
      <c r="C4828" s="61"/>
      <c r="D4828" s="118">
        <f>D4829</f>
        <v>791000</v>
      </c>
      <c r="E4828" s="118">
        <f>E4829</f>
        <v>759000</v>
      </c>
      <c r="F4828" s="118">
        <f>F4829</f>
        <v>759000</v>
      </c>
      <c r="G4828" s="118">
        <f>G4829</f>
        <v>177000</v>
      </c>
      <c r="H4828" s="118">
        <f>H4829</f>
        <v>0</v>
      </c>
    </row>
    <row r="4829" spans="1:8" ht="63">
      <c r="A4829" s="11" t="s">
        <v>900</v>
      </c>
      <c r="B4829" s="11" t="s">
        <v>452</v>
      </c>
      <c r="C4829" s="119" t="s">
        <v>4996</v>
      </c>
      <c r="D4829" s="118">
        <v>791000</v>
      </c>
      <c r="E4829" s="118">
        <v>759000</v>
      </c>
      <c r="F4829" s="118">
        <v>759000</v>
      </c>
      <c r="G4829" s="118">
        <v>177000</v>
      </c>
      <c r="H4829" s="14">
        <v>0</v>
      </c>
    </row>
    <row r="4830" spans="1:8">
      <c r="A4830" s="11"/>
      <c r="B4830" s="61" t="s">
        <v>453</v>
      </c>
      <c r="C4830" s="61"/>
      <c r="D4830" s="118">
        <f>D4831</f>
        <v>1068000</v>
      </c>
      <c r="E4830" s="118">
        <f>E4831</f>
        <v>1025000</v>
      </c>
      <c r="F4830" s="118">
        <f>F4831</f>
        <v>1025000</v>
      </c>
      <c r="G4830" s="118">
        <f>G4831</f>
        <v>240000</v>
      </c>
      <c r="H4830" s="118">
        <f>H4831</f>
        <v>771640</v>
      </c>
    </row>
    <row r="4831" spans="1:8" ht="63">
      <c r="A4831" s="11" t="s">
        <v>902</v>
      </c>
      <c r="B4831" s="11" t="s">
        <v>454</v>
      </c>
      <c r="C4831" s="119" t="s">
        <v>455</v>
      </c>
      <c r="D4831" s="118">
        <v>1068000</v>
      </c>
      <c r="E4831" s="118">
        <v>1025000</v>
      </c>
      <c r="F4831" s="118">
        <v>1025000</v>
      </c>
      <c r="G4831" s="118">
        <v>240000</v>
      </c>
      <c r="H4831" s="14">
        <v>771640</v>
      </c>
    </row>
    <row r="4832" spans="1:8">
      <c r="A4832" s="11"/>
      <c r="B4832" s="61" t="s">
        <v>456</v>
      </c>
      <c r="C4832" s="61"/>
      <c r="D4832" s="118">
        <f>D4833</f>
        <v>696000</v>
      </c>
      <c r="E4832" s="118">
        <f>E4833</f>
        <v>668000</v>
      </c>
      <c r="F4832" s="118">
        <f>F4833</f>
        <v>668000</v>
      </c>
      <c r="G4832" s="118">
        <f>G4833</f>
        <v>156000</v>
      </c>
      <c r="H4832" s="118">
        <f>H4833</f>
        <v>13668.61</v>
      </c>
    </row>
    <row r="4833" spans="1:8" ht="47.25">
      <c r="A4833" s="11" t="s">
        <v>904</v>
      </c>
      <c r="B4833" s="11" t="s">
        <v>457</v>
      </c>
      <c r="C4833" s="119" t="s">
        <v>458</v>
      </c>
      <c r="D4833" s="118">
        <v>696000</v>
      </c>
      <c r="E4833" s="118">
        <v>668000</v>
      </c>
      <c r="F4833" s="118">
        <v>668000</v>
      </c>
      <c r="G4833" s="118">
        <v>156000</v>
      </c>
      <c r="H4833" s="14">
        <v>13668.61</v>
      </c>
    </row>
    <row r="4834" spans="1:8">
      <c r="A4834" s="11"/>
      <c r="B4834" s="61" t="s">
        <v>7014</v>
      </c>
      <c r="C4834" s="61"/>
      <c r="D4834" s="118">
        <f>D4835</f>
        <v>450000</v>
      </c>
      <c r="E4834" s="118">
        <f>E4835</f>
        <v>382000</v>
      </c>
      <c r="F4834" s="118">
        <f>F4835</f>
        <v>382000</v>
      </c>
      <c r="G4834" s="118">
        <f>G4835</f>
        <v>382000</v>
      </c>
      <c r="H4834" s="118">
        <f>H4835</f>
        <v>0</v>
      </c>
    </row>
    <row r="4835" spans="1:8" ht="31.5">
      <c r="A4835" s="11" t="s">
        <v>906</v>
      </c>
      <c r="B4835" s="11" t="s">
        <v>7015</v>
      </c>
      <c r="C4835" s="119" t="s">
        <v>7016</v>
      </c>
      <c r="D4835" s="118">
        <v>450000</v>
      </c>
      <c r="E4835" s="118">
        <v>382000</v>
      </c>
      <c r="F4835" s="118">
        <v>382000</v>
      </c>
      <c r="G4835" s="118">
        <v>382000</v>
      </c>
      <c r="H4835" s="14">
        <v>0</v>
      </c>
    </row>
    <row r="4836" spans="1:8">
      <c r="A4836" s="11"/>
      <c r="B4836" s="61" t="s">
        <v>7017</v>
      </c>
      <c r="C4836" s="61"/>
      <c r="D4836" s="118">
        <f>SUM(D4837:D4838)</f>
        <v>2097000</v>
      </c>
      <c r="E4836" s="118">
        <f>SUM(E4837:E4838)</f>
        <v>1781000</v>
      </c>
      <c r="F4836" s="118">
        <f>SUM(F4837:F4838)</f>
        <v>1781000</v>
      </c>
      <c r="G4836" s="118">
        <f>SUM(G4837:G4838)</f>
        <v>1781000</v>
      </c>
      <c r="H4836" s="118">
        <f>SUM(H4837:H4838)</f>
        <v>0</v>
      </c>
    </row>
    <row r="4837" spans="1:8" ht="31.5">
      <c r="A4837" s="11" t="s">
        <v>908</v>
      </c>
      <c r="B4837" s="61" t="s">
        <v>7018</v>
      </c>
      <c r="C4837" s="119" t="s">
        <v>7019</v>
      </c>
      <c r="D4837" s="118">
        <v>597000</v>
      </c>
      <c r="E4837" s="118">
        <v>597000</v>
      </c>
      <c r="F4837" s="118">
        <v>597000</v>
      </c>
      <c r="G4837" s="118">
        <v>597000</v>
      </c>
      <c r="H4837" s="14">
        <v>0</v>
      </c>
    </row>
    <row r="4838" spans="1:8">
      <c r="A4838" s="11"/>
      <c r="B4838" s="61"/>
      <c r="C4838" s="119" t="s">
        <v>591</v>
      </c>
      <c r="D4838" s="118">
        <v>1500000</v>
      </c>
      <c r="E4838" s="118">
        <v>1184000</v>
      </c>
      <c r="F4838" s="118">
        <v>1184000</v>
      </c>
      <c r="G4838" s="118">
        <v>1184000</v>
      </c>
      <c r="H4838" s="14">
        <v>0</v>
      </c>
    </row>
    <row r="4839" spans="1:8">
      <c r="A4839" s="11"/>
      <c r="B4839" s="61" t="s">
        <v>7020</v>
      </c>
      <c r="C4839" s="61"/>
      <c r="D4839" s="118">
        <f>SUM(D4840:D4876)</f>
        <v>2094000</v>
      </c>
      <c r="E4839" s="118">
        <f>SUM(E4840:E4876)</f>
        <v>1778000</v>
      </c>
      <c r="F4839" s="118">
        <f>SUM(F4840:F4876)</f>
        <v>1778000</v>
      </c>
      <c r="G4839" s="118">
        <f>SUM(G4840:G4876)</f>
        <v>1778000</v>
      </c>
      <c r="H4839" s="118">
        <f>SUM(H4840:H4876)</f>
        <v>0</v>
      </c>
    </row>
    <row r="4840" spans="1:8" ht="47.25">
      <c r="A4840" s="11" t="s">
        <v>910</v>
      </c>
      <c r="B4840" s="61" t="s">
        <v>7021</v>
      </c>
      <c r="C4840" s="119" t="s">
        <v>7022</v>
      </c>
      <c r="D4840" s="118">
        <f>43000</f>
        <v>43000</v>
      </c>
      <c r="E4840" s="118">
        <v>0</v>
      </c>
      <c r="F4840" s="118">
        <v>0</v>
      </c>
      <c r="G4840" s="118">
        <v>0</v>
      </c>
      <c r="H4840" s="14">
        <v>0</v>
      </c>
    </row>
    <row r="4841" spans="1:8" ht="47.25">
      <c r="A4841" s="11" t="s">
        <v>912</v>
      </c>
      <c r="B4841" s="61"/>
      <c r="C4841" s="119" t="s">
        <v>7023</v>
      </c>
      <c r="D4841" s="118">
        <f>65000</f>
        <v>65000</v>
      </c>
      <c r="E4841" s="118">
        <v>0</v>
      </c>
      <c r="F4841" s="118">
        <v>0</v>
      </c>
      <c r="G4841" s="118">
        <v>0</v>
      </c>
      <c r="H4841" s="14">
        <v>0</v>
      </c>
    </row>
    <row r="4842" spans="1:8" ht="47.25">
      <c r="A4842" s="11" t="s">
        <v>914</v>
      </c>
      <c r="B4842" s="61"/>
      <c r="C4842" s="119" t="s">
        <v>7024</v>
      </c>
      <c r="D4842" s="118">
        <f>35000</f>
        <v>35000</v>
      </c>
      <c r="E4842" s="118">
        <v>0</v>
      </c>
      <c r="F4842" s="118">
        <v>0</v>
      </c>
      <c r="G4842" s="118">
        <v>0</v>
      </c>
      <c r="H4842" s="14">
        <v>0</v>
      </c>
    </row>
    <row r="4843" spans="1:8" ht="31.5">
      <c r="A4843" s="11" t="s">
        <v>916</v>
      </c>
      <c r="B4843" s="61"/>
      <c r="C4843" s="119" t="s">
        <v>7025</v>
      </c>
      <c r="D4843" s="118">
        <f>65000</f>
        <v>65000</v>
      </c>
      <c r="E4843" s="118">
        <v>0</v>
      </c>
      <c r="F4843" s="118">
        <v>0</v>
      </c>
      <c r="G4843" s="118">
        <v>0</v>
      </c>
      <c r="H4843" s="14">
        <v>0</v>
      </c>
    </row>
    <row r="4844" spans="1:8" ht="31.5">
      <c r="A4844" s="11" t="s">
        <v>918</v>
      </c>
      <c r="B4844" s="61"/>
      <c r="C4844" s="119" t="s">
        <v>7026</v>
      </c>
      <c r="D4844" s="118">
        <v>18000</v>
      </c>
      <c r="E4844" s="118">
        <v>0</v>
      </c>
      <c r="F4844" s="118">
        <v>0</v>
      </c>
      <c r="G4844" s="118">
        <v>0</v>
      </c>
      <c r="H4844" s="14">
        <v>0</v>
      </c>
    </row>
    <row r="4845" spans="1:8" ht="31.5">
      <c r="A4845" s="11" t="s">
        <v>920</v>
      </c>
      <c r="B4845" s="61"/>
      <c r="C4845" s="119" t="s">
        <v>7027</v>
      </c>
      <c r="D4845" s="118">
        <v>65000</v>
      </c>
      <c r="E4845" s="118">
        <v>0</v>
      </c>
      <c r="F4845" s="118">
        <v>0</v>
      </c>
      <c r="G4845" s="118">
        <v>0</v>
      </c>
      <c r="H4845" s="14">
        <v>0</v>
      </c>
    </row>
    <row r="4846" spans="1:8" ht="47.25">
      <c r="A4846" s="11" t="s">
        <v>922</v>
      </c>
      <c r="B4846" s="61"/>
      <c r="C4846" s="119" t="s">
        <v>7028</v>
      </c>
      <c r="D4846" s="118">
        <v>45000</v>
      </c>
      <c r="E4846" s="118">
        <v>0</v>
      </c>
      <c r="F4846" s="118">
        <v>0</v>
      </c>
      <c r="G4846" s="118">
        <v>0</v>
      </c>
      <c r="H4846" s="14">
        <v>0</v>
      </c>
    </row>
    <row r="4847" spans="1:8" ht="31.5">
      <c r="A4847" s="11" t="s">
        <v>923</v>
      </c>
      <c r="B4847" s="61"/>
      <c r="C4847" s="119" t="s">
        <v>7029</v>
      </c>
      <c r="D4847" s="118">
        <v>45000</v>
      </c>
      <c r="E4847" s="118">
        <v>0</v>
      </c>
      <c r="F4847" s="118">
        <v>0</v>
      </c>
      <c r="G4847" s="118">
        <v>0</v>
      </c>
      <c r="H4847" s="14">
        <v>0</v>
      </c>
    </row>
    <row r="4848" spans="1:8" ht="31.5">
      <c r="A4848" s="11" t="s">
        <v>924</v>
      </c>
      <c r="B4848" s="61"/>
      <c r="C4848" s="119" t="s">
        <v>7030</v>
      </c>
      <c r="D4848" s="118">
        <v>45000</v>
      </c>
      <c r="E4848" s="118">
        <v>0</v>
      </c>
      <c r="F4848" s="118">
        <v>0</v>
      </c>
      <c r="G4848" s="118">
        <v>0</v>
      </c>
      <c r="H4848" s="14">
        <v>0</v>
      </c>
    </row>
    <row r="4849" spans="1:8" ht="47.25">
      <c r="A4849" s="11" t="s">
        <v>927</v>
      </c>
      <c r="B4849" s="61"/>
      <c r="C4849" s="119" t="s">
        <v>7031</v>
      </c>
      <c r="D4849" s="118">
        <v>180000</v>
      </c>
      <c r="E4849" s="118">
        <v>0</v>
      </c>
      <c r="F4849" s="118">
        <v>0</v>
      </c>
      <c r="G4849" s="118">
        <v>0</v>
      </c>
      <c r="H4849" s="14">
        <v>0</v>
      </c>
    </row>
    <row r="4850" spans="1:8" ht="47.25">
      <c r="A4850" s="11" t="s">
        <v>929</v>
      </c>
      <c r="B4850" s="61"/>
      <c r="C4850" s="119" t="s">
        <v>7032</v>
      </c>
      <c r="D4850" s="118">
        <v>45000</v>
      </c>
      <c r="E4850" s="118">
        <v>0</v>
      </c>
      <c r="F4850" s="118">
        <v>0</v>
      </c>
      <c r="G4850" s="118">
        <v>0</v>
      </c>
      <c r="H4850" s="14">
        <v>0</v>
      </c>
    </row>
    <row r="4851" spans="1:8" ht="31.5">
      <c r="A4851" s="11" t="s">
        <v>931</v>
      </c>
      <c r="B4851" s="61"/>
      <c r="C4851" s="119" t="s">
        <v>7033</v>
      </c>
      <c r="D4851" s="118">
        <v>35000</v>
      </c>
      <c r="E4851" s="118">
        <v>0</v>
      </c>
      <c r="F4851" s="118">
        <v>0</v>
      </c>
      <c r="G4851" s="118">
        <v>0</v>
      </c>
      <c r="H4851" s="14">
        <v>0</v>
      </c>
    </row>
    <row r="4852" spans="1:8" ht="31.5">
      <c r="A4852" s="11" t="s">
        <v>933</v>
      </c>
      <c r="B4852" s="61"/>
      <c r="C4852" s="119" t="s">
        <v>7034</v>
      </c>
      <c r="D4852" s="118">
        <v>35000</v>
      </c>
      <c r="E4852" s="118">
        <v>0</v>
      </c>
      <c r="F4852" s="118">
        <v>0</v>
      </c>
      <c r="G4852" s="118">
        <v>0</v>
      </c>
      <c r="H4852" s="14">
        <v>0</v>
      </c>
    </row>
    <row r="4853" spans="1:8" ht="31.5">
      <c r="A4853" s="11" t="s">
        <v>935</v>
      </c>
      <c r="B4853" s="61"/>
      <c r="C4853" s="119" t="s">
        <v>7035</v>
      </c>
      <c r="D4853" s="118">
        <v>65000</v>
      </c>
      <c r="E4853" s="118">
        <v>0</v>
      </c>
      <c r="F4853" s="118">
        <v>0</v>
      </c>
      <c r="G4853" s="118">
        <v>0</v>
      </c>
      <c r="H4853" s="14">
        <v>0</v>
      </c>
    </row>
    <row r="4854" spans="1:8" ht="31.5">
      <c r="A4854" s="11" t="s">
        <v>936</v>
      </c>
      <c r="B4854" s="61"/>
      <c r="C4854" s="119" t="s">
        <v>7036</v>
      </c>
      <c r="D4854" s="118">
        <v>187000</v>
      </c>
      <c r="E4854" s="118">
        <v>0</v>
      </c>
      <c r="F4854" s="118">
        <v>0</v>
      </c>
      <c r="G4854" s="118">
        <v>0</v>
      </c>
      <c r="H4854" s="14">
        <v>0</v>
      </c>
    </row>
    <row r="4855" spans="1:8" ht="31.5">
      <c r="A4855" s="11" t="s">
        <v>937</v>
      </c>
      <c r="B4855" s="61"/>
      <c r="C4855" s="119" t="s">
        <v>7037</v>
      </c>
      <c r="D4855" s="118">
        <v>27000</v>
      </c>
      <c r="E4855" s="118">
        <v>0</v>
      </c>
      <c r="F4855" s="118">
        <v>0</v>
      </c>
      <c r="G4855" s="118">
        <v>0</v>
      </c>
      <c r="H4855" s="14">
        <v>0</v>
      </c>
    </row>
    <row r="4856" spans="1:8" ht="31.5">
      <c r="A4856" s="11" t="s">
        <v>940</v>
      </c>
      <c r="B4856" s="61"/>
      <c r="C4856" s="119" t="s">
        <v>7038</v>
      </c>
      <c r="D4856" s="118">
        <v>190000</v>
      </c>
      <c r="E4856" s="118">
        <v>0</v>
      </c>
      <c r="F4856" s="118">
        <v>0</v>
      </c>
      <c r="G4856" s="118">
        <v>0</v>
      </c>
      <c r="H4856" s="14">
        <v>0</v>
      </c>
    </row>
    <row r="4857" spans="1:8" ht="31.5">
      <c r="A4857" s="11" t="s">
        <v>942</v>
      </c>
      <c r="B4857" s="61"/>
      <c r="C4857" s="119" t="s">
        <v>7039</v>
      </c>
      <c r="D4857" s="118">
        <v>35000</v>
      </c>
      <c r="E4857" s="118">
        <v>0</v>
      </c>
      <c r="F4857" s="118">
        <v>0</v>
      </c>
      <c r="G4857" s="118">
        <v>0</v>
      </c>
      <c r="H4857" s="14">
        <v>0</v>
      </c>
    </row>
    <row r="4858" spans="1:8" ht="31.5">
      <c r="A4858" s="11" t="s">
        <v>943</v>
      </c>
      <c r="B4858" s="61"/>
      <c r="C4858" s="119" t="s">
        <v>7040</v>
      </c>
      <c r="D4858" s="118">
        <v>35000</v>
      </c>
      <c r="E4858" s="118">
        <v>0</v>
      </c>
      <c r="F4858" s="118">
        <v>0</v>
      </c>
      <c r="G4858" s="118">
        <v>0</v>
      </c>
      <c r="H4858" s="14">
        <v>0</v>
      </c>
    </row>
    <row r="4859" spans="1:8" ht="78.75">
      <c r="A4859" s="11" t="s">
        <v>944</v>
      </c>
      <c r="B4859" s="61"/>
      <c r="C4859" s="119" t="s">
        <v>7041</v>
      </c>
      <c r="D4859" s="118">
        <v>35000</v>
      </c>
      <c r="E4859" s="118">
        <v>0</v>
      </c>
      <c r="F4859" s="118">
        <v>0</v>
      </c>
      <c r="G4859" s="118">
        <v>0</v>
      </c>
      <c r="H4859" s="14">
        <v>0</v>
      </c>
    </row>
    <row r="4860" spans="1:8" ht="47.25">
      <c r="A4860" s="11" t="s">
        <v>947</v>
      </c>
      <c r="B4860" s="61"/>
      <c r="C4860" s="119" t="s">
        <v>7042</v>
      </c>
      <c r="D4860" s="118">
        <v>35000</v>
      </c>
      <c r="E4860" s="118">
        <v>0</v>
      </c>
      <c r="F4860" s="118">
        <v>0</v>
      </c>
      <c r="G4860" s="118">
        <v>0</v>
      </c>
      <c r="H4860" s="14">
        <v>0</v>
      </c>
    </row>
    <row r="4861" spans="1:8" ht="47.25">
      <c r="A4861" s="11" t="s">
        <v>949</v>
      </c>
      <c r="B4861" s="61"/>
      <c r="C4861" s="119" t="s">
        <v>7043</v>
      </c>
      <c r="D4861" s="118">
        <v>35000</v>
      </c>
      <c r="E4861" s="118">
        <v>0</v>
      </c>
      <c r="F4861" s="118">
        <v>0</v>
      </c>
      <c r="G4861" s="118">
        <v>0</v>
      </c>
      <c r="H4861" s="14">
        <v>0</v>
      </c>
    </row>
    <row r="4862" spans="1:8" ht="63">
      <c r="A4862" s="11" t="s">
        <v>951</v>
      </c>
      <c r="B4862" s="61"/>
      <c r="C4862" s="119" t="s">
        <v>7044</v>
      </c>
      <c r="D4862" s="118">
        <v>35000</v>
      </c>
      <c r="E4862" s="118">
        <v>0</v>
      </c>
      <c r="F4862" s="118">
        <v>0</v>
      </c>
      <c r="G4862" s="118">
        <v>0</v>
      </c>
      <c r="H4862" s="14">
        <v>0</v>
      </c>
    </row>
    <row r="4863" spans="1:8" ht="47.25">
      <c r="A4863" s="11" t="s">
        <v>953</v>
      </c>
      <c r="B4863" s="61"/>
      <c r="C4863" s="119" t="s">
        <v>7045</v>
      </c>
      <c r="D4863" s="118">
        <v>35000</v>
      </c>
      <c r="E4863" s="118">
        <v>0</v>
      </c>
      <c r="F4863" s="118">
        <v>0</v>
      </c>
      <c r="G4863" s="118">
        <v>0</v>
      </c>
      <c r="H4863" s="14">
        <v>0</v>
      </c>
    </row>
    <row r="4864" spans="1:8" ht="47.25">
      <c r="A4864" s="11" t="s">
        <v>955</v>
      </c>
      <c r="B4864" s="61"/>
      <c r="C4864" s="119" t="s">
        <v>7046</v>
      </c>
      <c r="D4864" s="118">
        <v>35000</v>
      </c>
      <c r="E4864" s="118">
        <v>0</v>
      </c>
      <c r="F4864" s="118">
        <v>0</v>
      </c>
      <c r="G4864" s="118">
        <v>0</v>
      </c>
      <c r="H4864" s="14">
        <v>0</v>
      </c>
    </row>
    <row r="4865" spans="1:8" ht="63">
      <c r="A4865" s="11" t="s">
        <v>956</v>
      </c>
      <c r="B4865" s="61"/>
      <c r="C4865" s="119" t="s">
        <v>7047</v>
      </c>
      <c r="D4865" s="118">
        <v>35000</v>
      </c>
      <c r="E4865" s="118">
        <v>0</v>
      </c>
      <c r="F4865" s="118">
        <v>0</v>
      </c>
      <c r="G4865" s="118">
        <v>0</v>
      </c>
      <c r="H4865" s="14">
        <v>0</v>
      </c>
    </row>
    <row r="4866" spans="1:8" ht="31.5">
      <c r="A4866" s="11" t="s">
        <v>957</v>
      </c>
      <c r="B4866" s="61"/>
      <c r="C4866" s="119" t="s">
        <v>7048</v>
      </c>
      <c r="D4866" s="118">
        <v>35000</v>
      </c>
      <c r="E4866" s="118">
        <v>0</v>
      </c>
      <c r="F4866" s="118">
        <v>0</v>
      </c>
      <c r="G4866" s="118">
        <v>0</v>
      </c>
      <c r="H4866" s="14">
        <v>0</v>
      </c>
    </row>
    <row r="4867" spans="1:8" ht="31.5">
      <c r="A4867" s="11" t="s">
        <v>960</v>
      </c>
      <c r="B4867" s="61"/>
      <c r="C4867" s="119" t="s">
        <v>7049</v>
      </c>
      <c r="D4867" s="118">
        <v>35000</v>
      </c>
      <c r="E4867" s="118">
        <v>0</v>
      </c>
      <c r="F4867" s="118">
        <v>0</v>
      </c>
      <c r="G4867" s="118">
        <v>0</v>
      </c>
      <c r="H4867" s="14">
        <v>0</v>
      </c>
    </row>
    <row r="4868" spans="1:8" ht="47.25">
      <c r="A4868" s="11" t="s">
        <v>962</v>
      </c>
      <c r="B4868" s="61"/>
      <c r="C4868" s="119" t="s">
        <v>7050</v>
      </c>
      <c r="D4868" s="118">
        <v>35000</v>
      </c>
      <c r="E4868" s="118">
        <v>0</v>
      </c>
      <c r="F4868" s="118">
        <v>0</v>
      </c>
      <c r="G4868" s="118">
        <v>0</v>
      </c>
      <c r="H4868" s="14">
        <v>0</v>
      </c>
    </row>
    <row r="4869" spans="1:8" ht="47.25">
      <c r="A4869" s="11" t="s">
        <v>964</v>
      </c>
      <c r="B4869" s="61"/>
      <c r="C4869" s="119" t="s">
        <v>7051</v>
      </c>
      <c r="D4869" s="118">
        <v>35000</v>
      </c>
      <c r="E4869" s="118">
        <v>0</v>
      </c>
      <c r="F4869" s="118">
        <v>0</v>
      </c>
      <c r="G4869" s="118">
        <v>0</v>
      </c>
      <c r="H4869" s="14">
        <v>0</v>
      </c>
    </row>
    <row r="4870" spans="1:8" ht="47.25">
      <c r="A4870" s="11" t="s">
        <v>966</v>
      </c>
      <c r="B4870" s="61"/>
      <c r="C4870" s="119" t="s">
        <v>7052</v>
      </c>
      <c r="D4870" s="118">
        <v>35000</v>
      </c>
      <c r="E4870" s="118">
        <v>0</v>
      </c>
      <c r="F4870" s="118">
        <v>0</v>
      </c>
      <c r="G4870" s="118">
        <v>0</v>
      </c>
      <c r="H4870" s="14">
        <v>0</v>
      </c>
    </row>
    <row r="4871" spans="1:8" ht="47.25">
      <c r="A4871" s="11" t="s">
        <v>968</v>
      </c>
      <c r="B4871" s="61"/>
      <c r="C4871" s="119" t="s">
        <v>7053</v>
      </c>
      <c r="D4871" s="118">
        <v>35000</v>
      </c>
      <c r="E4871" s="118">
        <v>0</v>
      </c>
      <c r="F4871" s="118">
        <v>0</v>
      </c>
      <c r="G4871" s="118">
        <v>0</v>
      </c>
      <c r="H4871" s="14">
        <v>0</v>
      </c>
    </row>
    <row r="4872" spans="1:8" ht="47.25">
      <c r="A4872" s="11" t="s">
        <v>970</v>
      </c>
      <c r="B4872" s="61"/>
      <c r="C4872" s="119" t="s">
        <v>7054</v>
      </c>
      <c r="D4872" s="118">
        <v>35000</v>
      </c>
      <c r="E4872" s="118">
        <v>0</v>
      </c>
      <c r="F4872" s="118">
        <v>0</v>
      </c>
      <c r="G4872" s="118">
        <v>0</v>
      </c>
      <c r="H4872" s="14">
        <v>0</v>
      </c>
    </row>
    <row r="4873" spans="1:8" ht="47.25">
      <c r="A4873" s="11" t="s">
        <v>972</v>
      </c>
      <c r="B4873" s="61"/>
      <c r="C4873" s="119" t="s">
        <v>7055</v>
      </c>
      <c r="D4873" s="118">
        <v>35000</v>
      </c>
      <c r="E4873" s="118">
        <v>0</v>
      </c>
      <c r="F4873" s="118">
        <v>0</v>
      </c>
      <c r="G4873" s="118">
        <v>0</v>
      </c>
      <c r="H4873" s="14">
        <v>0</v>
      </c>
    </row>
    <row r="4874" spans="1:8" ht="31.5">
      <c r="A4874" s="11" t="s">
        <v>973</v>
      </c>
      <c r="B4874" s="61"/>
      <c r="C4874" s="119" t="s">
        <v>7056</v>
      </c>
      <c r="D4874" s="118">
        <v>35000</v>
      </c>
      <c r="E4874" s="118">
        <v>0</v>
      </c>
      <c r="F4874" s="118">
        <v>0</v>
      </c>
      <c r="G4874" s="118">
        <v>0</v>
      </c>
      <c r="H4874" s="14">
        <v>0</v>
      </c>
    </row>
    <row r="4875" spans="1:8" ht="47.25">
      <c r="A4875" s="11" t="s">
        <v>974</v>
      </c>
      <c r="B4875" s="61"/>
      <c r="C4875" s="119" t="s">
        <v>7057</v>
      </c>
      <c r="D4875" s="118">
        <v>274000</v>
      </c>
      <c r="E4875" s="118">
        <v>0</v>
      </c>
      <c r="F4875" s="118">
        <v>0</v>
      </c>
      <c r="G4875" s="118">
        <v>0</v>
      </c>
      <c r="H4875" s="14">
        <v>0</v>
      </c>
    </row>
    <row r="4876" spans="1:8">
      <c r="A4876" s="11" t="s">
        <v>7058</v>
      </c>
      <c r="B4876" s="61"/>
      <c r="C4876" s="119" t="s">
        <v>591</v>
      </c>
      <c r="D4876" s="118">
        <v>0</v>
      </c>
      <c r="E4876" s="118">
        <v>1778000</v>
      </c>
      <c r="F4876" s="118">
        <v>1778000</v>
      </c>
      <c r="G4876" s="118">
        <v>1778000</v>
      </c>
      <c r="H4876" s="14">
        <v>0</v>
      </c>
    </row>
    <row r="4877" spans="1:8">
      <c r="A4877" s="84" t="s">
        <v>106</v>
      </c>
      <c r="B4877" s="84"/>
      <c r="C4877" s="84"/>
      <c r="D4877" s="85">
        <f>D4839+D4836+D4834+D4832+D4830+D4828+D4826+D4824+D4822+D4820+D4817+D4815+D4813+D4811+D4809+D4803+D4793+D4789+D4785+D4783+D4779+D4776+D4774+D4770</f>
        <v>85442000</v>
      </c>
      <c r="E4877" s="85">
        <f t="shared" ref="E4877:H4877" si="53">E4839+E4836+E4834+E4832+E4830+E4828+E4826+E4824+E4822+E4820+E4817+E4815+E4813+E4811+E4809+E4803+E4793+E4789+E4785+E4783+E4779+E4776+E4774+E4770</f>
        <v>79936000</v>
      </c>
      <c r="F4877" s="85">
        <f t="shared" si="53"/>
        <v>79936000</v>
      </c>
      <c r="G4877" s="85">
        <f t="shared" si="53"/>
        <v>30990000</v>
      </c>
      <c r="H4877" s="85">
        <f t="shared" si="53"/>
        <v>22882348.100000001</v>
      </c>
    </row>
    <row r="4878" spans="1:8">
      <c r="A4878" s="86" t="s">
        <v>107</v>
      </c>
      <c r="B4878" s="86"/>
      <c r="C4878" s="86"/>
      <c r="D4878" s="86"/>
      <c r="E4878" s="86"/>
      <c r="F4878" s="86"/>
      <c r="G4878" s="86"/>
      <c r="H4878" s="86"/>
    </row>
    <row r="4879" spans="1:8" ht="31.5">
      <c r="A4879" s="15">
        <v>1</v>
      </c>
      <c r="B4879" s="28" t="s">
        <v>7059</v>
      </c>
      <c r="C4879" s="12" t="s">
        <v>2361</v>
      </c>
      <c r="D4879" s="14">
        <f>SUM(D4880:D4883)</f>
        <v>4500000</v>
      </c>
      <c r="E4879" s="14">
        <f>SUM(E4880:E4883)</f>
        <v>3821000</v>
      </c>
      <c r="F4879" s="14">
        <f>SUM(F4880:F4883)</f>
        <v>3821000</v>
      </c>
      <c r="G4879" s="14">
        <f>SUM(G4880:G4883)</f>
        <v>3821000</v>
      </c>
      <c r="H4879" s="14">
        <f>SUM(H4880:H4883)</f>
        <v>0</v>
      </c>
    </row>
    <row r="4880" spans="1:8" ht="31.5">
      <c r="A4880" s="11" t="s">
        <v>179</v>
      </c>
      <c r="B4880" s="28"/>
      <c r="C4880" s="12" t="s">
        <v>7060</v>
      </c>
      <c r="D4880" s="14">
        <v>1600000</v>
      </c>
      <c r="E4880" s="14">
        <v>0</v>
      </c>
      <c r="F4880" s="14">
        <v>0</v>
      </c>
      <c r="G4880" s="14">
        <v>0</v>
      </c>
      <c r="H4880" s="14">
        <v>0</v>
      </c>
    </row>
    <row r="4881" spans="1:8" ht="31.5">
      <c r="A4881" s="11" t="s">
        <v>181</v>
      </c>
      <c r="B4881" s="28"/>
      <c r="C4881" s="12" t="s">
        <v>7061</v>
      </c>
      <c r="D4881" s="14">
        <v>400000</v>
      </c>
      <c r="E4881" s="14">
        <v>0</v>
      </c>
      <c r="F4881" s="14">
        <v>0</v>
      </c>
      <c r="G4881" s="14">
        <v>0</v>
      </c>
      <c r="H4881" s="14">
        <v>0</v>
      </c>
    </row>
    <row r="4882" spans="1:8" ht="31.5">
      <c r="A4882" s="11" t="s">
        <v>183</v>
      </c>
      <c r="B4882" s="28"/>
      <c r="C4882" s="12" t="s">
        <v>7062</v>
      </c>
      <c r="D4882" s="14">
        <v>2500000</v>
      </c>
      <c r="E4882" s="14">
        <v>0</v>
      </c>
      <c r="F4882" s="14">
        <v>0</v>
      </c>
      <c r="G4882" s="14">
        <v>0</v>
      </c>
      <c r="H4882" s="14">
        <v>0</v>
      </c>
    </row>
    <row r="4883" spans="1:8">
      <c r="A4883" s="15"/>
      <c r="B4883" s="28"/>
      <c r="C4883" s="12" t="s">
        <v>2437</v>
      </c>
      <c r="D4883" s="14">
        <v>0</v>
      </c>
      <c r="E4883" s="14">
        <v>3821000</v>
      </c>
      <c r="F4883" s="14">
        <v>3821000</v>
      </c>
      <c r="G4883" s="14">
        <v>3821000</v>
      </c>
      <c r="H4883" s="14">
        <v>0</v>
      </c>
    </row>
    <row r="4884" spans="1:8">
      <c r="A4884" s="11" t="s">
        <v>241</v>
      </c>
      <c r="B4884" s="113" t="s">
        <v>2360</v>
      </c>
      <c r="C4884" s="32" t="s">
        <v>2361</v>
      </c>
      <c r="D4884" s="13">
        <f>SUM(D4885:D4887)</f>
        <v>10818000</v>
      </c>
      <c r="E4884" s="13">
        <f>SUM(E4885:E4887)</f>
        <v>10516000</v>
      </c>
      <c r="F4884" s="13">
        <f>SUM(F4885:F4887)</f>
        <v>10516000</v>
      </c>
      <c r="G4884" s="13">
        <f>SUM(G4885:G4887)</f>
        <v>1698000</v>
      </c>
      <c r="H4884" s="13">
        <f>SUM(H4885:H4887)</f>
        <v>8818000</v>
      </c>
    </row>
    <row r="4885" spans="1:8">
      <c r="A4885" s="11" t="s">
        <v>243</v>
      </c>
      <c r="B4885" s="113"/>
      <c r="C4885" s="42" t="s">
        <v>2362</v>
      </c>
      <c r="D4885" s="13">
        <v>8818000</v>
      </c>
      <c r="E4885" s="13">
        <v>8818000</v>
      </c>
      <c r="F4885" s="13">
        <v>8818000</v>
      </c>
      <c r="G4885" s="13">
        <v>0</v>
      </c>
      <c r="H4885" s="13">
        <v>8818000</v>
      </c>
    </row>
    <row r="4886" spans="1:8" ht="31.5">
      <c r="A4886" s="11" t="s">
        <v>245</v>
      </c>
      <c r="B4886" s="113"/>
      <c r="C4886" s="42" t="s">
        <v>7063</v>
      </c>
      <c r="D4886" s="13">
        <v>2000000</v>
      </c>
      <c r="E4886" s="13">
        <v>1698000</v>
      </c>
      <c r="F4886" s="13">
        <v>1698000</v>
      </c>
      <c r="G4886" s="13">
        <v>1698000</v>
      </c>
      <c r="H4886" s="13">
        <v>0</v>
      </c>
    </row>
    <row r="4887" spans="1:8">
      <c r="A4887" s="11"/>
      <c r="B4887" s="113"/>
      <c r="C4887" s="42" t="s">
        <v>2437</v>
      </c>
      <c r="D4887" s="13">
        <v>0</v>
      </c>
      <c r="E4887" s="13">
        <v>0</v>
      </c>
      <c r="F4887" s="13">
        <v>0</v>
      </c>
      <c r="G4887" s="13">
        <v>0</v>
      </c>
      <c r="H4887" s="13">
        <v>0</v>
      </c>
    </row>
    <row r="4888" spans="1:8" ht="32.25">
      <c r="A4888" s="11" t="s">
        <v>139</v>
      </c>
      <c r="B4888" s="113" t="s">
        <v>2363</v>
      </c>
      <c r="C4888" s="45" t="s">
        <v>2361</v>
      </c>
      <c r="D4888" s="13">
        <f>SUM(D4889:D4896)</f>
        <v>4264000</v>
      </c>
      <c r="E4888" s="13">
        <f>SUM(E4889:E4896)</f>
        <v>4153000</v>
      </c>
      <c r="F4888" s="13">
        <f>SUM(F4889:F4896)</f>
        <v>4153000</v>
      </c>
      <c r="G4888" s="13">
        <f>SUM(G4889:G4896)</f>
        <v>622000</v>
      </c>
      <c r="H4888" s="13">
        <f>SUM(H4889:H4896)</f>
        <v>1041143.32</v>
      </c>
    </row>
    <row r="4889" spans="1:8" ht="31.5">
      <c r="A4889" s="11" t="s">
        <v>258</v>
      </c>
      <c r="B4889" s="113"/>
      <c r="C4889" s="45" t="s">
        <v>2364</v>
      </c>
      <c r="D4889" s="13">
        <v>500000</v>
      </c>
      <c r="E4889" s="13">
        <v>500000</v>
      </c>
      <c r="F4889" s="13">
        <v>500000</v>
      </c>
      <c r="G4889" s="13">
        <v>0</v>
      </c>
      <c r="H4889" s="13">
        <v>148200</v>
      </c>
    </row>
    <row r="4890" spans="1:8" ht="31.5">
      <c r="A4890" s="11" t="s">
        <v>306</v>
      </c>
      <c r="B4890" s="113"/>
      <c r="C4890" s="45" t="s">
        <v>2365</v>
      </c>
      <c r="D4890" s="13">
        <v>31000</v>
      </c>
      <c r="E4890" s="13">
        <v>31000</v>
      </c>
      <c r="F4890" s="13">
        <v>31000</v>
      </c>
      <c r="G4890" s="13">
        <v>0</v>
      </c>
      <c r="H4890" s="13">
        <v>0</v>
      </c>
    </row>
    <row r="4891" spans="1:8">
      <c r="A4891" s="11" t="s">
        <v>494</v>
      </c>
      <c r="B4891" s="113"/>
      <c r="C4891" s="45" t="s">
        <v>2366</v>
      </c>
      <c r="D4891" s="13">
        <v>500000</v>
      </c>
      <c r="E4891" s="13">
        <v>500000</v>
      </c>
      <c r="F4891" s="13">
        <v>500000</v>
      </c>
      <c r="G4891" s="13">
        <v>0</v>
      </c>
      <c r="H4891" s="13">
        <v>0</v>
      </c>
    </row>
    <row r="4892" spans="1:8">
      <c r="A4892" s="11" t="s">
        <v>496</v>
      </c>
      <c r="B4892" s="113"/>
      <c r="C4892" s="45" t="s">
        <v>2367</v>
      </c>
      <c r="D4892" s="13">
        <v>350000</v>
      </c>
      <c r="E4892" s="13">
        <v>350000</v>
      </c>
      <c r="F4892" s="13">
        <v>350000</v>
      </c>
      <c r="G4892" s="13">
        <v>0</v>
      </c>
      <c r="H4892" s="13">
        <v>27922.37</v>
      </c>
    </row>
    <row r="4893" spans="1:8" ht="47.25">
      <c r="A4893" s="11" t="s">
        <v>1271</v>
      </c>
      <c r="B4893" s="113"/>
      <c r="C4893" s="46" t="s">
        <v>2368</v>
      </c>
      <c r="D4893" s="13">
        <v>1400000</v>
      </c>
      <c r="E4893" s="13">
        <v>1400000</v>
      </c>
      <c r="F4893" s="13">
        <v>1400000</v>
      </c>
      <c r="G4893" s="13">
        <v>0</v>
      </c>
      <c r="H4893" s="13">
        <v>590825.49</v>
      </c>
    </row>
    <row r="4894" spans="1:8" ht="47.25">
      <c r="A4894" s="11" t="s">
        <v>2927</v>
      </c>
      <c r="B4894" s="113"/>
      <c r="C4894" s="45" t="s">
        <v>2369</v>
      </c>
      <c r="D4894" s="13">
        <v>500000</v>
      </c>
      <c r="E4894" s="13">
        <v>500000</v>
      </c>
      <c r="F4894" s="13">
        <v>500000</v>
      </c>
      <c r="G4894" s="13">
        <v>0</v>
      </c>
      <c r="H4894" s="13">
        <v>24195.46</v>
      </c>
    </row>
    <row r="4895" spans="1:8" ht="31.5">
      <c r="A4895" s="11" t="s">
        <v>2929</v>
      </c>
      <c r="B4895" s="113"/>
      <c r="C4895" s="45" t="s">
        <v>2370</v>
      </c>
      <c r="D4895" s="13">
        <v>250000</v>
      </c>
      <c r="E4895" s="13">
        <v>250000</v>
      </c>
      <c r="F4895" s="13">
        <v>250000</v>
      </c>
      <c r="G4895" s="13">
        <v>0</v>
      </c>
      <c r="H4895" s="13">
        <v>250000</v>
      </c>
    </row>
    <row r="4896" spans="1:8">
      <c r="A4896" s="11"/>
      <c r="B4896" s="113"/>
      <c r="C4896" s="45" t="s">
        <v>2437</v>
      </c>
      <c r="D4896" s="13">
        <v>733000</v>
      </c>
      <c r="E4896" s="13">
        <v>622000</v>
      </c>
      <c r="F4896" s="13">
        <v>622000</v>
      </c>
      <c r="G4896" s="13">
        <v>622000</v>
      </c>
      <c r="H4896" s="13">
        <v>0</v>
      </c>
    </row>
    <row r="4897" spans="1:8">
      <c r="A4897" s="11" t="s">
        <v>140</v>
      </c>
      <c r="B4897" s="11" t="s">
        <v>2371</v>
      </c>
      <c r="C4897" s="45" t="s">
        <v>2361</v>
      </c>
      <c r="D4897" s="13">
        <f>SUM(D4898:D4900)</f>
        <v>696000</v>
      </c>
      <c r="E4897" s="13">
        <f>SUM(E4898:E4900)</f>
        <v>668000</v>
      </c>
      <c r="F4897" s="13">
        <f>SUM(F4898:F4900)</f>
        <v>668000</v>
      </c>
      <c r="G4897" s="13">
        <f>SUM(G4898:G4900)</f>
        <v>156000</v>
      </c>
      <c r="H4897" s="13">
        <f>SUM(H4898:H4900)</f>
        <v>58000</v>
      </c>
    </row>
    <row r="4898" spans="1:8" ht="47.25">
      <c r="A4898" s="11" t="s">
        <v>261</v>
      </c>
      <c r="B4898" s="11"/>
      <c r="C4898" s="42" t="s">
        <v>7064</v>
      </c>
      <c r="D4898" s="13">
        <v>617000</v>
      </c>
      <c r="E4898" s="13">
        <v>610000</v>
      </c>
      <c r="F4898" s="13">
        <v>610000</v>
      </c>
      <c r="G4898" s="13">
        <v>156000</v>
      </c>
      <c r="H4898" s="13">
        <v>0</v>
      </c>
    </row>
    <row r="4899" spans="1:8" ht="47.25">
      <c r="A4899" s="11" t="s">
        <v>263</v>
      </c>
      <c r="B4899" s="11"/>
      <c r="C4899" s="42" t="s">
        <v>7065</v>
      </c>
      <c r="D4899" s="13">
        <v>79000</v>
      </c>
      <c r="E4899" s="13">
        <v>58000</v>
      </c>
      <c r="F4899" s="13">
        <v>58000</v>
      </c>
      <c r="G4899" s="13">
        <v>0</v>
      </c>
      <c r="H4899" s="13">
        <v>58000</v>
      </c>
    </row>
    <row r="4900" spans="1:8">
      <c r="A4900" s="11"/>
      <c r="B4900" s="113"/>
      <c r="C4900" s="42" t="s">
        <v>2437</v>
      </c>
      <c r="D4900" s="13">
        <v>0</v>
      </c>
      <c r="E4900" s="13">
        <v>0</v>
      </c>
      <c r="F4900" s="13">
        <v>0</v>
      </c>
      <c r="G4900" s="13">
        <v>0</v>
      </c>
      <c r="H4900" s="13">
        <v>0</v>
      </c>
    </row>
    <row r="4901" spans="1:8">
      <c r="A4901" s="11" t="s">
        <v>141</v>
      </c>
      <c r="B4901" s="113" t="s">
        <v>7066</v>
      </c>
      <c r="C4901" s="42" t="s">
        <v>2361</v>
      </c>
      <c r="D4901" s="13">
        <f>SUM(D4902:D4903)</f>
        <v>290000</v>
      </c>
      <c r="E4901" s="13">
        <f>SUM(E4902:E4903)</f>
        <v>246000</v>
      </c>
      <c r="F4901" s="13">
        <f>SUM(F4902:F4903)</f>
        <v>246000</v>
      </c>
      <c r="G4901" s="13">
        <f>SUM(G4902:G4903)</f>
        <v>246000</v>
      </c>
      <c r="H4901" s="13">
        <f>SUM(H4902:H4903)</f>
        <v>0</v>
      </c>
    </row>
    <row r="4902" spans="1:8">
      <c r="A4902" s="11" t="s">
        <v>324</v>
      </c>
      <c r="B4902" s="113"/>
      <c r="C4902" s="42" t="s">
        <v>7067</v>
      </c>
      <c r="D4902" s="13">
        <v>290000</v>
      </c>
      <c r="E4902" s="13">
        <v>246000</v>
      </c>
      <c r="F4902" s="13">
        <v>246000</v>
      </c>
      <c r="G4902" s="13">
        <v>246000</v>
      </c>
      <c r="H4902" s="13">
        <v>0</v>
      </c>
    </row>
    <row r="4903" spans="1:8">
      <c r="A4903" s="11"/>
      <c r="B4903" s="113"/>
      <c r="C4903" s="42" t="s">
        <v>2437</v>
      </c>
      <c r="D4903" s="13">
        <v>0</v>
      </c>
      <c r="E4903" s="13">
        <v>0</v>
      </c>
      <c r="F4903" s="13">
        <v>0</v>
      </c>
      <c r="G4903" s="13">
        <v>0</v>
      </c>
      <c r="H4903" s="13">
        <v>0</v>
      </c>
    </row>
    <row r="4904" spans="1:8">
      <c r="A4904" s="11" t="s">
        <v>142</v>
      </c>
      <c r="B4904" s="113" t="s">
        <v>7068</v>
      </c>
      <c r="C4904" s="42" t="s">
        <v>2361</v>
      </c>
      <c r="D4904" s="13">
        <f>SUM(D4905:D4908)</f>
        <v>4000000</v>
      </c>
      <c r="E4904" s="13">
        <f>SUM(E4905:E4908)</f>
        <v>3397000</v>
      </c>
      <c r="F4904" s="13">
        <f>SUM(F4905:F4908)</f>
        <v>3397000</v>
      </c>
      <c r="G4904" s="13">
        <f>SUM(G4905:G4908)</f>
        <v>3397000</v>
      </c>
      <c r="H4904" s="13">
        <f>SUM(H4905:H4908)</f>
        <v>0</v>
      </c>
    </row>
    <row r="4905" spans="1:8" ht="31.5">
      <c r="A4905" s="11" t="s">
        <v>327</v>
      </c>
      <c r="B4905" s="113"/>
      <c r="C4905" s="42" t="s">
        <v>7069</v>
      </c>
      <c r="D4905" s="13">
        <v>2000000</v>
      </c>
      <c r="E4905" s="13">
        <v>1397000</v>
      </c>
      <c r="F4905" s="13">
        <v>1397000</v>
      </c>
      <c r="G4905" s="13">
        <v>1397000</v>
      </c>
      <c r="H4905" s="13">
        <v>0</v>
      </c>
    </row>
    <row r="4906" spans="1:8" ht="47.25">
      <c r="A4906" s="11" t="s">
        <v>1204</v>
      </c>
      <c r="B4906" s="113"/>
      <c r="C4906" s="42" t="s">
        <v>7070</v>
      </c>
      <c r="D4906" s="13">
        <v>550000</v>
      </c>
      <c r="E4906" s="13">
        <v>550000</v>
      </c>
      <c r="F4906" s="13">
        <v>550000</v>
      </c>
      <c r="G4906" s="13">
        <v>550000</v>
      </c>
      <c r="H4906" s="13">
        <v>0</v>
      </c>
    </row>
    <row r="4907" spans="1:8" ht="31.5">
      <c r="A4907" s="11" t="s">
        <v>1281</v>
      </c>
      <c r="B4907" s="113"/>
      <c r="C4907" s="42" t="s">
        <v>7071</v>
      </c>
      <c r="D4907" s="13">
        <v>1450000</v>
      </c>
      <c r="E4907" s="13">
        <v>1450000</v>
      </c>
      <c r="F4907" s="13">
        <v>1450000</v>
      </c>
      <c r="G4907" s="13">
        <v>1450000</v>
      </c>
      <c r="H4907" s="13">
        <v>0</v>
      </c>
    </row>
    <row r="4908" spans="1:8">
      <c r="A4908" s="11"/>
      <c r="B4908" s="113"/>
      <c r="C4908" s="42" t="s">
        <v>2437</v>
      </c>
      <c r="D4908" s="13">
        <v>0</v>
      </c>
      <c r="E4908" s="13">
        <v>0</v>
      </c>
      <c r="F4908" s="13">
        <v>0</v>
      </c>
      <c r="G4908" s="13">
        <v>0</v>
      </c>
      <c r="H4908" s="13">
        <v>0</v>
      </c>
    </row>
    <row r="4909" spans="1:8">
      <c r="A4909" s="11" t="s">
        <v>143</v>
      </c>
      <c r="B4909" s="113" t="s">
        <v>2372</v>
      </c>
      <c r="C4909" s="42" t="s">
        <v>2361</v>
      </c>
      <c r="D4909" s="13">
        <f>SUM(D4910:D4911)</f>
        <v>1385000</v>
      </c>
      <c r="E4909" s="13">
        <f>SUM(E4910:E4911)</f>
        <v>1330000</v>
      </c>
      <c r="F4909" s="13">
        <f>SUM(F4910:F4911)</f>
        <v>1330000</v>
      </c>
      <c r="G4909" s="13">
        <f>SUM(G4910:G4911)</f>
        <v>312000</v>
      </c>
      <c r="H4909" s="13">
        <f>SUM(H4910:H4911)</f>
        <v>0</v>
      </c>
    </row>
    <row r="4910" spans="1:8" ht="31.5">
      <c r="A4910" s="11" t="s">
        <v>330</v>
      </c>
      <c r="B4910" s="113"/>
      <c r="C4910" s="42" t="s">
        <v>2373</v>
      </c>
      <c r="D4910" s="13">
        <v>1018000</v>
      </c>
      <c r="E4910" s="13">
        <v>1018000</v>
      </c>
      <c r="F4910" s="13">
        <v>1018000</v>
      </c>
      <c r="G4910" s="13">
        <v>0</v>
      </c>
      <c r="H4910" s="13">
        <v>0</v>
      </c>
    </row>
    <row r="4911" spans="1:8">
      <c r="A4911" s="11"/>
      <c r="B4911" s="113"/>
      <c r="C4911" s="42" t="s">
        <v>2437</v>
      </c>
      <c r="D4911" s="13">
        <v>367000</v>
      </c>
      <c r="E4911" s="13">
        <v>312000</v>
      </c>
      <c r="F4911" s="13">
        <v>312000</v>
      </c>
      <c r="G4911" s="13">
        <v>312000</v>
      </c>
      <c r="H4911" s="13">
        <v>0</v>
      </c>
    </row>
    <row r="4912" spans="1:8">
      <c r="A4912" s="11" t="s">
        <v>144</v>
      </c>
      <c r="B4912" s="11" t="s">
        <v>2374</v>
      </c>
      <c r="C4912" s="45" t="s">
        <v>2361</v>
      </c>
      <c r="D4912" s="13">
        <f>SUM(D4913:D4918)</f>
        <v>365000</v>
      </c>
      <c r="E4912" s="13">
        <f>SUM(E4913:E4918)</f>
        <v>345000</v>
      </c>
      <c r="F4912" s="13">
        <f>SUM(F4913:F4918)</f>
        <v>345000</v>
      </c>
      <c r="G4912" s="13">
        <f>SUM(G4913:G4918)</f>
        <v>-21000</v>
      </c>
      <c r="H4912" s="13">
        <f>SUM(H4913:H4918)</f>
        <v>231800</v>
      </c>
    </row>
    <row r="4913" spans="1:8" ht="47.25">
      <c r="A4913" s="11" t="s">
        <v>339</v>
      </c>
      <c r="B4913" s="28"/>
      <c r="C4913" s="42" t="s">
        <v>2375</v>
      </c>
      <c r="D4913" s="13">
        <v>198000</v>
      </c>
      <c r="E4913" s="13">
        <v>145000</v>
      </c>
      <c r="F4913" s="13">
        <v>145000</v>
      </c>
      <c r="G4913" s="13">
        <v>0</v>
      </c>
      <c r="H4913" s="13">
        <v>145000</v>
      </c>
    </row>
    <row r="4914" spans="1:8">
      <c r="A4914" s="11" t="s">
        <v>340</v>
      </c>
      <c r="B4914" s="28"/>
      <c r="C4914" s="42" t="s">
        <v>2376</v>
      </c>
      <c r="D4914" s="13">
        <v>79000</v>
      </c>
      <c r="E4914" s="13">
        <v>58000</v>
      </c>
      <c r="F4914" s="13">
        <v>58000</v>
      </c>
      <c r="G4914" s="13">
        <v>0</v>
      </c>
      <c r="H4914" s="13">
        <v>58000</v>
      </c>
    </row>
    <row r="4915" spans="1:8">
      <c r="A4915" s="11" t="s">
        <v>343</v>
      </c>
      <c r="B4915" s="113"/>
      <c r="C4915" s="42" t="s">
        <v>2379</v>
      </c>
      <c r="D4915" s="13">
        <v>40000</v>
      </c>
      <c r="E4915" s="13">
        <v>40000</v>
      </c>
      <c r="F4915" s="13">
        <v>40000</v>
      </c>
      <c r="G4915" s="13">
        <v>0</v>
      </c>
      <c r="H4915" s="13">
        <v>28800</v>
      </c>
    </row>
    <row r="4916" spans="1:8" ht="31.5">
      <c r="A4916" s="11" t="s">
        <v>1213</v>
      </c>
      <c r="B4916" s="113"/>
      <c r="C4916" s="42" t="s">
        <v>2377</v>
      </c>
      <c r="D4916" s="13">
        <v>27000</v>
      </c>
      <c r="E4916" s="13">
        <v>0</v>
      </c>
      <c r="F4916" s="13">
        <v>0</v>
      </c>
      <c r="G4916" s="13">
        <v>0</v>
      </c>
      <c r="H4916" s="13">
        <v>0</v>
      </c>
    </row>
    <row r="4917" spans="1:8" ht="31.5">
      <c r="A4917" s="11" t="s">
        <v>1215</v>
      </c>
      <c r="B4917" s="113"/>
      <c r="C4917" s="42" t="s">
        <v>2378</v>
      </c>
      <c r="D4917" s="13">
        <v>21000</v>
      </c>
      <c r="E4917" s="13">
        <v>0</v>
      </c>
      <c r="F4917" s="13">
        <v>0</v>
      </c>
      <c r="G4917" s="13">
        <v>0</v>
      </c>
      <c r="H4917" s="13">
        <v>0</v>
      </c>
    </row>
    <row r="4918" spans="1:8">
      <c r="A4918" s="11"/>
      <c r="B4918" s="113"/>
      <c r="C4918" s="42" t="s">
        <v>2437</v>
      </c>
      <c r="D4918" s="13">
        <v>0</v>
      </c>
      <c r="E4918" s="13">
        <v>102000</v>
      </c>
      <c r="F4918" s="13">
        <v>102000</v>
      </c>
      <c r="G4918" s="13">
        <v>-21000</v>
      </c>
      <c r="H4918" s="13">
        <v>0</v>
      </c>
    </row>
    <row r="4919" spans="1:8">
      <c r="A4919" s="11" t="s">
        <v>145</v>
      </c>
      <c r="B4919" s="113" t="s">
        <v>7072</v>
      </c>
      <c r="C4919" s="42" t="s">
        <v>2361</v>
      </c>
      <c r="D4919" s="13">
        <f>SUM(D4920:D4922)</f>
        <v>416988</v>
      </c>
      <c r="E4919" s="13">
        <f>SUM(E4920:E4922)</f>
        <v>354000</v>
      </c>
      <c r="F4919" s="13">
        <f>SUM(F4920:F4922)</f>
        <v>354000</v>
      </c>
      <c r="G4919" s="13">
        <f>SUM(G4920:G4922)</f>
        <v>354000</v>
      </c>
      <c r="H4919" s="13">
        <f>SUM(H4920:H4922)</f>
        <v>0</v>
      </c>
    </row>
    <row r="4920" spans="1:8" ht="31.5">
      <c r="A4920" s="11" t="s">
        <v>346</v>
      </c>
      <c r="B4920" s="113"/>
      <c r="C4920" s="42" t="s">
        <v>7073</v>
      </c>
      <c r="D4920" s="13">
        <v>220869</v>
      </c>
      <c r="E4920" s="13">
        <v>220869</v>
      </c>
      <c r="F4920" s="13">
        <v>220869</v>
      </c>
      <c r="G4920" s="13">
        <v>220869</v>
      </c>
      <c r="H4920" s="13">
        <v>0</v>
      </c>
    </row>
    <row r="4921" spans="1:8" ht="31.5">
      <c r="A4921" s="11" t="s">
        <v>348</v>
      </c>
      <c r="B4921" s="113"/>
      <c r="C4921" s="42" t="s">
        <v>7074</v>
      </c>
      <c r="D4921" s="13">
        <v>196119</v>
      </c>
      <c r="E4921" s="13">
        <v>133131</v>
      </c>
      <c r="F4921" s="13">
        <v>133131</v>
      </c>
      <c r="G4921" s="13">
        <v>133131</v>
      </c>
      <c r="H4921" s="13">
        <v>0</v>
      </c>
    </row>
    <row r="4922" spans="1:8">
      <c r="A4922" s="11"/>
      <c r="B4922" s="113"/>
      <c r="C4922" s="42" t="s">
        <v>2437</v>
      </c>
      <c r="D4922" s="13">
        <v>0</v>
      </c>
      <c r="E4922" s="13">
        <v>0</v>
      </c>
      <c r="F4922" s="13">
        <v>0</v>
      </c>
      <c r="G4922" s="13">
        <v>0</v>
      </c>
      <c r="H4922" s="13">
        <v>0</v>
      </c>
    </row>
    <row r="4923" spans="1:8">
      <c r="A4923" s="11" t="s">
        <v>146</v>
      </c>
      <c r="B4923" s="113" t="s">
        <v>7075</v>
      </c>
      <c r="C4923" s="42" t="s">
        <v>2361</v>
      </c>
      <c r="D4923" s="13">
        <f>SUM(D4924:D4925)</f>
        <v>100000</v>
      </c>
      <c r="E4923" s="13">
        <f>SUM(E4924:E4925)</f>
        <v>85000</v>
      </c>
      <c r="F4923" s="13">
        <f>SUM(F4924:F4925)</f>
        <v>85000</v>
      </c>
      <c r="G4923" s="13">
        <f>SUM(G4924:G4925)</f>
        <v>85000</v>
      </c>
      <c r="H4923" s="13">
        <f>SUM(H4924:H4925)</f>
        <v>0</v>
      </c>
    </row>
    <row r="4924" spans="1:8" ht="31.5">
      <c r="A4924" s="11" t="s">
        <v>359</v>
      </c>
      <c r="B4924" s="113"/>
      <c r="C4924" s="42" t="s">
        <v>7076</v>
      </c>
      <c r="D4924" s="13">
        <v>100000</v>
      </c>
      <c r="E4924" s="13">
        <v>85000</v>
      </c>
      <c r="F4924" s="13">
        <v>85000</v>
      </c>
      <c r="G4924" s="13">
        <v>85000</v>
      </c>
      <c r="H4924" s="13">
        <v>0</v>
      </c>
    </row>
    <row r="4925" spans="1:8">
      <c r="A4925" s="11"/>
      <c r="B4925" s="113"/>
      <c r="C4925" s="42" t="s">
        <v>2437</v>
      </c>
      <c r="D4925" s="13">
        <v>0</v>
      </c>
      <c r="E4925" s="13">
        <v>0</v>
      </c>
      <c r="F4925" s="13">
        <v>0</v>
      </c>
      <c r="G4925" s="13">
        <v>0</v>
      </c>
      <c r="H4925" s="13">
        <v>0</v>
      </c>
    </row>
    <row r="4926" spans="1:8">
      <c r="A4926" s="11" t="s">
        <v>147</v>
      </c>
      <c r="B4926" s="11" t="s">
        <v>2380</v>
      </c>
      <c r="C4926" s="45" t="s">
        <v>2361</v>
      </c>
      <c r="D4926" s="13">
        <f>SUM(D4927:D4934)</f>
        <v>397000</v>
      </c>
      <c r="E4926" s="13">
        <f>SUM(E4927:E4934)</f>
        <v>381000</v>
      </c>
      <c r="F4926" s="13">
        <f>SUM(F4927:F4934)</f>
        <v>381000</v>
      </c>
      <c r="G4926" s="13">
        <f>SUM(G4927:G4934)</f>
        <v>91000</v>
      </c>
      <c r="H4926" s="13">
        <f>SUM(H4927:H4934)</f>
        <v>150997.04999999999</v>
      </c>
    </row>
    <row r="4927" spans="1:8" ht="31.5">
      <c r="A4927" s="11" t="s">
        <v>362</v>
      </c>
      <c r="B4927" s="47"/>
      <c r="C4927" s="42" t="s">
        <v>2381</v>
      </c>
      <c r="D4927" s="13">
        <v>40000</v>
      </c>
      <c r="E4927" s="13">
        <v>40000</v>
      </c>
      <c r="F4927" s="13">
        <v>40000</v>
      </c>
      <c r="G4927" s="13">
        <v>11000</v>
      </c>
      <c r="H4927" s="13">
        <v>29000</v>
      </c>
    </row>
    <row r="4928" spans="1:8" ht="31.5">
      <c r="A4928" s="11" t="s">
        <v>558</v>
      </c>
      <c r="B4928" s="47"/>
      <c r="C4928" s="42" t="s">
        <v>2382</v>
      </c>
      <c r="D4928" s="13">
        <v>40000</v>
      </c>
      <c r="E4928" s="13">
        <v>40000</v>
      </c>
      <c r="F4928" s="13">
        <v>40000</v>
      </c>
      <c r="G4928" s="13">
        <v>11000</v>
      </c>
      <c r="H4928" s="13">
        <v>29000</v>
      </c>
    </row>
    <row r="4929" spans="1:8" ht="31.5">
      <c r="A4929" s="11" t="s">
        <v>560</v>
      </c>
      <c r="B4929" s="47"/>
      <c r="C4929" s="42" t="s">
        <v>2383</v>
      </c>
      <c r="D4929" s="13">
        <v>47000</v>
      </c>
      <c r="E4929" s="13">
        <v>35000</v>
      </c>
      <c r="F4929" s="13">
        <v>35000</v>
      </c>
      <c r="G4929" s="13">
        <v>0</v>
      </c>
      <c r="H4929" s="13">
        <v>0</v>
      </c>
    </row>
    <row r="4930" spans="1:8" ht="31.5">
      <c r="A4930" s="11" t="s">
        <v>562</v>
      </c>
      <c r="B4930" s="47"/>
      <c r="C4930" s="42" t="s">
        <v>2385</v>
      </c>
      <c r="D4930" s="13">
        <v>79000</v>
      </c>
      <c r="E4930" s="13">
        <v>79000</v>
      </c>
      <c r="F4930" s="13">
        <v>79000</v>
      </c>
      <c r="G4930" s="13">
        <v>21000</v>
      </c>
      <c r="H4930" s="13">
        <v>58000</v>
      </c>
    </row>
    <row r="4931" spans="1:8" ht="31.5">
      <c r="A4931" s="11" t="s">
        <v>2411</v>
      </c>
      <c r="B4931" s="47"/>
      <c r="C4931" s="42" t="s">
        <v>2387</v>
      </c>
      <c r="D4931" s="13">
        <v>119000</v>
      </c>
      <c r="E4931" s="13">
        <v>115000</v>
      </c>
      <c r="F4931" s="13">
        <v>115000</v>
      </c>
      <c r="G4931" s="13">
        <v>28000</v>
      </c>
      <c r="H4931" s="13">
        <v>5997.05</v>
      </c>
    </row>
    <row r="4932" spans="1:8" ht="31.5">
      <c r="A4932" s="11" t="s">
        <v>2413</v>
      </c>
      <c r="B4932" s="47"/>
      <c r="C4932" s="42" t="s">
        <v>2389</v>
      </c>
      <c r="D4932" s="13">
        <v>40000</v>
      </c>
      <c r="E4932" s="13">
        <v>40000</v>
      </c>
      <c r="F4932" s="13">
        <v>40000</v>
      </c>
      <c r="G4932" s="13">
        <v>11000</v>
      </c>
      <c r="H4932" s="13">
        <v>29000</v>
      </c>
    </row>
    <row r="4933" spans="1:8" ht="31.5">
      <c r="A4933" s="11" t="s">
        <v>2415</v>
      </c>
      <c r="B4933" s="47"/>
      <c r="C4933" s="42" t="s">
        <v>2391</v>
      </c>
      <c r="D4933" s="13">
        <v>32000</v>
      </c>
      <c r="E4933" s="13">
        <v>32000</v>
      </c>
      <c r="F4933" s="13">
        <v>32000</v>
      </c>
      <c r="G4933" s="13">
        <v>9000</v>
      </c>
      <c r="H4933" s="13">
        <v>0</v>
      </c>
    </row>
    <row r="4934" spans="1:8">
      <c r="A4934" s="11"/>
      <c r="B4934" s="113"/>
      <c r="C4934" s="42" t="s">
        <v>2437</v>
      </c>
      <c r="D4934" s="13">
        <v>0</v>
      </c>
      <c r="E4934" s="13">
        <v>0</v>
      </c>
      <c r="F4934" s="13">
        <v>0</v>
      </c>
      <c r="G4934" s="13">
        <v>0</v>
      </c>
      <c r="H4934" s="13">
        <v>0</v>
      </c>
    </row>
    <row r="4935" spans="1:8" ht="32.25">
      <c r="A4935" s="11" t="s">
        <v>148</v>
      </c>
      <c r="B4935" s="113" t="s">
        <v>2392</v>
      </c>
      <c r="C4935" s="42" t="s">
        <v>2361</v>
      </c>
      <c r="D4935" s="13">
        <f>SUM(D4936:D4941)</f>
        <v>1424000</v>
      </c>
      <c r="E4935" s="13">
        <f>SUM(E4936:E4941)</f>
        <v>1407000</v>
      </c>
      <c r="F4935" s="13">
        <f>SUM(F4936:F4941)</f>
        <v>1407000</v>
      </c>
      <c r="G4935" s="13">
        <f>SUM(G4936:G4941)</f>
        <v>95000</v>
      </c>
      <c r="H4935" s="13">
        <f>SUM(H4936:H4941)</f>
        <v>810476</v>
      </c>
    </row>
    <row r="4936" spans="1:8" ht="32.25">
      <c r="A4936" s="11" t="s">
        <v>365</v>
      </c>
      <c r="B4936" s="113"/>
      <c r="C4936" s="48" t="s">
        <v>2393</v>
      </c>
      <c r="D4936" s="13">
        <v>299000</v>
      </c>
      <c r="E4936" s="13">
        <v>299000</v>
      </c>
      <c r="F4936" s="13">
        <v>299000</v>
      </c>
      <c r="G4936" s="13">
        <v>0</v>
      </c>
      <c r="H4936" s="13">
        <v>299000</v>
      </c>
    </row>
    <row r="4937" spans="1:8" ht="32.25">
      <c r="A4937" s="11" t="s">
        <v>566</v>
      </c>
      <c r="B4937" s="113"/>
      <c r="C4937" s="48" t="s">
        <v>2394</v>
      </c>
      <c r="D4937" s="13">
        <v>298000</v>
      </c>
      <c r="E4937" s="13">
        <v>298000</v>
      </c>
      <c r="F4937" s="13">
        <v>298000</v>
      </c>
      <c r="G4937" s="13">
        <v>0</v>
      </c>
      <c r="H4937" s="13">
        <v>211722</v>
      </c>
    </row>
    <row r="4938" spans="1:8" ht="32.25">
      <c r="A4938" s="11" t="s">
        <v>568</v>
      </c>
      <c r="B4938" s="113"/>
      <c r="C4938" s="48" t="s">
        <v>2395</v>
      </c>
      <c r="D4938" s="13">
        <v>299000</v>
      </c>
      <c r="E4938" s="13">
        <v>299000</v>
      </c>
      <c r="F4938" s="13">
        <v>299000</v>
      </c>
      <c r="G4938" s="13">
        <v>0</v>
      </c>
      <c r="H4938" s="13">
        <v>179317</v>
      </c>
    </row>
    <row r="4939" spans="1:8" ht="32.25">
      <c r="A4939" s="11" t="s">
        <v>570</v>
      </c>
      <c r="B4939" s="113"/>
      <c r="C4939" s="48" t="s">
        <v>2396</v>
      </c>
      <c r="D4939" s="13">
        <v>299000</v>
      </c>
      <c r="E4939" s="13">
        <v>299000</v>
      </c>
      <c r="F4939" s="13">
        <v>299000</v>
      </c>
      <c r="G4939" s="13">
        <v>0</v>
      </c>
      <c r="H4939" s="13">
        <v>4725</v>
      </c>
    </row>
    <row r="4940" spans="1:8" ht="32.25">
      <c r="A4940" s="11" t="s">
        <v>5237</v>
      </c>
      <c r="B4940" s="113"/>
      <c r="C4940" s="48" t="s">
        <v>2397</v>
      </c>
      <c r="D4940" s="13">
        <v>117000</v>
      </c>
      <c r="E4940" s="13">
        <v>117000</v>
      </c>
      <c r="F4940" s="13">
        <v>117000</v>
      </c>
      <c r="G4940" s="13">
        <v>0</v>
      </c>
      <c r="H4940" s="13">
        <v>115712</v>
      </c>
    </row>
    <row r="4941" spans="1:8">
      <c r="A4941" s="11"/>
      <c r="B4941" s="113"/>
      <c r="C4941" s="48" t="s">
        <v>2437</v>
      </c>
      <c r="D4941" s="13">
        <v>112000</v>
      </c>
      <c r="E4941" s="13">
        <v>95000</v>
      </c>
      <c r="F4941" s="13">
        <v>95000</v>
      </c>
      <c r="G4941" s="13">
        <v>95000</v>
      </c>
      <c r="H4941" s="13">
        <v>0</v>
      </c>
    </row>
    <row r="4942" spans="1:8">
      <c r="A4942" s="11" t="s">
        <v>149</v>
      </c>
      <c r="B4942" s="113" t="s">
        <v>2398</v>
      </c>
      <c r="C4942" s="45" t="s">
        <v>2361</v>
      </c>
      <c r="D4942" s="13">
        <f>SUM(D4943:D4948)</f>
        <v>579000</v>
      </c>
      <c r="E4942" s="13">
        <f>SUM(E4943:E4948)</f>
        <v>556000</v>
      </c>
      <c r="F4942" s="13">
        <f>SUM(F4943:F4948)</f>
        <v>556000</v>
      </c>
      <c r="G4942" s="13">
        <f>SUM(G4943:G4948)</f>
        <v>132000</v>
      </c>
      <c r="H4942" s="13">
        <f>SUM(H4943:H4948)</f>
        <v>325598.77</v>
      </c>
    </row>
    <row r="4943" spans="1:8">
      <c r="A4943" s="11" t="s">
        <v>368</v>
      </c>
      <c r="B4943" s="47"/>
      <c r="C4943" s="42" t="s">
        <v>2399</v>
      </c>
      <c r="D4943" s="13">
        <v>24000</v>
      </c>
      <c r="E4943" s="13">
        <v>24000</v>
      </c>
      <c r="F4943" s="13">
        <v>24000</v>
      </c>
      <c r="G4943" s="13">
        <v>7000</v>
      </c>
      <c r="H4943" s="13">
        <v>17000</v>
      </c>
    </row>
    <row r="4944" spans="1:8" ht="31.5">
      <c r="A4944" s="11" t="s">
        <v>574</v>
      </c>
      <c r="B4944" s="47"/>
      <c r="C4944" s="42" t="s">
        <v>7077</v>
      </c>
      <c r="D4944" s="13">
        <v>93000</v>
      </c>
      <c r="E4944" s="13">
        <v>93000</v>
      </c>
      <c r="F4944" s="13">
        <v>93000</v>
      </c>
      <c r="G4944" s="13">
        <v>0</v>
      </c>
      <c r="H4944" s="13">
        <v>0</v>
      </c>
    </row>
    <row r="4945" spans="1:8" ht="31.5">
      <c r="A4945" s="11" t="s">
        <v>576</v>
      </c>
      <c r="B4945" s="47"/>
      <c r="C4945" s="42" t="s">
        <v>2400</v>
      </c>
      <c r="D4945" s="13">
        <v>32000</v>
      </c>
      <c r="E4945" s="13">
        <v>32000</v>
      </c>
      <c r="F4945" s="13">
        <v>32000</v>
      </c>
      <c r="G4945" s="13">
        <v>9000</v>
      </c>
      <c r="H4945" s="13">
        <v>18743</v>
      </c>
    </row>
    <row r="4946" spans="1:8" ht="31.5">
      <c r="A4946" s="11" t="s">
        <v>578</v>
      </c>
      <c r="B4946" s="47"/>
      <c r="C4946" s="42" t="s">
        <v>2401</v>
      </c>
      <c r="D4946" s="13">
        <v>396000</v>
      </c>
      <c r="E4946" s="13">
        <v>396000</v>
      </c>
      <c r="F4946" s="13">
        <v>396000</v>
      </c>
      <c r="G4946" s="13">
        <v>105000</v>
      </c>
      <c r="H4946" s="13">
        <v>289855.77</v>
      </c>
    </row>
    <row r="4947" spans="1:8" ht="31.5">
      <c r="A4947" s="11" t="s">
        <v>580</v>
      </c>
      <c r="B4947" s="47"/>
      <c r="C4947" s="42" t="s">
        <v>7078</v>
      </c>
      <c r="D4947" s="13">
        <v>34000</v>
      </c>
      <c r="E4947" s="13">
        <v>11000</v>
      </c>
      <c r="F4947" s="13">
        <v>11000</v>
      </c>
      <c r="G4947" s="13">
        <v>11000</v>
      </c>
      <c r="H4947" s="13">
        <v>0</v>
      </c>
    </row>
    <row r="4948" spans="1:8">
      <c r="A4948" s="11"/>
      <c r="B4948" s="113"/>
      <c r="C4948" s="42" t="s">
        <v>2437</v>
      </c>
      <c r="D4948" s="13">
        <v>0</v>
      </c>
      <c r="E4948" s="13">
        <v>0</v>
      </c>
      <c r="F4948" s="13">
        <v>0</v>
      </c>
      <c r="G4948" s="13">
        <v>0</v>
      </c>
      <c r="H4948" s="13">
        <v>0</v>
      </c>
    </row>
    <row r="4949" spans="1:8">
      <c r="A4949" s="11" t="s">
        <v>150</v>
      </c>
      <c r="B4949" s="11" t="s">
        <v>2402</v>
      </c>
      <c r="C4949" s="45" t="s">
        <v>2361</v>
      </c>
      <c r="D4949" s="13">
        <f>SUM(D4950:D4951)</f>
        <v>903000</v>
      </c>
      <c r="E4949" s="13">
        <f>SUM(E4950:E4952)</f>
        <v>871000</v>
      </c>
      <c r="F4949" s="13">
        <f>SUM(F4950:F4952)</f>
        <v>871000</v>
      </c>
      <c r="G4949" s="13">
        <f>SUM(G4950:G4952)</f>
        <v>177000</v>
      </c>
      <c r="H4949" s="13">
        <f>SUM(H4950:H4951)</f>
        <v>192075</v>
      </c>
    </row>
    <row r="4950" spans="1:8" ht="31.5">
      <c r="A4950" s="11" t="s">
        <v>371</v>
      </c>
      <c r="B4950" s="113"/>
      <c r="C4950" s="42" t="s">
        <v>2403</v>
      </c>
      <c r="D4950" s="13">
        <v>694000</v>
      </c>
      <c r="E4950" s="13">
        <v>694000</v>
      </c>
      <c r="F4950" s="13">
        <v>694000</v>
      </c>
      <c r="G4950" s="13">
        <v>0</v>
      </c>
      <c r="H4950" s="13">
        <v>192075</v>
      </c>
    </row>
    <row r="4951" spans="1:8" ht="31.5">
      <c r="A4951" s="11"/>
      <c r="B4951" s="113"/>
      <c r="C4951" s="42" t="s">
        <v>7079</v>
      </c>
      <c r="D4951" s="13">
        <v>209000</v>
      </c>
      <c r="E4951" s="13"/>
      <c r="F4951" s="13"/>
      <c r="G4951" s="13"/>
      <c r="H4951" s="13"/>
    </row>
    <row r="4952" spans="1:8">
      <c r="A4952" s="11"/>
      <c r="B4952" s="113"/>
      <c r="C4952" s="42" t="s">
        <v>2437</v>
      </c>
      <c r="D4952" s="13"/>
      <c r="E4952" s="13">
        <v>177000</v>
      </c>
      <c r="F4952" s="13">
        <v>177000</v>
      </c>
      <c r="G4952" s="13">
        <v>177000</v>
      </c>
      <c r="H4952" s="13">
        <v>0</v>
      </c>
    </row>
    <row r="4953" spans="1:8">
      <c r="A4953" s="11" t="s">
        <v>151</v>
      </c>
      <c r="B4953" s="113" t="s">
        <v>2404</v>
      </c>
      <c r="C4953" s="45" t="s">
        <v>2361</v>
      </c>
      <c r="D4953" s="13">
        <f>SUM(D4954:D4955)</f>
        <v>1345000</v>
      </c>
      <c r="E4953" s="13">
        <f>SUM(E4954:E4955)</f>
        <v>1291000</v>
      </c>
      <c r="F4953" s="13">
        <f>SUM(F4954:F4955)</f>
        <v>1291000</v>
      </c>
      <c r="G4953" s="13">
        <f>SUM(G4954:G4955)</f>
        <v>302000</v>
      </c>
      <c r="H4953" s="13">
        <f>SUM(H4954:H4955)</f>
        <v>282400</v>
      </c>
    </row>
    <row r="4954" spans="1:8" ht="47.25">
      <c r="A4954" s="11" t="s">
        <v>380</v>
      </c>
      <c r="B4954" s="113"/>
      <c r="C4954" s="42" t="s">
        <v>2405</v>
      </c>
      <c r="D4954" s="13">
        <v>989000</v>
      </c>
      <c r="E4954" s="13">
        <v>989000</v>
      </c>
      <c r="F4954" s="13">
        <v>989000</v>
      </c>
      <c r="G4954" s="13">
        <v>0</v>
      </c>
      <c r="H4954" s="13">
        <v>282400</v>
      </c>
    </row>
    <row r="4955" spans="1:8">
      <c r="A4955" s="11"/>
      <c r="B4955" s="113"/>
      <c r="C4955" s="42" t="s">
        <v>2437</v>
      </c>
      <c r="D4955" s="13">
        <v>356000</v>
      </c>
      <c r="E4955" s="13">
        <v>302000</v>
      </c>
      <c r="F4955" s="13">
        <v>302000</v>
      </c>
      <c r="G4955" s="13">
        <v>302000</v>
      </c>
      <c r="H4955" s="13">
        <v>0</v>
      </c>
    </row>
    <row r="4956" spans="1:8">
      <c r="A4956" s="11" t="s">
        <v>152</v>
      </c>
      <c r="B4956" s="113" t="s">
        <v>2406</v>
      </c>
      <c r="C4956" s="12" t="s">
        <v>2361</v>
      </c>
      <c r="D4956" s="13">
        <f>SUM(D4957:D4979)</f>
        <v>2665000</v>
      </c>
      <c r="E4956" s="13">
        <f>SUM(E4957:E4979)</f>
        <v>2559000</v>
      </c>
      <c r="F4956" s="13">
        <f>SUM(F4957:F4979)</f>
        <v>2559000</v>
      </c>
      <c r="G4956" s="13">
        <f>SUM(G4957:G4979)</f>
        <v>598000</v>
      </c>
      <c r="H4956" s="13">
        <f>SUM(H4957:H4979)</f>
        <v>607259.19999999995</v>
      </c>
    </row>
    <row r="4957" spans="1:8" ht="31.5">
      <c r="A4957" s="11" t="s">
        <v>383</v>
      </c>
      <c r="B4957" s="47"/>
      <c r="C4957" s="42" t="s">
        <v>2407</v>
      </c>
      <c r="D4957" s="13">
        <v>538000</v>
      </c>
      <c r="E4957" s="13">
        <v>432000</v>
      </c>
      <c r="F4957" s="13">
        <v>432000</v>
      </c>
      <c r="G4957" s="13">
        <v>36000</v>
      </c>
      <c r="H4957" s="13">
        <v>396000</v>
      </c>
    </row>
    <row r="4958" spans="1:8" ht="31.5">
      <c r="A4958" s="11" t="s">
        <v>596</v>
      </c>
      <c r="B4958" s="47"/>
      <c r="C4958" s="42" t="s">
        <v>2408</v>
      </c>
      <c r="D4958" s="13">
        <v>119000</v>
      </c>
      <c r="E4958" s="13">
        <v>119000</v>
      </c>
      <c r="F4958" s="13">
        <v>119000</v>
      </c>
      <c r="G4958" s="13">
        <v>32000</v>
      </c>
      <c r="H4958" s="13">
        <v>0</v>
      </c>
    </row>
    <row r="4959" spans="1:8" ht="31.5">
      <c r="A4959" s="11" t="s">
        <v>598</v>
      </c>
      <c r="B4959" s="47"/>
      <c r="C4959" s="42" t="s">
        <v>2409</v>
      </c>
      <c r="D4959" s="13">
        <v>79000</v>
      </c>
      <c r="E4959" s="13">
        <v>79000</v>
      </c>
      <c r="F4959" s="13">
        <v>79000</v>
      </c>
      <c r="G4959" s="13">
        <v>21000</v>
      </c>
      <c r="H4959" s="13">
        <v>58000</v>
      </c>
    </row>
    <row r="4960" spans="1:8" ht="31.5">
      <c r="A4960" s="11" t="s">
        <v>600</v>
      </c>
      <c r="B4960" s="47"/>
      <c r="C4960" s="42" t="s">
        <v>2410</v>
      </c>
      <c r="D4960" s="13">
        <v>63000</v>
      </c>
      <c r="E4960" s="13">
        <v>63000</v>
      </c>
      <c r="F4960" s="13">
        <v>63000</v>
      </c>
      <c r="G4960" s="13">
        <v>16000</v>
      </c>
      <c r="H4960" s="13">
        <v>0</v>
      </c>
    </row>
    <row r="4961" spans="1:8" ht="31.5">
      <c r="A4961" s="11" t="s">
        <v>602</v>
      </c>
      <c r="B4961" s="47"/>
      <c r="C4961" s="42" t="s">
        <v>2412</v>
      </c>
      <c r="D4961" s="13">
        <v>111000</v>
      </c>
      <c r="E4961" s="13">
        <v>111000</v>
      </c>
      <c r="F4961" s="13">
        <v>111000</v>
      </c>
      <c r="G4961" s="13">
        <v>30000</v>
      </c>
      <c r="H4961" s="13">
        <v>0</v>
      </c>
    </row>
    <row r="4962" spans="1:8" ht="31.5">
      <c r="A4962" s="11" t="s">
        <v>604</v>
      </c>
      <c r="B4962" s="49"/>
      <c r="C4962" s="42" t="s">
        <v>2414</v>
      </c>
      <c r="D4962" s="13">
        <v>79000</v>
      </c>
      <c r="E4962" s="13">
        <v>79000</v>
      </c>
      <c r="F4962" s="13">
        <v>79000</v>
      </c>
      <c r="G4962" s="13">
        <v>21000</v>
      </c>
      <c r="H4962" s="13">
        <v>54000</v>
      </c>
    </row>
    <row r="4963" spans="1:8" ht="31.5">
      <c r="A4963" s="11" t="s">
        <v>606</v>
      </c>
      <c r="B4963" s="47"/>
      <c r="C4963" s="42" t="s">
        <v>2416</v>
      </c>
      <c r="D4963" s="13">
        <v>198000</v>
      </c>
      <c r="E4963" s="13">
        <v>198000</v>
      </c>
      <c r="F4963" s="13">
        <v>198000</v>
      </c>
      <c r="G4963" s="13">
        <v>52000</v>
      </c>
      <c r="H4963" s="13">
        <v>0</v>
      </c>
    </row>
    <row r="4964" spans="1:8" ht="31.5">
      <c r="A4964" s="11" t="s">
        <v>608</v>
      </c>
      <c r="B4964" s="47"/>
      <c r="C4964" s="42" t="s">
        <v>2418</v>
      </c>
      <c r="D4964" s="13">
        <v>79000</v>
      </c>
      <c r="E4964" s="13">
        <v>79000</v>
      </c>
      <c r="F4964" s="13">
        <v>79000</v>
      </c>
      <c r="G4964" s="13">
        <v>21000</v>
      </c>
      <c r="H4964" s="13">
        <v>52100</v>
      </c>
    </row>
    <row r="4965" spans="1:8" ht="31.5">
      <c r="A4965" s="11" t="s">
        <v>5380</v>
      </c>
      <c r="B4965" s="47"/>
      <c r="C4965" s="42" t="s">
        <v>2420</v>
      </c>
      <c r="D4965" s="13">
        <v>103000</v>
      </c>
      <c r="E4965" s="13">
        <v>103000</v>
      </c>
      <c r="F4965" s="13">
        <v>103000</v>
      </c>
      <c r="G4965" s="13">
        <v>27000</v>
      </c>
      <c r="H4965" s="13">
        <v>0</v>
      </c>
    </row>
    <row r="4966" spans="1:8" ht="31.5">
      <c r="A4966" s="11" t="s">
        <v>5382</v>
      </c>
      <c r="B4966" s="47"/>
      <c r="C4966" s="42" t="s">
        <v>2422</v>
      </c>
      <c r="D4966" s="13">
        <v>277000</v>
      </c>
      <c r="E4966" s="13">
        <v>277000</v>
      </c>
      <c r="F4966" s="13">
        <v>277000</v>
      </c>
      <c r="G4966" s="13">
        <v>73000</v>
      </c>
      <c r="H4966" s="13">
        <v>0</v>
      </c>
    </row>
    <row r="4967" spans="1:8" ht="31.5">
      <c r="A4967" s="11" t="s">
        <v>5384</v>
      </c>
      <c r="B4967" s="47"/>
      <c r="C4967" s="42" t="s">
        <v>2424</v>
      </c>
      <c r="D4967" s="13">
        <v>79000</v>
      </c>
      <c r="E4967" s="13">
        <v>79000</v>
      </c>
      <c r="F4967" s="13">
        <v>79000</v>
      </c>
      <c r="G4967" s="13">
        <v>21000</v>
      </c>
      <c r="H4967" s="13">
        <v>0</v>
      </c>
    </row>
    <row r="4968" spans="1:8" ht="31.5">
      <c r="A4968" s="11" t="s">
        <v>7080</v>
      </c>
      <c r="B4968" s="47"/>
      <c r="C4968" s="42" t="s">
        <v>2425</v>
      </c>
      <c r="D4968" s="13">
        <v>12000</v>
      </c>
      <c r="E4968" s="13">
        <v>12000</v>
      </c>
      <c r="F4968" s="13">
        <v>12000</v>
      </c>
      <c r="G4968" s="13">
        <v>3000</v>
      </c>
      <c r="H4968" s="13">
        <v>0</v>
      </c>
    </row>
    <row r="4969" spans="1:8" ht="31.5">
      <c r="A4969" s="11" t="s">
        <v>7081</v>
      </c>
      <c r="B4969" s="47"/>
      <c r="C4969" s="42" t="s">
        <v>2426</v>
      </c>
      <c r="D4969" s="13">
        <v>119000</v>
      </c>
      <c r="E4969" s="13">
        <v>119000</v>
      </c>
      <c r="F4969" s="13">
        <v>119000</v>
      </c>
      <c r="G4969" s="13">
        <v>32000</v>
      </c>
      <c r="H4969" s="13">
        <v>0</v>
      </c>
    </row>
    <row r="4970" spans="1:8" ht="31.5">
      <c r="A4970" s="11" t="s">
        <v>7082</v>
      </c>
      <c r="B4970" s="47"/>
      <c r="C4970" s="42" t="s">
        <v>2427</v>
      </c>
      <c r="D4970" s="13">
        <v>237000</v>
      </c>
      <c r="E4970" s="13">
        <v>237000</v>
      </c>
      <c r="F4970" s="13">
        <v>237000</v>
      </c>
      <c r="G4970" s="13">
        <v>62000</v>
      </c>
      <c r="H4970" s="13">
        <v>0</v>
      </c>
    </row>
    <row r="4971" spans="1:8" ht="31.5">
      <c r="A4971" s="11" t="s">
        <v>7083</v>
      </c>
      <c r="B4971" s="47"/>
      <c r="C4971" s="42" t="s">
        <v>2428</v>
      </c>
      <c r="D4971" s="13">
        <v>27000</v>
      </c>
      <c r="E4971" s="13">
        <v>27000</v>
      </c>
      <c r="F4971" s="13">
        <v>27000</v>
      </c>
      <c r="G4971" s="13">
        <v>7000</v>
      </c>
      <c r="H4971" s="13">
        <v>0</v>
      </c>
    </row>
    <row r="4972" spans="1:8" ht="31.5">
      <c r="A4972" s="11" t="s">
        <v>7084</v>
      </c>
      <c r="B4972" s="47"/>
      <c r="C4972" s="42" t="s">
        <v>2429</v>
      </c>
      <c r="D4972" s="13">
        <v>79000</v>
      </c>
      <c r="E4972" s="13">
        <v>79000</v>
      </c>
      <c r="F4972" s="13">
        <v>79000</v>
      </c>
      <c r="G4972" s="13">
        <v>21000</v>
      </c>
      <c r="H4972" s="13">
        <v>0</v>
      </c>
    </row>
    <row r="4973" spans="1:8" ht="31.5">
      <c r="A4973" s="11" t="s">
        <v>7085</v>
      </c>
      <c r="B4973" s="47"/>
      <c r="C4973" s="42" t="s">
        <v>2430</v>
      </c>
      <c r="D4973" s="13">
        <v>40000</v>
      </c>
      <c r="E4973" s="13">
        <v>40000</v>
      </c>
      <c r="F4973" s="13">
        <v>40000</v>
      </c>
      <c r="G4973" s="13">
        <v>11000</v>
      </c>
      <c r="H4973" s="13">
        <v>12720</v>
      </c>
    </row>
    <row r="4974" spans="1:8" ht="31.5">
      <c r="A4974" s="11" t="s">
        <v>7086</v>
      </c>
      <c r="B4974" s="49"/>
      <c r="C4974" s="42" t="s">
        <v>2431</v>
      </c>
      <c r="D4974" s="13">
        <v>237000</v>
      </c>
      <c r="E4974" s="13">
        <v>237000</v>
      </c>
      <c r="F4974" s="13">
        <v>237000</v>
      </c>
      <c r="G4974" s="13">
        <v>62000</v>
      </c>
      <c r="H4974" s="13">
        <v>10939.2</v>
      </c>
    </row>
    <row r="4975" spans="1:8" ht="31.5">
      <c r="A4975" s="11" t="s">
        <v>7087</v>
      </c>
      <c r="B4975" s="47"/>
      <c r="C4975" s="42" t="s">
        <v>2432</v>
      </c>
      <c r="D4975" s="13">
        <v>142000</v>
      </c>
      <c r="E4975" s="13">
        <v>142000</v>
      </c>
      <c r="F4975" s="13">
        <v>142000</v>
      </c>
      <c r="G4975" s="13">
        <v>37000</v>
      </c>
      <c r="H4975" s="13">
        <v>0</v>
      </c>
    </row>
    <row r="4976" spans="1:8" ht="31.5">
      <c r="A4976" s="11" t="s">
        <v>7088</v>
      </c>
      <c r="B4976" s="11"/>
      <c r="C4976" s="42" t="s">
        <v>2433</v>
      </c>
      <c r="D4976" s="13">
        <v>16000</v>
      </c>
      <c r="E4976" s="13">
        <v>16000</v>
      </c>
      <c r="F4976" s="13">
        <v>16000</v>
      </c>
      <c r="G4976" s="13">
        <v>4000</v>
      </c>
      <c r="H4976" s="13">
        <v>12000</v>
      </c>
    </row>
    <row r="4977" spans="1:8" ht="31.5">
      <c r="A4977" s="11" t="s">
        <v>7089</v>
      </c>
      <c r="B4977" s="11"/>
      <c r="C4977" s="42" t="s">
        <v>2434</v>
      </c>
      <c r="D4977" s="13">
        <v>24000</v>
      </c>
      <c r="E4977" s="13">
        <v>24000</v>
      </c>
      <c r="F4977" s="13">
        <v>24000</v>
      </c>
      <c r="G4977" s="13">
        <v>7000</v>
      </c>
      <c r="H4977" s="13">
        <v>11500</v>
      </c>
    </row>
    <row r="4978" spans="1:8" ht="31.5">
      <c r="A4978" s="11" t="s">
        <v>7090</v>
      </c>
      <c r="B4978" s="11"/>
      <c r="C4978" s="42" t="s">
        <v>2435</v>
      </c>
      <c r="D4978" s="13">
        <v>7000</v>
      </c>
      <c r="E4978" s="13">
        <v>7000</v>
      </c>
      <c r="F4978" s="13">
        <v>7000</v>
      </c>
      <c r="G4978" s="13">
        <v>2000</v>
      </c>
      <c r="H4978" s="13">
        <v>0</v>
      </c>
    </row>
    <row r="4979" spans="1:8">
      <c r="A4979" s="11"/>
      <c r="B4979" s="113"/>
      <c r="C4979" s="42" t="s">
        <v>2437</v>
      </c>
      <c r="D4979" s="13">
        <v>0</v>
      </c>
      <c r="E4979" s="13">
        <v>0</v>
      </c>
      <c r="F4979" s="13">
        <v>0</v>
      </c>
      <c r="G4979" s="13">
        <v>0</v>
      </c>
      <c r="H4979" s="13">
        <v>0</v>
      </c>
    </row>
    <row r="4980" spans="1:8">
      <c r="A4980" s="11" t="s">
        <v>153</v>
      </c>
      <c r="B4980" s="113" t="s">
        <v>7091</v>
      </c>
      <c r="C4980" s="42" t="s">
        <v>2361</v>
      </c>
      <c r="D4980" s="13">
        <f>SUM(D4981:D4982)</f>
        <v>150000</v>
      </c>
      <c r="E4980" s="13">
        <f>SUM(E4981:E4982)</f>
        <v>127000</v>
      </c>
      <c r="F4980" s="13">
        <f>SUM(F4981:F4982)</f>
        <v>127000</v>
      </c>
      <c r="G4980" s="13">
        <f>SUM(G4981:G4982)</f>
        <v>127000</v>
      </c>
      <c r="H4980" s="13">
        <f>SUM(H4981:H4982)</f>
        <v>0</v>
      </c>
    </row>
    <row r="4981" spans="1:8" ht="31.5">
      <c r="A4981" s="11" t="s">
        <v>386</v>
      </c>
      <c r="B4981" s="113"/>
      <c r="C4981" s="42" t="s">
        <v>7092</v>
      </c>
      <c r="D4981" s="13">
        <v>150000</v>
      </c>
      <c r="E4981" s="13">
        <v>127000</v>
      </c>
      <c r="F4981" s="13">
        <v>127000</v>
      </c>
      <c r="G4981" s="13">
        <v>127000</v>
      </c>
      <c r="H4981" s="13">
        <v>0</v>
      </c>
    </row>
    <row r="4982" spans="1:8">
      <c r="A4982" s="11"/>
      <c r="B4982" s="113"/>
      <c r="C4982" s="42" t="s">
        <v>1260</v>
      </c>
      <c r="D4982" s="13">
        <v>0</v>
      </c>
      <c r="E4982" s="13">
        <v>0</v>
      </c>
      <c r="F4982" s="13">
        <v>0</v>
      </c>
      <c r="G4982" s="13">
        <v>0</v>
      </c>
      <c r="H4982" s="13">
        <v>0</v>
      </c>
    </row>
    <row r="4983" spans="1:8">
      <c r="A4983" s="11" t="s">
        <v>154</v>
      </c>
      <c r="B4983" s="113" t="s">
        <v>2436</v>
      </c>
      <c r="C4983" s="12" t="s">
        <v>2361</v>
      </c>
      <c r="D4983" s="13">
        <f>SUM(D4984:D4986)</f>
        <v>1187000</v>
      </c>
      <c r="E4983" s="13">
        <f>SUM(E4984:E4986)</f>
        <v>1140000</v>
      </c>
      <c r="F4983" s="13">
        <f>SUM(F4984:F4986)</f>
        <v>1140000</v>
      </c>
      <c r="G4983" s="13">
        <f>SUM(G4984:G4986)</f>
        <v>267000</v>
      </c>
      <c r="H4983" s="13">
        <f>SUM(H4984:H4986)</f>
        <v>0</v>
      </c>
    </row>
    <row r="4984" spans="1:8" ht="31.5">
      <c r="A4984" s="11" t="s">
        <v>625</v>
      </c>
      <c r="B4984" s="113"/>
      <c r="C4984" s="12" t="s">
        <v>7093</v>
      </c>
      <c r="D4984" s="13">
        <v>573000</v>
      </c>
      <c r="E4984" s="13">
        <v>573000</v>
      </c>
      <c r="F4984" s="13">
        <v>573000</v>
      </c>
      <c r="G4984" s="13">
        <v>0</v>
      </c>
      <c r="H4984" s="13">
        <v>0</v>
      </c>
    </row>
    <row r="4985" spans="1:8" ht="31.5">
      <c r="A4985" s="11" t="s">
        <v>1345</v>
      </c>
      <c r="B4985" s="113"/>
      <c r="C4985" s="12" t="s">
        <v>7094</v>
      </c>
      <c r="D4985" s="13">
        <v>300000</v>
      </c>
      <c r="E4985" s="13">
        <v>300000</v>
      </c>
      <c r="F4985" s="13">
        <v>300000</v>
      </c>
      <c r="G4985" s="13">
        <v>0</v>
      </c>
      <c r="H4985" s="13">
        <v>0</v>
      </c>
    </row>
    <row r="4986" spans="1:8">
      <c r="A4986" s="11"/>
      <c r="B4986" s="113"/>
      <c r="C4986" s="42" t="s">
        <v>2437</v>
      </c>
      <c r="D4986" s="13">
        <v>314000</v>
      </c>
      <c r="E4986" s="13">
        <v>267000</v>
      </c>
      <c r="F4986" s="13">
        <v>267000</v>
      </c>
      <c r="G4986" s="13">
        <v>267000</v>
      </c>
      <c r="H4986" s="13">
        <v>0</v>
      </c>
    </row>
    <row r="4987" spans="1:8">
      <c r="A4987" s="11" t="s">
        <v>155</v>
      </c>
      <c r="B4987" s="113" t="s">
        <v>2438</v>
      </c>
      <c r="C4987" s="12" t="s">
        <v>2361</v>
      </c>
      <c r="D4987" s="13">
        <f>SUM(D4988:D4988)</f>
        <v>236000</v>
      </c>
      <c r="E4987" s="13">
        <f>SUM(E4988:E4988)</f>
        <v>227000</v>
      </c>
      <c r="F4987" s="13">
        <f>SUM(F4988:F4988)</f>
        <v>227000</v>
      </c>
      <c r="G4987" s="13">
        <f>SUM(G4988:G4988)</f>
        <v>52000</v>
      </c>
      <c r="H4987" s="13">
        <f>SUM(H4988:H4988)</f>
        <v>0</v>
      </c>
    </row>
    <row r="4988" spans="1:8">
      <c r="A4988" s="11"/>
      <c r="B4988" s="113"/>
      <c r="C4988" s="42" t="s">
        <v>2437</v>
      </c>
      <c r="D4988" s="13">
        <v>236000</v>
      </c>
      <c r="E4988" s="13">
        <v>227000</v>
      </c>
      <c r="F4988" s="13">
        <v>227000</v>
      </c>
      <c r="G4988" s="13">
        <v>52000</v>
      </c>
      <c r="H4988" s="13">
        <v>0</v>
      </c>
    </row>
    <row r="4989" spans="1:8">
      <c r="A4989" s="11" t="s">
        <v>156</v>
      </c>
      <c r="B4989" s="113" t="s">
        <v>7095</v>
      </c>
      <c r="C4989" s="42" t="s">
        <v>2361</v>
      </c>
      <c r="D4989" s="13">
        <f>SUM(D4990:D4994)</f>
        <v>280000</v>
      </c>
      <c r="E4989" s="13">
        <f>SUM(E4990:E4994)</f>
        <v>238000</v>
      </c>
      <c r="F4989" s="13">
        <f>SUM(F4990:F4994)</f>
        <v>238000</v>
      </c>
      <c r="G4989" s="13">
        <f>SUM(G4990:G4994)</f>
        <v>238000</v>
      </c>
      <c r="H4989" s="13">
        <f>SUM(H4990:H4994)</f>
        <v>0</v>
      </c>
    </row>
    <row r="4990" spans="1:8" ht="31.5">
      <c r="A4990" s="11" t="s">
        <v>633</v>
      </c>
      <c r="B4990" s="113"/>
      <c r="C4990" s="42" t="s">
        <v>7096</v>
      </c>
      <c r="D4990" s="13">
        <v>50000</v>
      </c>
      <c r="E4990" s="13">
        <v>0</v>
      </c>
      <c r="F4990" s="13">
        <v>0</v>
      </c>
      <c r="G4990" s="13">
        <v>0</v>
      </c>
      <c r="H4990" s="13">
        <v>0</v>
      </c>
    </row>
    <row r="4991" spans="1:8" ht="31.5">
      <c r="A4991" s="11" t="s">
        <v>635</v>
      </c>
      <c r="B4991" s="113"/>
      <c r="C4991" s="42" t="s">
        <v>7097</v>
      </c>
      <c r="D4991" s="13">
        <v>70000</v>
      </c>
      <c r="E4991" s="13">
        <v>0</v>
      </c>
      <c r="F4991" s="13">
        <v>0</v>
      </c>
      <c r="G4991" s="13">
        <v>0</v>
      </c>
      <c r="H4991" s="13">
        <v>0</v>
      </c>
    </row>
    <row r="4992" spans="1:8" ht="31.5">
      <c r="A4992" s="11" t="s">
        <v>637</v>
      </c>
      <c r="B4992" s="113"/>
      <c r="C4992" s="42" t="s">
        <v>7098</v>
      </c>
      <c r="D4992" s="13">
        <v>40000</v>
      </c>
      <c r="E4992" s="13">
        <v>0</v>
      </c>
      <c r="F4992" s="13">
        <v>0</v>
      </c>
      <c r="G4992" s="13">
        <v>0</v>
      </c>
      <c r="H4992" s="13">
        <v>0</v>
      </c>
    </row>
    <row r="4993" spans="1:8" ht="31.5">
      <c r="A4993" s="11" t="s">
        <v>639</v>
      </c>
      <c r="B4993" s="113"/>
      <c r="C4993" s="42" t="s">
        <v>7099</v>
      </c>
      <c r="D4993" s="13">
        <v>120000</v>
      </c>
      <c r="E4993" s="13">
        <v>0</v>
      </c>
      <c r="F4993" s="13">
        <v>0</v>
      </c>
      <c r="G4993" s="13">
        <v>0</v>
      </c>
      <c r="H4993" s="13">
        <v>0</v>
      </c>
    </row>
    <row r="4994" spans="1:8">
      <c r="A4994" s="11"/>
      <c r="B4994" s="113"/>
      <c r="C4994" s="42" t="s">
        <v>2437</v>
      </c>
      <c r="D4994" s="13">
        <v>0</v>
      </c>
      <c r="E4994" s="13">
        <v>238000</v>
      </c>
      <c r="F4994" s="13">
        <v>238000</v>
      </c>
      <c r="G4994" s="13">
        <v>238000</v>
      </c>
      <c r="H4994" s="13">
        <v>0</v>
      </c>
    </row>
    <row r="4995" spans="1:8">
      <c r="A4995" s="11" t="s">
        <v>157</v>
      </c>
      <c r="B4995" s="113" t="s">
        <v>7100</v>
      </c>
      <c r="C4995" s="42" t="s">
        <v>2361</v>
      </c>
      <c r="D4995" s="13">
        <f>SUM(D4996:D5000)</f>
        <v>470000</v>
      </c>
      <c r="E4995" s="13">
        <f>SUM(E4996:E5000)</f>
        <v>399000</v>
      </c>
      <c r="F4995" s="13">
        <f>SUM(F4996:F5000)</f>
        <v>399000</v>
      </c>
      <c r="G4995" s="13">
        <f>SUM(G4996:G5000)</f>
        <v>399000</v>
      </c>
      <c r="H4995" s="13">
        <f>SUM(H4996:H5000)</f>
        <v>0</v>
      </c>
    </row>
    <row r="4996" spans="1:8" ht="31.5">
      <c r="A4996" s="11" t="s">
        <v>650</v>
      </c>
      <c r="B4996" s="113"/>
      <c r="C4996" s="42" t="s">
        <v>7101</v>
      </c>
      <c r="D4996" s="13">
        <v>40000</v>
      </c>
      <c r="E4996" s="13">
        <v>0</v>
      </c>
      <c r="F4996" s="13">
        <v>0</v>
      </c>
      <c r="G4996" s="13">
        <v>0</v>
      </c>
      <c r="H4996" s="13">
        <v>0</v>
      </c>
    </row>
    <row r="4997" spans="1:8" ht="31.5">
      <c r="A4997" s="11" t="s">
        <v>652</v>
      </c>
      <c r="B4997" s="113"/>
      <c r="C4997" s="42" t="s">
        <v>7102</v>
      </c>
      <c r="D4997" s="13">
        <v>100000</v>
      </c>
      <c r="E4997" s="13">
        <v>0</v>
      </c>
      <c r="F4997" s="13">
        <v>0</v>
      </c>
      <c r="G4997" s="13">
        <v>0</v>
      </c>
      <c r="H4997" s="13">
        <v>0</v>
      </c>
    </row>
    <row r="4998" spans="1:8" ht="31.5">
      <c r="A4998" s="11" t="s">
        <v>654</v>
      </c>
      <c r="B4998" s="113"/>
      <c r="C4998" s="42" t="s">
        <v>7103</v>
      </c>
      <c r="D4998" s="13">
        <v>150000</v>
      </c>
      <c r="E4998" s="13">
        <v>0</v>
      </c>
      <c r="F4998" s="13">
        <v>0</v>
      </c>
      <c r="G4998" s="13">
        <v>0</v>
      </c>
      <c r="H4998" s="13">
        <v>0</v>
      </c>
    </row>
    <row r="4999" spans="1:8" ht="31.5">
      <c r="A4999" s="11" t="s">
        <v>656</v>
      </c>
      <c r="B4999" s="113"/>
      <c r="C4999" s="42" t="s">
        <v>7104</v>
      </c>
      <c r="D4999" s="13">
        <v>180000</v>
      </c>
      <c r="E4999" s="13">
        <v>0</v>
      </c>
      <c r="F4999" s="13">
        <v>0</v>
      </c>
      <c r="G4999" s="13">
        <v>0</v>
      </c>
      <c r="H4999" s="13">
        <v>0</v>
      </c>
    </row>
    <row r="5000" spans="1:8">
      <c r="A5000" s="11"/>
      <c r="B5000" s="113"/>
      <c r="C5000" s="42" t="s">
        <v>2437</v>
      </c>
      <c r="D5000" s="13">
        <v>0</v>
      </c>
      <c r="E5000" s="13">
        <v>399000</v>
      </c>
      <c r="F5000" s="13">
        <v>399000</v>
      </c>
      <c r="G5000" s="13">
        <v>399000</v>
      </c>
      <c r="H5000" s="13">
        <v>0</v>
      </c>
    </row>
    <row r="5001" spans="1:8">
      <c r="A5001" s="11" t="s">
        <v>0</v>
      </c>
      <c r="B5001" s="113" t="s">
        <v>2439</v>
      </c>
      <c r="C5001" s="12" t="s">
        <v>2361</v>
      </c>
      <c r="D5001" s="13">
        <f>SUM(D5002:D5004)</f>
        <v>396000</v>
      </c>
      <c r="E5001" s="13">
        <f>SUM(E5002:E5004)</f>
        <v>380000</v>
      </c>
      <c r="F5001" s="13">
        <f>SUM(F5002:F5004)</f>
        <v>380000</v>
      </c>
      <c r="G5001" s="13">
        <f>SUM(G5002:G5004)</f>
        <v>89000</v>
      </c>
      <c r="H5001" s="13">
        <f>SUM(H5002:H5004)</f>
        <v>286452</v>
      </c>
    </row>
    <row r="5002" spans="1:8" ht="31.5">
      <c r="A5002" s="11" t="s">
        <v>659</v>
      </c>
      <c r="B5002" s="113"/>
      <c r="C5002" s="12" t="s">
        <v>2440</v>
      </c>
      <c r="D5002" s="13">
        <v>198000</v>
      </c>
      <c r="E5002" s="13">
        <v>198000</v>
      </c>
      <c r="F5002" s="13">
        <v>198000</v>
      </c>
      <c r="G5002" s="13">
        <v>0</v>
      </c>
      <c r="H5002" s="13">
        <v>198000</v>
      </c>
    </row>
    <row r="5003" spans="1:8" ht="31.5">
      <c r="A5003" s="11" t="s">
        <v>661</v>
      </c>
      <c r="B5003" s="113"/>
      <c r="C5003" s="42" t="s">
        <v>2441</v>
      </c>
      <c r="D5003" s="13">
        <v>93000</v>
      </c>
      <c r="E5003" s="13">
        <v>93000</v>
      </c>
      <c r="F5003" s="13">
        <v>93000</v>
      </c>
      <c r="G5003" s="13">
        <v>0</v>
      </c>
      <c r="H5003" s="13">
        <v>88452</v>
      </c>
    </row>
    <row r="5004" spans="1:8" ht="31.5">
      <c r="A5004" s="11"/>
      <c r="B5004" s="113"/>
      <c r="C5004" s="42" t="s">
        <v>7105</v>
      </c>
      <c r="D5004" s="13">
        <v>105000</v>
      </c>
      <c r="E5004" s="13">
        <v>89000</v>
      </c>
      <c r="F5004" s="13">
        <v>89000</v>
      </c>
      <c r="G5004" s="13">
        <v>89000</v>
      </c>
      <c r="H5004" s="13">
        <v>0</v>
      </c>
    </row>
    <row r="5005" spans="1:8">
      <c r="A5005" s="11" t="s">
        <v>1</v>
      </c>
      <c r="B5005" s="113" t="s">
        <v>7106</v>
      </c>
      <c r="C5005" s="42" t="s">
        <v>2361</v>
      </c>
      <c r="D5005" s="13">
        <f>SUM(D5006:D5007)</f>
        <v>180886</v>
      </c>
      <c r="E5005" s="13">
        <f>SUM(E5006:E5007)</f>
        <v>154000</v>
      </c>
      <c r="F5005" s="13">
        <f>SUM(F5006:F5007)</f>
        <v>154000</v>
      </c>
      <c r="G5005" s="13">
        <f>SUM(G5006:G5007)</f>
        <v>154000</v>
      </c>
      <c r="H5005" s="13">
        <f>SUM(H5006:H5007)</f>
        <v>0</v>
      </c>
    </row>
    <row r="5006" spans="1:8" ht="31.5">
      <c r="A5006" s="11" t="s">
        <v>664</v>
      </c>
      <c r="B5006" s="113"/>
      <c r="C5006" s="42" t="s">
        <v>7107</v>
      </c>
      <c r="D5006" s="13">
        <v>180886</v>
      </c>
      <c r="E5006" s="13">
        <v>154000</v>
      </c>
      <c r="F5006" s="13">
        <v>154000</v>
      </c>
      <c r="G5006" s="13">
        <v>154000</v>
      </c>
      <c r="H5006" s="13">
        <v>0</v>
      </c>
    </row>
    <row r="5007" spans="1:8">
      <c r="A5007" s="11"/>
      <c r="B5007" s="113"/>
      <c r="C5007" s="42" t="s">
        <v>2437</v>
      </c>
      <c r="D5007" s="13">
        <v>0</v>
      </c>
      <c r="E5007" s="13">
        <v>0</v>
      </c>
      <c r="F5007" s="13">
        <v>0</v>
      </c>
      <c r="G5007" s="13">
        <v>0</v>
      </c>
      <c r="H5007" s="13">
        <v>0</v>
      </c>
    </row>
    <row r="5008" spans="1:8">
      <c r="A5008" s="11" t="s">
        <v>2</v>
      </c>
      <c r="B5008" s="11" t="s">
        <v>2442</v>
      </c>
      <c r="C5008" s="12" t="s">
        <v>2361</v>
      </c>
      <c r="D5008" s="13">
        <f>SUM(D5009:D5009)</f>
        <v>112000</v>
      </c>
      <c r="E5008" s="13">
        <f>SUM(E5009:E5009)</f>
        <v>112000</v>
      </c>
      <c r="F5008" s="13">
        <f>SUM(F5009:F5009)</f>
        <v>112000</v>
      </c>
      <c r="G5008" s="13">
        <f>SUM(G5009:G5009)</f>
        <v>0</v>
      </c>
      <c r="H5008" s="13">
        <f>SUM(H5009:H5009)</f>
        <v>0</v>
      </c>
    </row>
    <row r="5009" spans="1:8">
      <c r="A5009" s="11" t="s">
        <v>673</v>
      </c>
      <c r="B5009" s="11"/>
      <c r="C5009" s="42" t="s">
        <v>2443</v>
      </c>
      <c r="D5009" s="13">
        <v>112000</v>
      </c>
      <c r="E5009" s="13">
        <v>112000</v>
      </c>
      <c r="F5009" s="13">
        <v>112000</v>
      </c>
      <c r="G5009" s="13">
        <v>0</v>
      </c>
      <c r="H5009" s="13">
        <v>0</v>
      </c>
    </row>
    <row r="5010" spans="1:8">
      <c r="A5010" s="11" t="s">
        <v>3</v>
      </c>
      <c r="B5010" s="11" t="s">
        <v>7108</v>
      </c>
      <c r="C5010" s="42" t="s">
        <v>2361</v>
      </c>
      <c r="D5010" s="13">
        <f>SUM(D5011:D5014)</f>
        <v>2263000</v>
      </c>
      <c r="E5010" s="13">
        <f>SUM(E5011:E5014)</f>
        <v>1922000</v>
      </c>
      <c r="F5010" s="13">
        <f>SUM(F5011:F5014)</f>
        <v>1922000</v>
      </c>
      <c r="G5010" s="13">
        <f>SUM(G5011:G5014)</f>
        <v>1922000</v>
      </c>
      <c r="H5010" s="13">
        <f>SUM(H5011:H5014)</f>
        <v>0</v>
      </c>
    </row>
    <row r="5011" spans="1:8" ht="31.5">
      <c r="A5011" s="11" t="s">
        <v>703</v>
      </c>
      <c r="B5011" s="11"/>
      <c r="C5011" s="42" t="s">
        <v>7109</v>
      </c>
      <c r="D5011" s="13">
        <v>2000000</v>
      </c>
      <c r="E5011" s="13">
        <v>1922000</v>
      </c>
      <c r="F5011" s="13">
        <v>1922000</v>
      </c>
      <c r="G5011" s="13">
        <v>1922000</v>
      </c>
      <c r="H5011" s="13">
        <v>0</v>
      </c>
    </row>
    <row r="5012" spans="1:8" ht="31.5">
      <c r="A5012" s="11" t="s">
        <v>705</v>
      </c>
      <c r="B5012" s="11"/>
      <c r="C5012" s="42" t="s">
        <v>7110</v>
      </c>
      <c r="D5012" s="13">
        <v>130000</v>
      </c>
      <c r="E5012" s="13">
        <v>0</v>
      </c>
      <c r="F5012" s="13">
        <v>0</v>
      </c>
      <c r="G5012" s="13">
        <v>0</v>
      </c>
      <c r="H5012" s="13">
        <v>0</v>
      </c>
    </row>
    <row r="5013" spans="1:8" ht="31.5">
      <c r="A5013" s="11" t="s">
        <v>707</v>
      </c>
      <c r="B5013" s="11"/>
      <c r="C5013" s="42" t="s">
        <v>7111</v>
      </c>
      <c r="D5013" s="13">
        <v>133000</v>
      </c>
      <c r="E5013" s="13">
        <v>0</v>
      </c>
      <c r="F5013" s="13">
        <v>0</v>
      </c>
      <c r="G5013" s="13">
        <v>0</v>
      </c>
      <c r="H5013" s="13">
        <v>0</v>
      </c>
    </row>
    <row r="5014" spans="1:8">
      <c r="A5014" s="11"/>
      <c r="B5014" s="11"/>
      <c r="C5014" s="42" t="s">
        <v>2437</v>
      </c>
      <c r="D5014" s="13">
        <v>0</v>
      </c>
      <c r="E5014" s="13">
        <v>0</v>
      </c>
      <c r="F5014" s="13">
        <v>0</v>
      </c>
      <c r="G5014" s="13">
        <v>0</v>
      </c>
      <c r="H5014" s="13">
        <v>0</v>
      </c>
    </row>
    <row r="5015" spans="1:8">
      <c r="A5015" s="11" t="s">
        <v>4</v>
      </c>
      <c r="B5015" s="113" t="s">
        <v>2444</v>
      </c>
      <c r="C5015" s="42" t="s">
        <v>2361</v>
      </c>
      <c r="D5015" s="13">
        <f>SUM(D5016:D5018)</f>
        <v>700000</v>
      </c>
      <c r="E5015" s="13">
        <f>SUM(E5016:E5018)</f>
        <v>700000</v>
      </c>
      <c r="F5015" s="13">
        <f>SUM(F5016:F5018)</f>
        <v>700000</v>
      </c>
      <c r="G5015" s="13">
        <f>SUM(G5016:G5018)</f>
        <v>0</v>
      </c>
      <c r="H5015" s="13">
        <f>SUM(H5016:H5018)</f>
        <v>293361.38</v>
      </c>
    </row>
    <row r="5016" spans="1:8" ht="31.5">
      <c r="A5016" s="11" t="s">
        <v>723</v>
      </c>
      <c r="B5016" s="113"/>
      <c r="C5016" s="50" t="s">
        <v>2445</v>
      </c>
      <c r="D5016" s="13">
        <v>300000</v>
      </c>
      <c r="E5016" s="13">
        <v>300000</v>
      </c>
      <c r="F5016" s="13">
        <v>300000</v>
      </c>
      <c r="G5016" s="13">
        <v>0</v>
      </c>
      <c r="H5016" s="13">
        <v>4725</v>
      </c>
    </row>
    <row r="5017" spans="1:8" ht="31.5">
      <c r="A5017" s="11" t="s">
        <v>725</v>
      </c>
      <c r="B5017" s="113"/>
      <c r="C5017" s="50" t="s">
        <v>2446</v>
      </c>
      <c r="D5017" s="13">
        <v>100000</v>
      </c>
      <c r="E5017" s="13">
        <v>100000</v>
      </c>
      <c r="F5017" s="13">
        <v>100000</v>
      </c>
      <c r="G5017" s="13">
        <v>0</v>
      </c>
      <c r="H5017" s="13">
        <v>0</v>
      </c>
    </row>
    <row r="5018" spans="1:8" ht="31.5">
      <c r="A5018" s="11" t="s">
        <v>2480</v>
      </c>
      <c r="B5018" s="113"/>
      <c r="C5018" s="50" t="s">
        <v>2447</v>
      </c>
      <c r="D5018" s="13">
        <v>300000</v>
      </c>
      <c r="E5018" s="13">
        <v>300000</v>
      </c>
      <c r="F5018" s="13">
        <v>300000</v>
      </c>
      <c r="G5018" s="13">
        <v>0</v>
      </c>
      <c r="H5018" s="13">
        <v>288636.38</v>
      </c>
    </row>
    <row r="5019" spans="1:8">
      <c r="A5019" s="11" t="s">
        <v>5</v>
      </c>
      <c r="B5019" s="11" t="s">
        <v>2448</v>
      </c>
      <c r="C5019" s="42" t="s">
        <v>2361</v>
      </c>
      <c r="D5019" s="13">
        <f>SUM(D5020:D5022)</f>
        <v>1891000</v>
      </c>
      <c r="E5019" s="13">
        <f>SUM(E5020:E5022)</f>
        <v>1869000</v>
      </c>
      <c r="F5019" s="13">
        <f>SUM(F5020:F5022)</f>
        <v>1869000</v>
      </c>
      <c r="G5019" s="13">
        <f>SUM(G5020:G5022)</f>
        <v>125000</v>
      </c>
      <c r="H5019" s="13">
        <f>SUM(H5020:H5022)</f>
        <v>1622060</v>
      </c>
    </row>
    <row r="5020" spans="1:8" ht="31.5">
      <c r="A5020" s="11" t="s">
        <v>728</v>
      </c>
      <c r="B5020" s="11"/>
      <c r="C5020" s="42" t="s">
        <v>2449</v>
      </c>
      <c r="D5020" s="13">
        <v>150049</v>
      </c>
      <c r="E5020" s="13">
        <v>150049</v>
      </c>
      <c r="F5020" s="13">
        <v>150049</v>
      </c>
      <c r="G5020" s="13">
        <v>0</v>
      </c>
      <c r="H5020" s="13">
        <v>150049</v>
      </c>
    </row>
    <row r="5021" spans="1:8" ht="31.5">
      <c r="A5021" s="11" t="s">
        <v>730</v>
      </c>
      <c r="B5021" s="11"/>
      <c r="C5021" s="42" t="s">
        <v>2450</v>
      </c>
      <c r="D5021" s="13">
        <v>1472011</v>
      </c>
      <c r="E5021" s="13">
        <v>1472011</v>
      </c>
      <c r="F5021" s="13">
        <v>1472011</v>
      </c>
      <c r="G5021" s="13">
        <v>0</v>
      </c>
      <c r="H5021" s="13">
        <v>1472011</v>
      </c>
    </row>
    <row r="5022" spans="1:8">
      <c r="A5022" s="11"/>
      <c r="B5022" s="113"/>
      <c r="C5022" s="42" t="s">
        <v>2437</v>
      </c>
      <c r="D5022" s="13">
        <v>268940</v>
      </c>
      <c r="E5022" s="13">
        <v>246940</v>
      </c>
      <c r="F5022" s="13">
        <v>246940</v>
      </c>
      <c r="G5022" s="13">
        <v>125000</v>
      </c>
      <c r="H5022" s="13">
        <v>0</v>
      </c>
    </row>
    <row r="5023" spans="1:8">
      <c r="A5023" s="11" t="s">
        <v>6</v>
      </c>
      <c r="B5023" s="113" t="s">
        <v>7112</v>
      </c>
      <c r="C5023" s="42" t="s">
        <v>2361</v>
      </c>
      <c r="D5023" s="13">
        <f>SUM(D5024:D5025)</f>
        <v>128214</v>
      </c>
      <c r="E5023" s="13">
        <f>SUM(E5024:E5025)</f>
        <v>109000</v>
      </c>
      <c r="F5023" s="13">
        <f>SUM(F5024:F5025)</f>
        <v>109000</v>
      </c>
      <c r="G5023" s="13">
        <f>SUM(G5024:G5025)</f>
        <v>109000</v>
      </c>
      <c r="H5023" s="13">
        <f>SUM(H5024:H5025)</f>
        <v>0</v>
      </c>
    </row>
    <row r="5024" spans="1:8" ht="31.5">
      <c r="A5024" s="11" t="s">
        <v>733</v>
      </c>
      <c r="B5024" s="113"/>
      <c r="C5024" s="42" t="s">
        <v>7113</v>
      </c>
      <c r="D5024" s="13">
        <v>128214</v>
      </c>
      <c r="E5024" s="13">
        <v>109000</v>
      </c>
      <c r="F5024" s="13">
        <v>109000</v>
      </c>
      <c r="G5024" s="13">
        <v>109000</v>
      </c>
      <c r="H5024" s="13">
        <v>0</v>
      </c>
    </row>
    <row r="5025" spans="1:8">
      <c r="A5025" s="11"/>
      <c r="B5025" s="113"/>
      <c r="C5025" s="42" t="s">
        <v>1260</v>
      </c>
      <c r="D5025" s="13">
        <v>0</v>
      </c>
      <c r="E5025" s="13">
        <v>0</v>
      </c>
      <c r="F5025" s="13">
        <v>0</v>
      </c>
      <c r="G5025" s="13">
        <v>0</v>
      </c>
      <c r="H5025" s="13">
        <v>0</v>
      </c>
    </row>
    <row r="5026" spans="1:8">
      <c r="A5026" s="11" t="s">
        <v>7</v>
      </c>
      <c r="B5026" s="113" t="s">
        <v>7114</v>
      </c>
      <c r="C5026" s="42" t="s">
        <v>2361</v>
      </c>
      <c r="D5026" s="13">
        <f>SUM(D5027:D5029)</f>
        <v>150000</v>
      </c>
      <c r="E5026" s="13">
        <f>SUM(E5027:E5029)</f>
        <v>127000</v>
      </c>
      <c r="F5026" s="13">
        <f>SUM(F5027:F5029)</f>
        <v>127000</v>
      </c>
      <c r="G5026" s="13">
        <f>SUM(G5027:G5029)</f>
        <v>127000</v>
      </c>
      <c r="H5026" s="13">
        <f>SUM(H5027:H5029)</f>
        <v>0</v>
      </c>
    </row>
    <row r="5027" spans="1:8" ht="31.5">
      <c r="A5027" s="11" t="s">
        <v>744</v>
      </c>
      <c r="B5027" s="113"/>
      <c r="C5027" s="42" t="s">
        <v>7115</v>
      </c>
      <c r="D5027" s="13">
        <v>50000</v>
      </c>
      <c r="E5027" s="13">
        <v>0</v>
      </c>
      <c r="F5027" s="13">
        <v>0</v>
      </c>
      <c r="G5027" s="13">
        <v>0</v>
      </c>
      <c r="H5027" s="13">
        <v>0</v>
      </c>
    </row>
    <row r="5028" spans="1:8" ht="31.5">
      <c r="A5028" s="11" t="s">
        <v>746</v>
      </c>
      <c r="B5028" s="113"/>
      <c r="C5028" s="42" t="s">
        <v>7116</v>
      </c>
      <c r="D5028" s="13">
        <v>100000</v>
      </c>
      <c r="E5028" s="13">
        <v>0</v>
      </c>
      <c r="F5028" s="13">
        <v>0</v>
      </c>
      <c r="G5028" s="13">
        <v>0</v>
      </c>
      <c r="H5028" s="13">
        <v>0</v>
      </c>
    </row>
    <row r="5029" spans="1:8">
      <c r="A5029" s="11"/>
      <c r="B5029" s="113"/>
      <c r="C5029" s="42" t="s">
        <v>2437</v>
      </c>
      <c r="D5029" s="13">
        <v>0</v>
      </c>
      <c r="E5029" s="13">
        <v>127000</v>
      </c>
      <c r="F5029" s="13">
        <v>127000</v>
      </c>
      <c r="G5029" s="13">
        <v>127000</v>
      </c>
      <c r="H5029" s="13">
        <v>0</v>
      </c>
    </row>
    <row r="5030" spans="1:8">
      <c r="A5030" s="11" t="s">
        <v>8</v>
      </c>
      <c r="B5030" s="113" t="s">
        <v>2451</v>
      </c>
      <c r="C5030" s="45" t="s">
        <v>2361</v>
      </c>
      <c r="D5030" s="13">
        <f>SUM(D5031:D5035)</f>
        <v>2902000</v>
      </c>
      <c r="E5030" s="13">
        <f>SUM(E5031:E5035)</f>
        <v>2839000</v>
      </c>
      <c r="F5030" s="13">
        <f>SUM(F5031:F5035)</f>
        <v>2839000</v>
      </c>
      <c r="G5030" s="13">
        <f>SUM(G5031:G5035)</f>
        <v>355000</v>
      </c>
      <c r="H5030" s="13">
        <f>SUM(H5031:H5035)</f>
        <v>1117390.8</v>
      </c>
    </row>
    <row r="5031" spans="1:8" ht="31.5">
      <c r="A5031" s="11" t="s">
        <v>749</v>
      </c>
      <c r="B5031" s="113"/>
      <c r="C5031" s="35" t="s">
        <v>2452</v>
      </c>
      <c r="D5031" s="13">
        <v>1252387</v>
      </c>
      <c r="E5031" s="13">
        <v>1252387</v>
      </c>
      <c r="F5031" s="13">
        <v>1252387</v>
      </c>
      <c r="G5031" s="13">
        <v>0</v>
      </c>
      <c r="H5031" s="13">
        <v>0</v>
      </c>
    </row>
    <row r="5032" spans="1:8" ht="31.5">
      <c r="A5032" s="11" t="s">
        <v>3129</v>
      </c>
      <c r="B5032" s="113"/>
      <c r="C5032" s="35" t="s">
        <v>2453</v>
      </c>
      <c r="D5032" s="13">
        <v>1117391</v>
      </c>
      <c r="E5032" s="13">
        <v>1117391</v>
      </c>
      <c r="F5032" s="13">
        <v>1117391</v>
      </c>
      <c r="G5032" s="13">
        <v>0</v>
      </c>
      <c r="H5032" s="13">
        <v>1117390.8</v>
      </c>
    </row>
    <row r="5033" spans="1:8" ht="32.25">
      <c r="A5033" s="11" t="s">
        <v>3131</v>
      </c>
      <c r="B5033" s="113"/>
      <c r="C5033" s="48" t="s">
        <v>2454</v>
      </c>
      <c r="D5033" s="13">
        <v>114222</v>
      </c>
      <c r="E5033" s="13">
        <v>114222</v>
      </c>
      <c r="F5033" s="13">
        <v>114222</v>
      </c>
      <c r="G5033" s="13">
        <v>0</v>
      </c>
      <c r="H5033" s="13">
        <v>0</v>
      </c>
    </row>
    <row r="5034" spans="1:8" ht="32.25">
      <c r="A5034" s="11"/>
      <c r="B5034" s="113"/>
      <c r="C5034" s="48" t="s">
        <v>7117</v>
      </c>
      <c r="D5034" s="13">
        <v>257262</v>
      </c>
      <c r="E5034" s="13"/>
      <c r="F5034" s="13"/>
      <c r="G5034" s="13"/>
      <c r="H5034" s="13"/>
    </row>
    <row r="5035" spans="1:8">
      <c r="A5035" s="11"/>
      <c r="B5035" s="113"/>
      <c r="C5035" s="48" t="s">
        <v>2437</v>
      </c>
      <c r="D5035" s="13">
        <v>160738</v>
      </c>
      <c r="E5035" s="13">
        <v>355000</v>
      </c>
      <c r="F5035" s="13">
        <v>355000</v>
      </c>
      <c r="G5035" s="13">
        <v>355000</v>
      </c>
      <c r="H5035" s="13">
        <v>0</v>
      </c>
    </row>
    <row r="5036" spans="1:8">
      <c r="A5036" s="11" t="s">
        <v>115</v>
      </c>
      <c r="B5036" s="11" t="s">
        <v>2455</v>
      </c>
      <c r="C5036" s="12" t="s">
        <v>2361</v>
      </c>
      <c r="D5036" s="13">
        <f>SUM(D5037:D5041)</f>
        <v>474000</v>
      </c>
      <c r="E5036" s="13">
        <f>SUM(E5037:E5041)</f>
        <v>455000</v>
      </c>
      <c r="F5036" s="13">
        <f>SUM(F5037:F5041)</f>
        <v>455000</v>
      </c>
      <c r="G5036" s="13">
        <f>SUM(G5037:G5041)</f>
        <v>107000</v>
      </c>
      <c r="H5036" s="13">
        <f>SUM(H5037:H5041)</f>
        <v>0</v>
      </c>
    </row>
    <row r="5037" spans="1:8">
      <c r="A5037" s="11"/>
      <c r="B5037" s="11"/>
      <c r="C5037" s="12" t="s">
        <v>7118</v>
      </c>
      <c r="D5037" s="13">
        <v>97840</v>
      </c>
      <c r="E5037" s="13">
        <v>97840</v>
      </c>
      <c r="F5037" s="13">
        <v>97840</v>
      </c>
      <c r="G5037" s="13">
        <v>0</v>
      </c>
      <c r="H5037" s="13">
        <v>0</v>
      </c>
    </row>
    <row r="5038" spans="1:8" ht="31.5">
      <c r="A5038" s="11"/>
      <c r="B5038" s="11"/>
      <c r="C5038" s="12" t="s">
        <v>7119</v>
      </c>
      <c r="D5038" s="13">
        <v>126000</v>
      </c>
      <c r="E5038" s="13">
        <v>107000</v>
      </c>
      <c r="F5038" s="13">
        <v>107000</v>
      </c>
      <c r="G5038" s="13">
        <v>107000</v>
      </c>
      <c r="H5038" s="13">
        <v>0</v>
      </c>
    </row>
    <row r="5039" spans="1:8">
      <c r="A5039" s="11"/>
      <c r="B5039" s="11"/>
      <c r="C5039" s="12" t="s">
        <v>7120</v>
      </c>
      <c r="D5039" s="13">
        <v>147660</v>
      </c>
      <c r="E5039" s="13">
        <v>147660</v>
      </c>
      <c r="F5039" s="13">
        <v>147660</v>
      </c>
      <c r="G5039" s="13">
        <v>0</v>
      </c>
      <c r="H5039" s="13">
        <v>0</v>
      </c>
    </row>
    <row r="5040" spans="1:8" ht="31.5">
      <c r="A5040" s="11"/>
      <c r="B5040" s="11"/>
      <c r="C5040" s="12" t="s">
        <v>7121</v>
      </c>
      <c r="D5040" s="13">
        <v>102500</v>
      </c>
      <c r="E5040" s="13">
        <v>102500</v>
      </c>
      <c r="F5040" s="13">
        <v>102500</v>
      </c>
      <c r="G5040" s="13">
        <v>0</v>
      </c>
      <c r="H5040" s="13">
        <v>0</v>
      </c>
    </row>
    <row r="5041" spans="1:8">
      <c r="A5041" s="11"/>
      <c r="B5041" s="113"/>
      <c r="C5041" s="42" t="s">
        <v>2437</v>
      </c>
      <c r="D5041" s="13">
        <v>0</v>
      </c>
      <c r="E5041" s="13">
        <v>0</v>
      </c>
      <c r="F5041" s="13">
        <v>0</v>
      </c>
      <c r="G5041" s="13">
        <v>0</v>
      </c>
      <c r="H5041" s="13">
        <v>0</v>
      </c>
    </row>
    <row r="5042" spans="1:8">
      <c r="A5042" s="11" t="s">
        <v>116</v>
      </c>
      <c r="B5042" s="113" t="s">
        <v>2456</v>
      </c>
      <c r="C5042" s="42" t="s">
        <v>2361</v>
      </c>
      <c r="D5042" s="13">
        <f>SUM(D5043:D5047)</f>
        <v>906000</v>
      </c>
      <c r="E5042" s="13">
        <f>SUM(E5043:E5047)</f>
        <v>813000</v>
      </c>
      <c r="F5042" s="13">
        <f>SUM(F5043:F5047)</f>
        <v>813000</v>
      </c>
      <c r="G5042" s="13">
        <f>SUM(G5043:G5047)</f>
        <v>522000</v>
      </c>
      <c r="H5042" s="13">
        <f>SUM(H5043:H5047)</f>
        <v>82119.509999999995</v>
      </c>
    </row>
    <row r="5043" spans="1:8" ht="31.5">
      <c r="A5043" s="11" t="s">
        <v>759</v>
      </c>
      <c r="B5043" s="113"/>
      <c r="C5043" s="42" t="s">
        <v>2457</v>
      </c>
      <c r="D5043" s="13">
        <v>155778.95000000001</v>
      </c>
      <c r="E5043" s="13">
        <v>155778.95000000001</v>
      </c>
      <c r="F5043" s="13">
        <v>155778.95000000001</v>
      </c>
      <c r="G5043" s="13">
        <v>0</v>
      </c>
      <c r="H5043" s="13">
        <v>45501.39</v>
      </c>
    </row>
    <row r="5044" spans="1:8" ht="31.5">
      <c r="A5044" s="11" t="s">
        <v>761</v>
      </c>
      <c r="B5044" s="113"/>
      <c r="C5044" s="42" t="s">
        <v>2458</v>
      </c>
      <c r="D5044" s="13">
        <v>66160.84</v>
      </c>
      <c r="E5044" s="13">
        <v>66160.84</v>
      </c>
      <c r="F5044" s="13">
        <v>66160.84</v>
      </c>
      <c r="G5044" s="13">
        <v>0</v>
      </c>
      <c r="H5044" s="13">
        <v>19007.009999999998</v>
      </c>
    </row>
    <row r="5045" spans="1:8" ht="31.5">
      <c r="A5045" s="11" t="s">
        <v>3505</v>
      </c>
      <c r="B5045" s="113"/>
      <c r="C5045" s="42" t="s">
        <v>2459</v>
      </c>
      <c r="D5045" s="13">
        <v>66700</v>
      </c>
      <c r="E5045" s="13">
        <v>66700</v>
      </c>
      <c r="F5045" s="13">
        <v>66700</v>
      </c>
      <c r="G5045" s="13">
        <v>0</v>
      </c>
      <c r="H5045" s="13">
        <v>17611.11</v>
      </c>
    </row>
    <row r="5046" spans="1:8" ht="31.5">
      <c r="A5046" s="11" t="s">
        <v>3507</v>
      </c>
      <c r="B5046" s="113"/>
      <c r="C5046" s="42" t="s">
        <v>7122</v>
      </c>
      <c r="D5046" s="13">
        <v>510000</v>
      </c>
      <c r="E5046" s="13">
        <v>0</v>
      </c>
      <c r="F5046" s="13">
        <v>0</v>
      </c>
      <c r="G5046" s="13">
        <v>0</v>
      </c>
      <c r="H5046" s="13">
        <v>0</v>
      </c>
    </row>
    <row r="5047" spans="1:8">
      <c r="A5047" s="11"/>
      <c r="B5047" s="113"/>
      <c r="C5047" s="42" t="s">
        <v>2437</v>
      </c>
      <c r="D5047" s="13">
        <v>107360.21</v>
      </c>
      <c r="E5047" s="13">
        <v>524360.21</v>
      </c>
      <c r="F5047" s="13">
        <v>524360.21</v>
      </c>
      <c r="G5047" s="13">
        <v>522000</v>
      </c>
      <c r="H5047" s="13">
        <v>0</v>
      </c>
    </row>
    <row r="5048" spans="1:8">
      <c r="A5048" s="11" t="s">
        <v>117</v>
      </c>
      <c r="B5048" s="113" t="s">
        <v>7123</v>
      </c>
      <c r="C5048" s="42" t="s">
        <v>2361</v>
      </c>
      <c r="D5048" s="13">
        <f>SUM(D5049:D5050)</f>
        <v>150000</v>
      </c>
      <c r="E5048" s="13">
        <f>SUM(E5049:E5050)</f>
        <v>127000</v>
      </c>
      <c r="F5048" s="13">
        <f>SUM(F5049:F5050)</f>
        <v>127000</v>
      </c>
      <c r="G5048" s="13">
        <f>SUM(G5049:G5050)</f>
        <v>127000</v>
      </c>
      <c r="H5048" s="13">
        <f>SUM(H5049:H5050)</f>
        <v>0</v>
      </c>
    </row>
    <row r="5049" spans="1:8" ht="31.5">
      <c r="A5049" s="11" t="s">
        <v>764</v>
      </c>
      <c r="B5049" s="113"/>
      <c r="C5049" s="42" t="s">
        <v>7124</v>
      </c>
      <c r="D5049" s="13">
        <v>150000</v>
      </c>
      <c r="E5049" s="13">
        <v>127000</v>
      </c>
      <c r="F5049" s="13">
        <v>127000</v>
      </c>
      <c r="G5049" s="13">
        <v>127000</v>
      </c>
      <c r="H5049" s="13">
        <v>0</v>
      </c>
    </row>
    <row r="5050" spans="1:8">
      <c r="A5050" s="11"/>
      <c r="B5050" s="113"/>
      <c r="C5050" s="42" t="s">
        <v>1260</v>
      </c>
      <c r="D5050" s="13">
        <v>0</v>
      </c>
      <c r="E5050" s="13">
        <v>0</v>
      </c>
      <c r="F5050" s="13">
        <v>0</v>
      </c>
      <c r="G5050" s="13">
        <v>0</v>
      </c>
      <c r="H5050" s="13">
        <v>0</v>
      </c>
    </row>
    <row r="5051" spans="1:8">
      <c r="A5051" s="11" t="s">
        <v>118</v>
      </c>
      <c r="B5051" s="113" t="s">
        <v>7125</v>
      </c>
      <c r="C5051" s="42" t="s">
        <v>2361</v>
      </c>
      <c r="D5051" s="13">
        <f>SUM(D5052:D5053)</f>
        <v>1583012</v>
      </c>
      <c r="E5051" s="13">
        <f>SUM(E5052:E5053)</f>
        <v>1344000</v>
      </c>
      <c r="F5051" s="13">
        <f>SUM(F5052:F5053)</f>
        <v>1344000</v>
      </c>
      <c r="G5051" s="13">
        <f>SUM(G5052:G5053)</f>
        <v>1344000</v>
      </c>
      <c r="H5051" s="13">
        <f>SUM(H5052:H5053)</f>
        <v>0</v>
      </c>
    </row>
    <row r="5052" spans="1:8" ht="31.5">
      <c r="A5052" s="11" t="s">
        <v>771</v>
      </c>
      <c r="B5052" s="113"/>
      <c r="C5052" s="42" t="s">
        <v>7126</v>
      </c>
      <c r="D5052" s="13">
        <v>1583012</v>
      </c>
      <c r="E5052" s="13">
        <v>1344000</v>
      </c>
      <c r="F5052" s="13">
        <v>1344000</v>
      </c>
      <c r="G5052" s="13">
        <v>1344000</v>
      </c>
      <c r="H5052" s="13">
        <v>0</v>
      </c>
    </row>
    <row r="5053" spans="1:8">
      <c r="A5053" s="11"/>
      <c r="B5053" s="113"/>
      <c r="C5053" s="42" t="s">
        <v>2437</v>
      </c>
      <c r="D5053" s="13">
        <v>0</v>
      </c>
      <c r="E5053" s="13">
        <v>0</v>
      </c>
      <c r="F5053" s="13">
        <v>0</v>
      </c>
      <c r="G5053" s="13">
        <v>0</v>
      </c>
      <c r="H5053" s="13">
        <v>0</v>
      </c>
    </row>
    <row r="5054" spans="1:8">
      <c r="A5054" s="11" t="s">
        <v>119</v>
      </c>
      <c r="B5054" s="113" t="s">
        <v>7127</v>
      </c>
      <c r="C5054" s="42" t="s">
        <v>2361</v>
      </c>
      <c r="D5054" s="13">
        <f>SUM(D5055:D5059)</f>
        <v>210900</v>
      </c>
      <c r="E5054" s="13">
        <f>SUM(E5055:E5059)</f>
        <v>179000</v>
      </c>
      <c r="F5054" s="13">
        <f>SUM(F5055:F5059)</f>
        <v>179000</v>
      </c>
      <c r="G5054" s="13">
        <f>SUM(G5055:G5059)</f>
        <v>179000</v>
      </c>
      <c r="H5054" s="13">
        <f>SUM(H5055:H5059)</f>
        <v>0</v>
      </c>
    </row>
    <row r="5055" spans="1:8" ht="47.25">
      <c r="A5055" s="11" t="s">
        <v>774</v>
      </c>
      <c r="B5055" s="113"/>
      <c r="C5055" s="42" t="s">
        <v>7128</v>
      </c>
      <c r="D5055" s="13">
        <v>13000</v>
      </c>
      <c r="E5055" s="13">
        <v>13000</v>
      </c>
      <c r="F5055" s="13">
        <v>13000</v>
      </c>
      <c r="G5055" s="13">
        <v>13000</v>
      </c>
      <c r="H5055" s="13">
        <v>0</v>
      </c>
    </row>
    <row r="5056" spans="1:8" ht="47.25">
      <c r="A5056" s="11" t="s">
        <v>776</v>
      </c>
      <c r="B5056" s="113"/>
      <c r="C5056" s="42" t="s">
        <v>7129</v>
      </c>
      <c r="D5056" s="13">
        <v>8000</v>
      </c>
      <c r="E5056" s="13">
        <v>8000</v>
      </c>
      <c r="F5056" s="13">
        <v>8000</v>
      </c>
      <c r="G5056" s="13">
        <v>8000</v>
      </c>
      <c r="H5056" s="13">
        <v>0</v>
      </c>
    </row>
    <row r="5057" spans="1:8" ht="31.5">
      <c r="A5057" s="11" t="s">
        <v>5468</v>
      </c>
      <c r="B5057" s="113"/>
      <c r="C5057" s="42" t="s">
        <v>7130</v>
      </c>
      <c r="D5057" s="13">
        <v>30000</v>
      </c>
      <c r="E5057" s="13">
        <v>30000</v>
      </c>
      <c r="F5057" s="13">
        <v>30000</v>
      </c>
      <c r="G5057" s="13">
        <v>30000</v>
      </c>
      <c r="H5057" s="13">
        <v>0</v>
      </c>
    </row>
    <row r="5058" spans="1:8" ht="31.5">
      <c r="A5058" s="11" t="s">
        <v>5470</v>
      </c>
      <c r="B5058" s="113"/>
      <c r="C5058" s="42" t="s">
        <v>7131</v>
      </c>
      <c r="D5058" s="13">
        <v>159900</v>
      </c>
      <c r="E5058" s="13">
        <v>128000</v>
      </c>
      <c r="F5058" s="13">
        <v>128000</v>
      </c>
      <c r="G5058" s="13">
        <v>128000</v>
      </c>
      <c r="H5058" s="13">
        <v>0</v>
      </c>
    </row>
    <row r="5059" spans="1:8">
      <c r="A5059" s="11"/>
      <c r="B5059" s="113"/>
      <c r="C5059" s="42" t="s">
        <v>2437</v>
      </c>
      <c r="D5059" s="13">
        <v>0</v>
      </c>
      <c r="E5059" s="13">
        <v>0</v>
      </c>
      <c r="F5059" s="13">
        <v>0</v>
      </c>
      <c r="G5059" s="13">
        <v>0</v>
      </c>
      <c r="H5059" s="13">
        <v>0</v>
      </c>
    </row>
    <row r="5060" spans="1:8">
      <c r="A5060" s="11" t="s">
        <v>120</v>
      </c>
      <c r="B5060" s="11" t="s">
        <v>2460</v>
      </c>
      <c r="C5060" s="12" t="s">
        <v>2361</v>
      </c>
      <c r="D5060" s="13">
        <f>SUM(D5061:D5062)</f>
        <v>396000</v>
      </c>
      <c r="E5060" s="13">
        <f>SUM(E5061:E5062)</f>
        <v>380000</v>
      </c>
      <c r="F5060" s="13">
        <f>SUM(F5061:F5062)</f>
        <v>380000</v>
      </c>
      <c r="G5060" s="13">
        <f>SUM(G5061:G5062)</f>
        <v>89000</v>
      </c>
      <c r="H5060" s="13">
        <f>SUM(H5061:H5062)</f>
        <v>291000</v>
      </c>
    </row>
    <row r="5061" spans="1:8" ht="31.5">
      <c r="A5061" s="11" t="s">
        <v>3162</v>
      </c>
      <c r="B5061" s="113"/>
      <c r="C5061" s="42" t="s">
        <v>7132</v>
      </c>
      <c r="D5061" s="13">
        <v>291000</v>
      </c>
      <c r="E5061" s="13">
        <v>291000</v>
      </c>
      <c r="F5061" s="13">
        <v>291000</v>
      </c>
      <c r="G5061" s="13">
        <v>0</v>
      </c>
      <c r="H5061" s="13">
        <v>291000</v>
      </c>
    </row>
    <row r="5062" spans="1:8">
      <c r="A5062" s="11"/>
      <c r="B5062" s="113"/>
      <c r="C5062" s="42" t="s">
        <v>2437</v>
      </c>
      <c r="D5062" s="13">
        <v>105000</v>
      </c>
      <c r="E5062" s="13">
        <v>89000</v>
      </c>
      <c r="F5062" s="13">
        <v>89000</v>
      </c>
      <c r="G5062" s="13">
        <v>89000</v>
      </c>
      <c r="H5062" s="13">
        <v>0</v>
      </c>
    </row>
    <row r="5063" spans="1:8">
      <c r="A5063" s="11" t="s">
        <v>121</v>
      </c>
      <c r="B5063" s="120" t="s">
        <v>2461</v>
      </c>
      <c r="C5063" s="42" t="s">
        <v>2361</v>
      </c>
      <c r="D5063" s="13">
        <f>SUM(D5064:D5064)</f>
        <v>396000</v>
      </c>
      <c r="E5063" s="13">
        <f>SUM(E5064:E5064)</f>
        <v>380000</v>
      </c>
      <c r="F5063" s="13">
        <f>SUM(F5064:F5064)</f>
        <v>380000</v>
      </c>
      <c r="G5063" s="13">
        <f>SUM(G5064:G5064)</f>
        <v>89000</v>
      </c>
      <c r="H5063" s="13">
        <f>SUM(H5064:H5064)</f>
        <v>0</v>
      </c>
    </row>
    <row r="5064" spans="1:8">
      <c r="A5064" s="11"/>
      <c r="B5064" s="28"/>
      <c r="C5064" s="42" t="s">
        <v>2437</v>
      </c>
      <c r="D5064" s="13">
        <v>396000</v>
      </c>
      <c r="E5064" s="13">
        <v>380000</v>
      </c>
      <c r="F5064" s="13">
        <v>380000</v>
      </c>
      <c r="G5064" s="13">
        <v>89000</v>
      </c>
      <c r="H5064" s="13">
        <v>0</v>
      </c>
    </row>
    <row r="5065" spans="1:8" ht="31.5">
      <c r="A5065" s="11" t="s">
        <v>122</v>
      </c>
      <c r="B5065" s="11" t="s">
        <v>2462</v>
      </c>
      <c r="C5065" s="12" t="s">
        <v>2361</v>
      </c>
      <c r="D5065" s="13">
        <f>SUM(D5066:D5067)</f>
        <v>1013000</v>
      </c>
      <c r="E5065" s="13">
        <f>SUM(E5066:E5067)</f>
        <v>991000</v>
      </c>
      <c r="F5065" s="13">
        <f>SUM(F5066:F5067)</f>
        <v>991000</v>
      </c>
      <c r="G5065" s="13">
        <f>SUM(G5066:G5067)</f>
        <v>125000</v>
      </c>
      <c r="H5065" s="13">
        <f>SUM(H5066:H5067)</f>
        <v>504388.32</v>
      </c>
    </row>
    <row r="5066" spans="1:8" ht="31.5">
      <c r="A5066" s="11" t="s">
        <v>784</v>
      </c>
      <c r="B5066" s="28"/>
      <c r="C5066" s="42" t="s">
        <v>2463</v>
      </c>
      <c r="D5066" s="13">
        <v>849785.81</v>
      </c>
      <c r="E5066" s="13">
        <v>849785.81</v>
      </c>
      <c r="F5066" s="13">
        <v>849785.81</v>
      </c>
      <c r="G5066" s="13">
        <v>0</v>
      </c>
      <c r="H5066" s="13">
        <v>504388.32</v>
      </c>
    </row>
    <row r="5067" spans="1:8">
      <c r="A5067" s="11"/>
      <c r="B5067" s="28"/>
      <c r="C5067" s="42" t="s">
        <v>2437</v>
      </c>
      <c r="D5067" s="13">
        <v>163214.19</v>
      </c>
      <c r="E5067" s="13">
        <v>141214.19</v>
      </c>
      <c r="F5067" s="13">
        <v>141214.19</v>
      </c>
      <c r="G5067" s="13">
        <v>125000</v>
      </c>
      <c r="H5067" s="13">
        <v>0</v>
      </c>
    </row>
    <row r="5068" spans="1:8">
      <c r="A5068" s="11" t="s">
        <v>123</v>
      </c>
      <c r="B5068" s="113" t="s">
        <v>2464</v>
      </c>
      <c r="C5068" s="42" t="s">
        <v>2361</v>
      </c>
      <c r="D5068" s="13">
        <f>SUM(D5069:D5076)</f>
        <v>207000</v>
      </c>
      <c r="E5068" s="13">
        <f>SUM(E5069:E5076)</f>
        <v>199000</v>
      </c>
      <c r="F5068" s="13">
        <f>SUM(F5069:F5076)</f>
        <v>199000</v>
      </c>
      <c r="G5068" s="13">
        <f>SUM(G5069:G5076)</f>
        <v>47000</v>
      </c>
      <c r="H5068" s="13">
        <f>SUM(H5069:H5076)</f>
        <v>17000</v>
      </c>
    </row>
    <row r="5069" spans="1:8" ht="31.5">
      <c r="A5069" s="11" t="s">
        <v>795</v>
      </c>
      <c r="B5069" s="28"/>
      <c r="C5069" s="42" t="s">
        <v>2465</v>
      </c>
      <c r="D5069" s="13">
        <v>93000</v>
      </c>
      <c r="E5069" s="13">
        <v>93000</v>
      </c>
      <c r="F5069" s="13">
        <v>93000</v>
      </c>
      <c r="G5069" s="13">
        <v>0</v>
      </c>
      <c r="H5069" s="13">
        <v>0</v>
      </c>
    </row>
    <row r="5070" spans="1:8">
      <c r="A5070" s="11" t="s">
        <v>797</v>
      </c>
      <c r="B5070" s="28"/>
      <c r="C5070" s="42" t="s">
        <v>2466</v>
      </c>
      <c r="D5070" s="13">
        <v>24000</v>
      </c>
      <c r="E5070" s="13">
        <v>17000</v>
      </c>
      <c r="F5070" s="13">
        <v>17000</v>
      </c>
      <c r="G5070" s="13">
        <v>0</v>
      </c>
      <c r="H5070" s="13">
        <v>17000</v>
      </c>
    </row>
    <row r="5071" spans="1:8" ht="31.5">
      <c r="A5071" s="11" t="s">
        <v>799</v>
      </c>
      <c r="B5071" s="28"/>
      <c r="C5071" s="42" t="s">
        <v>2467</v>
      </c>
      <c r="D5071" s="13">
        <v>22000</v>
      </c>
      <c r="E5071" s="13">
        <v>22000</v>
      </c>
      <c r="F5071" s="13">
        <v>22000</v>
      </c>
      <c r="G5071" s="13">
        <v>0</v>
      </c>
      <c r="H5071" s="13">
        <v>0</v>
      </c>
    </row>
    <row r="5072" spans="1:8" ht="47.25">
      <c r="A5072" s="11" t="s">
        <v>801</v>
      </c>
      <c r="B5072" s="28"/>
      <c r="C5072" s="42" t="s">
        <v>2468</v>
      </c>
      <c r="D5072" s="13">
        <v>20000</v>
      </c>
      <c r="E5072" s="13">
        <v>20000</v>
      </c>
      <c r="F5072" s="13">
        <v>20000</v>
      </c>
      <c r="G5072" s="13">
        <v>0</v>
      </c>
      <c r="H5072" s="13">
        <v>0</v>
      </c>
    </row>
    <row r="5073" spans="1:8" ht="31.5">
      <c r="A5073" s="11" t="s">
        <v>803</v>
      </c>
      <c r="B5073" s="28"/>
      <c r="C5073" s="42" t="s">
        <v>7133</v>
      </c>
      <c r="D5073" s="13">
        <v>34000</v>
      </c>
      <c r="E5073" s="13">
        <v>0</v>
      </c>
      <c r="F5073" s="13">
        <v>0</v>
      </c>
      <c r="G5073" s="13">
        <v>0</v>
      </c>
      <c r="H5073" s="13">
        <v>0</v>
      </c>
    </row>
    <row r="5074" spans="1:8" ht="31.5">
      <c r="A5074" s="11" t="s">
        <v>805</v>
      </c>
      <c r="B5074" s="28"/>
      <c r="C5074" s="42" t="s">
        <v>7134</v>
      </c>
      <c r="D5074" s="13">
        <v>8000</v>
      </c>
      <c r="E5074" s="13">
        <v>0</v>
      </c>
      <c r="F5074" s="13">
        <v>0</v>
      </c>
      <c r="G5074" s="13">
        <v>0</v>
      </c>
      <c r="H5074" s="13">
        <v>0</v>
      </c>
    </row>
    <row r="5075" spans="1:8" ht="47.25">
      <c r="A5075" s="11" t="s">
        <v>807</v>
      </c>
      <c r="B5075" s="28"/>
      <c r="C5075" s="42" t="s">
        <v>7135</v>
      </c>
      <c r="D5075" s="13">
        <v>6000</v>
      </c>
      <c r="E5075" s="13">
        <v>0</v>
      </c>
      <c r="F5075" s="13">
        <v>0</v>
      </c>
      <c r="G5075" s="13">
        <v>0</v>
      </c>
      <c r="H5075" s="13">
        <v>0</v>
      </c>
    </row>
    <row r="5076" spans="1:8">
      <c r="A5076" s="11"/>
      <c r="B5076" s="113"/>
      <c r="C5076" s="42" t="s">
        <v>2437</v>
      </c>
      <c r="D5076" s="13">
        <v>0</v>
      </c>
      <c r="E5076" s="13">
        <v>47000</v>
      </c>
      <c r="F5076" s="13">
        <v>47000</v>
      </c>
      <c r="G5076" s="13">
        <v>47000</v>
      </c>
      <c r="H5076" s="13">
        <v>0</v>
      </c>
    </row>
    <row r="5077" spans="1:8">
      <c r="A5077" s="11" t="s">
        <v>127</v>
      </c>
      <c r="B5077" s="113" t="s">
        <v>2469</v>
      </c>
      <c r="C5077" s="42" t="s">
        <v>2361</v>
      </c>
      <c r="D5077" s="13">
        <f>SUM(D5078:D5085)</f>
        <v>535000</v>
      </c>
      <c r="E5077" s="13">
        <f>SUM(E5078:E5085)</f>
        <v>514000</v>
      </c>
      <c r="F5077" s="13">
        <f>SUM(F5078:F5085)</f>
        <v>514000</v>
      </c>
      <c r="G5077" s="13">
        <f>SUM(G5078:G5085)</f>
        <v>120000</v>
      </c>
      <c r="H5077" s="13">
        <f>SUM(H5078:H5085)</f>
        <v>27000</v>
      </c>
    </row>
    <row r="5078" spans="1:8" ht="31.5">
      <c r="A5078" s="11" t="s">
        <v>3193</v>
      </c>
      <c r="B5078" s="28"/>
      <c r="C5078" s="42" t="s">
        <v>2470</v>
      </c>
      <c r="D5078" s="13">
        <v>11000</v>
      </c>
      <c r="E5078" s="13">
        <v>11000</v>
      </c>
      <c r="F5078" s="13">
        <v>11000</v>
      </c>
      <c r="G5078" s="13">
        <v>3000</v>
      </c>
      <c r="H5078" s="13">
        <v>8000</v>
      </c>
    </row>
    <row r="5079" spans="1:8">
      <c r="A5079" s="11" t="s">
        <v>3195</v>
      </c>
      <c r="B5079" s="28"/>
      <c r="C5079" s="42" t="s">
        <v>2471</v>
      </c>
      <c r="D5079" s="13">
        <v>25000</v>
      </c>
      <c r="E5079" s="13">
        <v>25000</v>
      </c>
      <c r="F5079" s="13">
        <v>25000</v>
      </c>
      <c r="G5079" s="13">
        <v>6000</v>
      </c>
      <c r="H5079" s="13">
        <v>19000</v>
      </c>
    </row>
    <row r="5080" spans="1:8">
      <c r="A5080" s="11" t="s">
        <v>3197</v>
      </c>
      <c r="B5080" s="28"/>
      <c r="C5080" s="42" t="s">
        <v>2472</v>
      </c>
      <c r="D5080" s="13">
        <v>79000</v>
      </c>
      <c r="E5080" s="13">
        <v>58000</v>
      </c>
      <c r="F5080" s="13">
        <v>58000</v>
      </c>
      <c r="G5080" s="13">
        <v>0</v>
      </c>
      <c r="H5080" s="13">
        <v>0</v>
      </c>
    </row>
    <row r="5081" spans="1:8">
      <c r="A5081" s="11" t="s">
        <v>3199</v>
      </c>
      <c r="B5081" s="28"/>
      <c r="C5081" s="42" t="s">
        <v>2473</v>
      </c>
      <c r="D5081" s="13">
        <v>119000</v>
      </c>
      <c r="E5081" s="13">
        <v>119000</v>
      </c>
      <c r="F5081" s="13">
        <v>119000</v>
      </c>
      <c r="G5081" s="13">
        <v>32000</v>
      </c>
      <c r="H5081" s="13">
        <v>0</v>
      </c>
    </row>
    <row r="5082" spans="1:8" ht="31.5">
      <c r="A5082" s="11" t="s">
        <v>3201</v>
      </c>
      <c r="B5082" s="28"/>
      <c r="C5082" s="42" t="s">
        <v>2474</v>
      </c>
      <c r="D5082" s="13">
        <v>32000</v>
      </c>
      <c r="E5082" s="13">
        <v>32000</v>
      </c>
      <c r="F5082" s="13">
        <v>32000</v>
      </c>
      <c r="G5082" s="13">
        <v>8000</v>
      </c>
      <c r="H5082" s="13">
        <v>0</v>
      </c>
    </row>
    <row r="5083" spans="1:8" ht="31.5">
      <c r="A5083" s="11" t="s">
        <v>7136</v>
      </c>
      <c r="B5083" s="28"/>
      <c r="C5083" s="42" t="s">
        <v>2475</v>
      </c>
      <c r="D5083" s="13">
        <v>237000</v>
      </c>
      <c r="E5083" s="13">
        <v>237000</v>
      </c>
      <c r="F5083" s="13">
        <v>237000</v>
      </c>
      <c r="G5083" s="13">
        <v>62000</v>
      </c>
      <c r="H5083" s="13">
        <v>0</v>
      </c>
    </row>
    <row r="5084" spans="1:8" ht="31.5">
      <c r="A5084" s="11" t="s">
        <v>7137</v>
      </c>
      <c r="B5084" s="28"/>
      <c r="C5084" s="42" t="s">
        <v>2476</v>
      </c>
      <c r="D5084" s="13">
        <v>32000</v>
      </c>
      <c r="E5084" s="13">
        <v>32000</v>
      </c>
      <c r="F5084" s="13">
        <v>32000</v>
      </c>
      <c r="G5084" s="13">
        <v>9000</v>
      </c>
      <c r="H5084" s="13">
        <v>0</v>
      </c>
    </row>
    <row r="5085" spans="1:8">
      <c r="A5085" s="11"/>
      <c r="B5085" s="28"/>
      <c r="C5085" s="42" t="s">
        <v>1260</v>
      </c>
      <c r="D5085" s="13">
        <v>0</v>
      </c>
      <c r="E5085" s="13">
        <v>0</v>
      </c>
      <c r="F5085" s="13">
        <v>0</v>
      </c>
      <c r="G5085" s="13">
        <v>0</v>
      </c>
      <c r="H5085" s="13">
        <v>0</v>
      </c>
    </row>
    <row r="5086" spans="1:8">
      <c r="A5086" s="11" t="s">
        <v>900</v>
      </c>
      <c r="B5086" s="28" t="s">
        <v>7138</v>
      </c>
      <c r="C5086" s="42" t="s">
        <v>2361</v>
      </c>
      <c r="D5086" s="13">
        <f>SUM(D5087:D5088)</f>
        <v>180000</v>
      </c>
      <c r="E5086" s="13">
        <f>SUM(E5087:E5088)</f>
        <v>153000</v>
      </c>
      <c r="F5086" s="13">
        <f>SUM(F5087:F5088)</f>
        <v>153000</v>
      </c>
      <c r="G5086" s="13">
        <f>SUM(G5087:G5088)</f>
        <v>153000</v>
      </c>
      <c r="H5086" s="13">
        <f>SUM(H5087:H5088)</f>
        <v>0</v>
      </c>
    </row>
    <row r="5087" spans="1:8" ht="31.5">
      <c r="A5087" s="11" t="s">
        <v>3204</v>
      </c>
      <c r="B5087" s="28"/>
      <c r="C5087" s="42" t="s">
        <v>7139</v>
      </c>
      <c r="D5087" s="13">
        <v>180000</v>
      </c>
      <c r="E5087" s="13">
        <v>153000</v>
      </c>
      <c r="F5087" s="13">
        <v>153000</v>
      </c>
      <c r="G5087" s="13">
        <v>153000</v>
      </c>
      <c r="H5087" s="13">
        <v>0</v>
      </c>
    </row>
    <row r="5088" spans="1:8">
      <c r="A5088" s="11"/>
      <c r="B5088" s="28"/>
      <c r="C5088" s="42" t="s">
        <v>2437</v>
      </c>
      <c r="D5088" s="13">
        <v>0</v>
      </c>
      <c r="E5088" s="13">
        <v>0</v>
      </c>
      <c r="F5088" s="13">
        <v>0</v>
      </c>
      <c r="G5088" s="13">
        <v>0</v>
      </c>
      <c r="H5088" s="13">
        <v>0</v>
      </c>
    </row>
    <row r="5089" spans="1:8">
      <c r="A5089" s="11" t="s">
        <v>902</v>
      </c>
      <c r="B5089" s="28" t="s">
        <v>2477</v>
      </c>
      <c r="C5089" s="12" t="s">
        <v>2361</v>
      </c>
      <c r="D5089" s="13">
        <f>SUM(D5090:D5094)</f>
        <v>1265000</v>
      </c>
      <c r="E5089" s="13">
        <f>SUM(E5090:E5094)</f>
        <v>1242000</v>
      </c>
      <c r="F5089" s="13">
        <f>SUM(F5090:F5094)</f>
        <v>1242000</v>
      </c>
      <c r="G5089" s="13">
        <f>SUM(G5090:G5094)</f>
        <v>127000</v>
      </c>
      <c r="H5089" s="13">
        <f>SUM(H5090:H5094)</f>
        <v>1115000</v>
      </c>
    </row>
    <row r="5090" spans="1:8" ht="47.25">
      <c r="A5090" s="11" t="s">
        <v>3213</v>
      </c>
      <c r="B5090" s="28"/>
      <c r="C5090" s="12" t="s">
        <v>2478</v>
      </c>
      <c r="D5090" s="13">
        <v>269860</v>
      </c>
      <c r="E5090" s="13">
        <v>269860</v>
      </c>
      <c r="F5090" s="13">
        <v>269860</v>
      </c>
      <c r="G5090" s="13">
        <v>0</v>
      </c>
      <c r="H5090" s="13">
        <v>269860</v>
      </c>
    </row>
    <row r="5091" spans="1:8" ht="31.5">
      <c r="A5091" s="11" t="s">
        <v>3215</v>
      </c>
      <c r="B5091" s="28"/>
      <c r="C5091" s="12" t="s">
        <v>2479</v>
      </c>
      <c r="D5091" s="13">
        <v>133890</v>
      </c>
      <c r="E5091" s="13">
        <v>133890</v>
      </c>
      <c r="F5091" s="13">
        <v>133890</v>
      </c>
      <c r="G5091" s="13">
        <v>0</v>
      </c>
      <c r="H5091" s="13">
        <v>133890</v>
      </c>
    </row>
    <row r="5092" spans="1:8" ht="47.25">
      <c r="A5092" s="11" t="s">
        <v>5482</v>
      </c>
      <c r="B5092" s="28"/>
      <c r="C5092" s="12" t="s">
        <v>2481</v>
      </c>
      <c r="D5092" s="13">
        <v>449871</v>
      </c>
      <c r="E5092" s="13">
        <v>449871</v>
      </c>
      <c r="F5092" s="13">
        <v>449871</v>
      </c>
      <c r="G5092" s="13">
        <v>0</v>
      </c>
      <c r="H5092" s="13">
        <v>449871</v>
      </c>
    </row>
    <row r="5093" spans="1:8" ht="31.5">
      <c r="A5093" s="11" t="s">
        <v>7140</v>
      </c>
      <c r="B5093" s="28"/>
      <c r="C5093" s="12" t="s">
        <v>2483</v>
      </c>
      <c r="D5093" s="13">
        <v>261379</v>
      </c>
      <c r="E5093" s="13">
        <v>261379</v>
      </c>
      <c r="F5093" s="13">
        <v>261379</v>
      </c>
      <c r="G5093" s="13">
        <v>0</v>
      </c>
      <c r="H5093" s="13">
        <v>261379</v>
      </c>
    </row>
    <row r="5094" spans="1:8">
      <c r="A5094" s="11"/>
      <c r="B5094" s="28"/>
      <c r="C5094" s="42" t="s">
        <v>2437</v>
      </c>
      <c r="D5094" s="13">
        <v>150000</v>
      </c>
      <c r="E5094" s="13">
        <v>127000</v>
      </c>
      <c r="F5094" s="13">
        <v>127000</v>
      </c>
      <c r="G5094" s="13">
        <v>127000</v>
      </c>
      <c r="H5094" s="13">
        <v>0</v>
      </c>
    </row>
    <row r="5095" spans="1:8">
      <c r="A5095" s="11" t="s">
        <v>904</v>
      </c>
      <c r="B5095" s="113" t="s">
        <v>2484</v>
      </c>
      <c r="C5095" s="12" t="s">
        <v>2361</v>
      </c>
      <c r="D5095" s="13">
        <f>SUM(D5096:D5099)</f>
        <v>1198000</v>
      </c>
      <c r="E5095" s="13">
        <f>SUM(E5096:E5099)</f>
        <v>1171000</v>
      </c>
      <c r="F5095" s="13">
        <f>SUM(F5096:F5099)</f>
        <v>1171000</v>
      </c>
      <c r="G5095" s="13">
        <f>SUM(G5096:G5099)</f>
        <v>151000</v>
      </c>
      <c r="H5095" s="13">
        <f>SUM(H5096:H5099)</f>
        <v>978936.8</v>
      </c>
    </row>
    <row r="5096" spans="1:8" ht="31.5">
      <c r="A5096" s="11" t="s">
        <v>3218</v>
      </c>
      <c r="B5096" s="113"/>
      <c r="C5096" s="12" t="s">
        <v>2485</v>
      </c>
      <c r="D5096" s="13">
        <v>244974</v>
      </c>
      <c r="E5096" s="13">
        <v>244974</v>
      </c>
      <c r="F5096" s="13">
        <v>244974</v>
      </c>
      <c r="G5096" s="13">
        <v>0</v>
      </c>
      <c r="H5096" s="13">
        <v>244974</v>
      </c>
    </row>
    <row r="5097" spans="1:8" ht="47.25">
      <c r="A5097" s="11" t="s">
        <v>3220</v>
      </c>
      <c r="B5097" s="113"/>
      <c r="C5097" s="12" t="s">
        <v>2486</v>
      </c>
      <c r="D5097" s="13">
        <v>577067</v>
      </c>
      <c r="E5097" s="13">
        <v>577067</v>
      </c>
      <c r="F5097" s="13">
        <v>577067</v>
      </c>
      <c r="G5097" s="13">
        <v>0</v>
      </c>
      <c r="H5097" s="13">
        <v>577067</v>
      </c>
    </row>
    <row r="5098" spans="1:8" ht="31.5">
      <c r="A5098" s="11" t="s">
        <v>3221</v>
      </c>
      <c r="B5098" s="113"/>
      <c r="C5098" s="12" t="s">
        <v>2488</v>
      </c>
      <c r="D5098" s="13">
        <v>197959</v>
      </c>
      <c r="E5098" s="13">
        <v>197959</v>
      </c>
      <c r="F5098" s="13">
        <v>197959</v>
      </c>
      <c r="G5098" s="13">
        <v>0</v>
      </c>
      <c r="H5098" s="13">
        <v>156895.79999999999</v>
      </c>
    </row>
    <row r="5099" spans="1:8">
      <c r="A5099" s="11"/>
      <c r="B5099" s="28"/>
      <c r="C5099" s="42" t="s">
        <v>2437</v>
      </c>
      <c r="D5099" s="13">
        <v>178000</v>
      </c>
      <c r="E5099" s="13">
        <v>151000</v>
      </c>
      <c r="F5099" s="13">
        <v>151000</v>
      </c>
      <c r="G5099" s="13">
        <v>151000</v>
      </c>
      <c r="H5099" s="13">
        <v>0</v>
      </c>
    </row>
    <row r="5100" spans="1:8">
      <c r="A5100" s="11" t="s">
        <v>906</v>
      </c>
      <c r="B5100" s="28" t="s">
        <v>2489</v>
      </c>
      <c r="C5100" s="42" t="s">
        <v>2361</v>
      </c>
      <c r="D5100" s="13">
        <f>SUM(D5101:D5102)</f>
        <v>118000</v>
      </c>
      <c r="E5100" s="13">
        <f>SUM(E5101:E5102)</f>
        <v>113000</v>
      </c>
      <c r="F5100" s="13">
        <f>SUM(F5101:F5102)</f>
        <v>113000</v>
      </c>
      <c r="G5100" s="13">
        <f>SUM(G5101:G5102)</f>
        <v>26000</v>
      </c>
      <c r="H5100" s="13">
        <f>SUM(H5101:H5102)</f>
        <v>0</v>
      </c>
    </row>
    <row r="5101" spans="1:8" ht="31.5">
      <c r="A5101" s="11" t="s">
        <v>3223</v>
      </c>
      <c r="B5101" s="28"/>
      <c r="C5101" s="42" t="s">
        <v>2490</v>
      </c>
      <c r="D5101" s="13">
        <v>87000</v>
      </c>
      <c r="E5101" s="13">
        <v>87000</v>
      </c>
      <c r="F5101" s="13">
        <v>87000</v>
      </c>
      <c r="G5101" s="13">
        <v>0</v>
      </c>
      <c r="H5101" s="13">
        <v>0</v>
      </c>
    </row>
    <row r="5102" spans="1:8">
      <c r="A5102" s="11"/>
      <c r="B5102" s="28"/>
      <c r="C5102" s="42" t="s">
        <v>2437</v>
      </c>
      <c r="D5102" s="13">
        <v>31000</v>
      </c>
      <c r="E5102" s="13">
        <v>26000</v>
      </c>
      <c r="F5102" s="13">
        <v>26000</v>
      </c>
      <c r="G5102" s="13">
        <v>26000</v>
      </c>
      <c r="H5102" s="13">
        <v>0</v>
      </c>
    </row>
    <row r="5103" spans="1:8">
      <c r="A5103" s="11" t="s">
        <v>908</v>
      </c>
      <c r="B5103" s="28" t="s">
        <v>7141</v>
      </c>
      <c r="C5103" s="42" t="s">
        <v>2361</v>
      </c>
      <c r="D5103" s="13">
        <f>SUM(D5104:D5106)</f>
        <v>134000</v>
      </c>
      <c r="E5103" s="13">
        <f>SUM(E5104:E5106)</f>
        <v>134000</v>
      </c>
      <c r="F5103" s="13">
        <f>SUM(F5104:F5106)</f>
        <v>134000</v>
      </c>
      <c r="G5103" s="13">
        <f>SUM(G5104:G5106)</f>
        <v>134000</v>
      </c>
      <c r="H5103" s="13">
        <f>SUM(H5104:H5106)</f>
        <v>0</v>
      </c>
    </row>
    <row r="5104" spans="1:8" ht="31.5">
      <c r="A5104" s="11" t="s">
        <v>5483</v>
      </c>
      <c r="B5104" s="28"/>
      <c r="C5104" s="42" t="s">
        <v>7142</v>
      </c>
      <c r="D5104" s="13">
        <v>76000</v>
      </c>
      <c r="E5104" s="13">
        <v>76000</v>
      </c>
      <c r="F5104" s="13">
        <v>76000</v>
      </c>
      <c r="G5104" s="13">
        <v>76000</v>
      </c>
      <c r="H5104" s="13">
        <v>0</v>
      </c>
    </row>
    <row r="5105" spans="1:8" ht="31.5">
      <c r="A5105" s="11" t="s">
        <v>5484</v>
      </c>
      <c r="B5105" s="28"/>
      <c r="C5105" s="42" t="s">
        <v>7143</v>
      </c>
      <c r="D5105" s="13">
        <v>58000</v>
      </c>
      <c r="E5105" s="13">
        <v>58000</v>
      </c>
      <c r="F5105" s="13">
        <v>58000</v>
      </c>
      <c r="G5105" s="13">
        <v>58000</v>
      </c>
      <c r="H5105" s="13">
        <v>0</v>
      </c>
    </row>
    <row r="5106" spans="1:8">
      <c r="A5106" s="11"/>
      <c r="B5106" s="28"/>
      <c r="C5106" s="42" t="s">
        <v>2437</v>
      </c>
      <c r="D5106" s="13">
        <v>0</v>
      </c>
      <c r="E5106" s="13">
        <v>0</v>
      </c>
      <c r="F5106" s="13">
        <v>0</v>
      </c>
      <c r="G5106" s="13">
        <v>0</v>
      </c>
      <c r="H5106" s="13">
        <v>0</v>
      </c>
    </row>
    <row r="5107" spans="1:8">
      <c r="A5107" s="84" t="s">
        <v>108</v>
      </c>
      <c r="B5107" s="84"/>
      <c r="C5107" s="84"/>
      <c r="D5107" s="85">
        <f>D4879+D4884+D4888+D4897+D4901+D4904+D4909+D4912+D4919+D4923+D4926+D4935+D4942+D4949+D4953+D4956+D4980+D4983+D4987+D4989+D4995+D5001+D5005+D5008+D5010+D5015+D5019+D5023+D5026+D5030+D5036+D5042+D5048+D5051+D5054+D5060+D5063+D5065+D5068+D5077+D5086+D5089+D5095+D5100+D5103</f>
        <v>53960000</v>
      </c>
      <c r="E5107" s="85">
        <f t="shared" ref="E5107:H5107" si="54">E4879+E4884+E4888+E4897+E4901+E4904+E4909+E4912+E4919+E4923+E4926+E4935+E4942+E4949+E4953+E4956+E4980+E4983+E4987+E4989+E4995+E5001+E5005+E5008+E5010+E5015+E5019+E5023+E5026+E5030+E5036+E5042+E5048+E5051+E5054+E5060+E5063+E5065+E5068+E5077+E5086+E5089+E5095+E5100+E5103</f>
        <v>50518000</v>
      </c>
      <c r="F5107" s="85">
        <f t="shared" si="54"/>
        <v>50518000</v>
      </c>
      <c r="G5107" s="85">
        <f t="shared" si="54"/>
        <v>19369000</v>
      </c>
      <c r="H5107" s="85">
        <f t="shared" si="54"/>
        <v>18852458.150000002</v>
      </c>
    </row>
    <row r="5108" spans="1:8">
      <c r="A5108" s="86" t="s">
        <v>109</v>
      </c>
      <c r="B5108" s="86"/>
      <c r="C5108" s="86"/>
      <c r="D5108" s="86"/>
      <c r="E5108" s="86"/>
      <c r="F5108" s="86"/>
      <c r="G5108" s="86"/>
      <c r="H5108" s="86"/>
    </row>
    <row r="5109" spans="1:8" ht="32.25">
      <c r="A5109" s="51" t="s">
        <v>176</v>
      </c>
      <c r="B5109" s="121" t="s">
        <v>4783</v>
      </c>
      <c r="C5109" s="122" t="s">
        <v>4784</v>
      </c>
      <c r="D5109" s="54">
        <v>41000</v>
      </c>
      <c r="E5109" s="54">
        <v>41000</v>
      </c>
      <c r="F5109" s="54">
        <v>41000</v>
      </c>
      <c r="G5109" s="54">
        <v>0</v>
      </c>
      <c r="H5109" s="54">
        <v>0</v>
      </c>
    </row>
    <row r="5110" spans="1:8" ht="32.25">
      <c r="A5110" s="51" t="s">
        <v>241</v>
      </c>
      <c r="B5110" s="121" t="s">
        <v>4783</v>
      </c>
      <c r="C5110" s="122" t="s">
        <v>4785</v>
      </c>
      <c r="D5110" s="54">
        <v>76000</v>
      </c>
      <c r="E5110" s="54">
        <v>76000</v>
      </c>
      <c r="F5110" s="54">
        <v>76000</v>
      </c>
      <c r="G5110" s="54">
        <v>0</v>
      </c>
      <c r="H5110" s="54">
        <v>0</v>
      </c>
    </row>
    <row r="5111" spans="1:8" ht="32.25">
      <c r="A5111" s="51" t="s">
        <v>139</v>
      </c>
      <c r="B5111" s="121" t="s">
        <v>4783</v>
      </c>
      <c r="C5111" s="122" t="s">
        <v>4786</v>
      </c>
      <c r="D5111" s="54">
        <v>18000</v>
      </c>
      <c r="E5111" s="54">
        <v>18000</v>
      </c>
      <c r="F5111" s="54">
        <v>18000</v>
      </c>
      <c r="G5111" s="54">
        <v>0</v>
      </c>
      <c r="H5111" s="54">
        <v>18000</v>
      </c>
    </row>
    <row r="5112" spans="1:8" ht="32.25">
      <c r="A5112" s="51" t="s">
        <v>140</v>
      </c>
      <c r="B5112" s="121" t="s">
        <v>4783</v>
      </c>
      <c r="C5112" s="122" t="s">
        <v>7144</v>
      </c>
      <c r="D5112" s="54">
        <v>70000</v>
      </c>
      <c r="E5112" s="54">
        <v>70000</v>
      </c>
      <c r="F5112" s="54">
        <v>70000</v>
      </c>
      <c r="G5112" s="54">
        <v>70000</v>
      </c>
      <c r="H5112" s="54">
        <v>0</v>
      </c>
    </row>
    <row r="5113" spans="1:8" ht="48">
      <c r="A5113" s="51" t="s">
        <v>141</v>
      </c>
      <c r="B5113" s="121" t="s">
        <v>4783</v>
      </c>
      <c r="C5113" s="122" t="s">
        <v>7145</v>
      </c>
      <c r="D5113" s="54">
        <v>2000000</v>
      </c>
      <c r="E5113" s="54">
        <v>2000000</v>
      </c>
      <c r="F5113" s="54">
        <v>2000000</v>
      </c>
      <c r="G5113" s="54">
        <v>2000000</v>
      </c>
      <c r="H5113" s="54">
        <v>0</v>
      </c>
    </row>
    <row r="5114" spans="1:8" ht="32.25">
      <c r="A5114" s="51" t="s">
        <v>142</v>
      </c>
      <c r="B5114" s="121" t="s">
        <v>4783</v>
      </c>
      <c r="C5114" s="122" t="s">
        <v>7146</v>
      </c>
      <c r="D5114" s="54">
        <v>198000</v>
      </c>
      <c r="E5114" s="54">
        <v>0</v>
      </c>
      <c r="F5114" s="54">
        <v>0</v>
      </c>
      <c r="G5114" s="54">
        <v>0</v>
      </c>
      <c r="H5114" s="54">
        <v>0</v>
      </c>
    </row>
    <row r="5115" spans="1:8" ht="32.25">
      <c r="A5115" s="51" t="s">
        <v>143</v>
      </c>
      <c r="B5115" s="121" t="s">
        <v>4783</v>
      </c>
      <c r="C5115" s="122" t="s">
        <v>7147</v>
      </c>
      <c r="D5115" s="54">
        <v>20000</v>
      </c>
      <c r="E5115" s="54">
        <v>20000</v>
      </c>
      <c r="F5115" s="54">
        <v>20000</v>
      </c>
      <c r="G5115" s="54">
        <v>20000</v>
      </c>
      <c r="H5115" s="54">
        <v>0</v>
      </c>
    </row>
    <row r="5116" spans="1:8" ht="32.25">
      <c r="A5116" s="51" t="s">
        <v>144</v>
      </c>
      <c r="B5116" s="121" t="s">
        <v>4783</v>
      </c>
      <c r="C5116" s="122" t="s">
        <v>7148</v>
      </c>
      <c r="D5116" s="54">
        <v>20000</v>
      </c>
      <c r="E5116" s="54">
        <v>20000</v>
      </c>
      <c r="F5116" s="54">
        <v>20000</v>
      </c>
      <c r="G5116" s="54">
        <v>20000</v>
      </c>
      <c r="H5116" s="54">
        <v>0</v>
      </c>
    </row>
    <row r="5117" spans="1:8" ht="32.25">
      <c r="A5117" s="51" t="s">
        <v>145</v>
      </c>
      <c r="B5117" s="121" t="s">
        <v>4783</v>
      </c>
      <c r="C5117" s="122" t="s">
        <v>7149</v>
      </c>
      <c r="D5117" s="54">
        <v>48000</v>
      </c>
      <c r="E5117" s="54">
        <v>48000</v>
      </c>
      <c r="F5117" s="54">
        <v>48000</v>
      </c>
      <c r="G5117" s="54">
        <v>48000</v>
      </c>
      <c r="H5117" s="54">
        <v>0</v>
      </c>
    </row>
    <row r="5118" spans="1:8" ht="32.25">
      <c r="A5118" s="51" t="s">
        <v>146</v>
      </c>
      <c r="B5118" s="121" t="s">
        <v>4783</v>
      </c>
      <c r="C5118" s="122" t="s">
        <v>7150</v>
      </c>
      <c r="D5118" s="54">
        <v>2800</v>
      </c>
      <c r="E5118" s="54">
        <v>2800</v>
      </c>
      <c r="F5118" s="54">
        <v>2800</v>
      </c>
      <c r="G5118" s="54">
        <v>2800</v>
      </c>
      <c r="H5118" s="54">
        <v>0</v>
      </c>
    </row>
    <row r="5119" spans="1:8" ht="32.25">
      <c r="A5119" s="51" t="s">
        <v>147</v>
      </c>
      <c r="B5119" s="121" t="s">
        <v>4783</v>
      </c>
      <c r="C5119" s="122" t="s">
        <v>7151</v>
      </c>
      <c r="D5119" s="54">
        <v>6000</v>
      </c>
      <c r="E5119" s="54">
        <v>6000</v>
      </c>
      <c r="F5119" s="54">
        <v>6000</v>
      </c>
      <c r="G5119" s="54">
        <v>6000</v>
      </c>
      <c r="H5119" s="54">
        <v>0</v>
      </c>
    </row>
    <row r="5120" spans="1:8" ht="32.25">
      <c r="A5120" s="51" t="s">
        <v>148</v>
      </c>
      <c r="B5120" s="121" t="s">
        <v>4783</v>
      </c>
      <c r="C5120" s="122" t="s">
        <v>7152</v>
      </c>
      <c r="D5120" s="54">
        <v>20000</v>
      </c>
      <c r="E5120" s="54">
        <v>20000</v>
      </c>
      <c r="F5120" s="54">
        <v>20000</v>
      </c>
      <c r="G5120" s="54">
        <v>20000</v>
      </c>
      <c r="H5120" s="54">
        <v>0</v>
      </c>
    </row>
    <row r="5121" spans="1:8" ht="32.25">
      <c r="A5121" s="51" t="s">
        <v>149</v>
      </c>
      <c r="B5121" s="121" t="s">
        <v>4783</v>
      </c>
      <c r="C5121" s="122" t="s">
        <v>7153</v>
      </c>
      <c r="D5121" s="54">
        <v>20000</v>
      </c>
      <c r="E5121" s="54">
        <v>0</v>
      </c>
      <c r="F5121" s="54">
        <v>0</v>
      </c>
      <c r="G5121" s="54">
        <v>0</v>
      </c>
      <c r="H5121" s="54">
        <v>0</v>
      </c>
    </row>
    <row r="5122" spans="1:8" ht="32.25">
      <c r="A5122" s="51" t="s">
        <v>150</v>
      </c>
      <c r="B5122" s="121" t="s">
        <v>4783</v>
      </c>
      <c r="C5122" s="122" t="s">
        <v>7154</v>
      </c>
      <c r="D5122" s="54">
        <v>54000</v>
      </c>
      <c r="E5122" s="54">
        <v>14000</v>
      </c>
      <c r="F5122" s="54">
        <v>14000</v>
      </c>
      <c r="G5122" s="54">
        <v>14000</v>
      </c>
      <c r="H5122" s="54">
        <v>0</v>
      </c>
    </row>
    <row r="5123" spans="1:8" ht="32.25">
      <c r="A5123" s="51" t="s">
        <v>151</v>
      </c>
      <c r="B5123" s="121" t="s">
        <v>4783</v>
      </c>
      <c r="C5123" s="122" t="s">
        <v>7155</v>
      </c>
      <c r="D5123" s="54">
        <v>26000</v>
      </c>
      <c r="E5123" s="54">
        <v>26000</v>
      </c>
      <c r="F5123" s="54">
        <v>26000</v>
      </c>
      <c r="G5123" s="54">
        <v>26000</v>
      </c>
      <c r="H5123" s="54">
        <v>0</v>
      </c>
    </row>
    <row r="5124" spans="1:8" ht="32.25">
      <c r="A5124" s="51" t="s">
        <v>152</v>
      </c>
      <c r="B5124" s="121" t="s">
        <v>4783</v>
      </c>
      <c r="C5124" s="122" t="s">
        <v>7156</v>
      </c>
      <c r="D5124" s="54">
        <v>10000</v>
      </c>
      <c r="E5124" s="54">
        <v>0</v>
      </c>
      <c r="F5124" s="54">
        <v>0</v>
      </c>
      <c r="G5124" s="54">
        <v>0</v>
      </c>
      <c r="H5124" s="54">
        <v>0</v>
      </c>
    </row>
    <row r="5125" spans="1:8" ht="32.25">
      <c r="A5125" s="51" t="s">
        <v>153</v>
      </c>
      <c r="B5125" s="121" t="s">
        <v>4783</v>
      </c>
      <c r="C5125" s="122" t="s">
        <v>7157</v>
      </c>
      <c r="D5125" s="54">
        <v>35000</v>
      </c>
      <c r="E5125" s="54">
        <v>0</v>
      </c>
      <c r="F5125" s="54">
        <v>0</v>
      </c>
      <c r="G5125" s="54">
        <v>0</v>
      </c>
      <c r="H5125" s="54">
        <v>0</v>
      </c>
    </row>
    <row r="5126" spans="1:8" ht="32.25">
      <c r="A5126" s="51" t="s">
        <v>154</v>
      </c>
      <c r="B5126" s="121" t="s">
        <v>4783</v>
      </c>
      <c r="C5126" s="122" t="s">
        <v>7158</v>
      </c>
      <c r="D5126" s="54">
        <v>40200</v>
      </c>
      <c r="E5126" s="54">
        <v>40200</v>
      </c>
      <c r="F5126" s="54">
        <v>40200</v>
      </c>
      <c r="G5126" s="54">
        <v>40200</v>
      </c>
      <c r="H5126" s="54">
        <v>0</v>
      </c>
    </row>
    <row r="5127" spans="1:8" ht="32.25">
      <c r="A5127" s="51" t="s">
        <v>155</v>
      </c>
      <c r="B5127" s="121" t="s">
        <v>4783</v>
      </c>
      <c r="C5127" s="122" t="s">
        <v>7159</v>
      </c>
      <c r="D5127" s="54">
        <v>192000</v>
      </c>
      <c r="E5127" s="54">
        <v>192000</v>
      </c>
      <c r="F5127" s="54">
        <v>192000</v>
      </c>
      <c r="G5127" s="54">
        <v>192000</v>
      </c>
      <c r="H5127" s="54">
        <v>0</v>
      </c>
    </row>
    <row r="5128" spans="1:8" ht="32.25">
      <c r="A5128" s="51" t="s">
        <v>156</v>
      </c>
      <c r="B5128" s="121" t="s">
        <v>4783</v>
      </c>
      <c r="C5128" s="122" t="s">
        <v>7160</v>
      </c>
      <c r="D5128" s="54">
        <v>148200</v>
      </c>
      <c r="E5128" s="54">
        <v>148200</v>
      </c>
      <c r="F5128" s="54">
        <v>148200</v>
      </c>
      <c r="G5128" s="54">
        <v>148200</v>
      </c>
      <c r="H5128" s="54">
        <v>0</v>
      </c>
    </row>
    <row r="5129" spans="1:8" ht="32.25">
      <c r="A5129" s="51" t="s">
        <v>157</v>
      </c>
      <c r="B5129" s="121" t="s">
        <v>4783</v>
      </c>
      <c r="C5129" s="122" t="s">
        <v>7161</v>
      </c>
      <c r="D5129" s="54">
        <v>169800</v>
      </c>
      <c r="E5129" s="54">
        <v>169800</v>
      </c>
      <c r="F5129" s="54">
        <v>169800</v>
      </c>
      <c r="G5129" s="54">
        <v>169800</v>
      </c>
      <c r="H5129" s="54">
        <v>0</v>
      </c>
    </row>
    <row r="5130" spans="1:8" ht="32.25">
      <c r="A5130" s="51" t="s">
        <v>0</v>
      </c>
      <c r="B5130" s="121" t="s">
        <v>4783</v>
      </c>
      <c r="C5130" s="122" t="s">
        <v>7162</v>
      </c>
      <c r="D5130" s="54">
        <v>190000</v>
      </c>
      <c r="E5130" s="54">
        <v>0</v>
      </c>
      <c r="F5130" s="54">
        <v>0</v>
      </c>
      <c r="G5130" s="54">
        <v>0</v>
      </c>
      <c r="H5130" s="54">
        <v>0</v>
      </c>
    </row>
    <row r="5131" spans="1:8" ht="32.25">
      <c r="A5131" s="51" t="s">
        <v>1</v>
      </c>
      <c r="B5131" s="121" t="s">
        <v>7163</v>
      </c>
      <c r="C5131" s="122" t="s">
        <v>7164</v>
      </c>
      <c r="D5131" s="54">
        <v>1000000</v>
      </c>
      <c r="E5131" s="54">
        <v>849000</v>
      </c>
      <c r="F5131" s="54">
        <v>849000</v>
      </c>
      <c r="G5131" s="54">
        <v>849000</v>
      </c>
      <c r="H5131" s="54">
        <v>0</v>
      </c>
    </row>
    <row r="5132" spans="1:8" ht="32.25">
      <c r="A5132" s="51" t="s">
        <v>2</v>
      </c>
      <c r="B5132" s="121" t="s">
        <v>7165</v>
      </c>
      <c r="C5132" s="122" t="s">
        <v>7166</v>
      </c>
      <c r="D5132" s="54">
        <v>70000</v>
      </c>
      <c r="E5132" s="54">
        <v>59000</v>
      </c>
      <c r="F5132" s="54">
        <v>59000</v>
      </c>
      <c r="G5132" s="54">
        <v>59000</v>
      </c>
      <c r="H5132" s="54">
        <v>0</v>
      </c>
    </row>
    <row r="5133" spans="1:8" ht="32.25">
      <c r="A5133" s="51" t="s">
        <v>3</v>
      </c>
      <c r="B5133" s="121" t="s">
        <v>4787</v>
      </c>
      <c r="C5133" s="122" t="s">
        <v>4788</v>
      </c>
      <c r="D5133" s="54">
        <v>100000</v>
      </c>
      <c r="E5133" s="54">
        <v>100000</v>
      </c>
      <c r="F5133" s="54">
        <v>100000</v>
      </c>
      <c r="G5133" s="54">
        <v>0</v>
      </c>
      <c r="H5133" s="54">
        <v>99019.4</v>
      </c>
    </row>
    <row r="5134" spans="1:8">
      <c r="A5134" s="51" t="s">
        <v>4</v>
      </c>
      <c r="B5134" s="121" t="s">
        <v>4787</v>
      </c>
      <c r="C5134" s="122" t="s">
        <v>7167</v>
      </c>
      <c r="D5134" s="54">
        <v>1000000</v>
      </c>
      <c r="E5134" s="54">
        <v>1000000</v>
      </c>
      <c r="F5134" s="54">
        <v>1000000</v>
      </c>
      <c r="G5134" s="54">
        <v>1000000</v>
      </c>
      <c r="H5134" s="54">
        <v>0</v>
      </c>
    </row>
    <row r="5135" spans="1:8" ht="32.25">
      <c r="A5135" s="51" t="s">
        <v>5</v>
      </c>
      <c r="B5135" s="121" t="s">
        <v>4787</v>
      </c>
      <c r="C5135" s="122" t="s">
        <v>7168</v>
      </c>
      <c r="D5135" s="54">
        <v>133000</v>
      </c>
      <c r="E5135" s="54">
        <v>133000</v>
      </c>
      <c r="F5135" s="54">
        <v>133000</v>
      </c>
      <c r="G5135" s="54">
        <v>133000</v>
      </c>
      <c r="H5135" s="54">
        <v>0</v>
      </c>
    </row>
    <row r="5136" spans="1:8" ht="32.25">
      <c r="A5136" s="51" t="s">
        <v>6</v>
      </c>
      <c r="B5136" s="121" t="s">
        <v>4787</v>
      </c>
      <c r="C5136" s="122" t="s">
        <v>7169</v>
      </c>
      <c r="D5136" s="54">
        <v>133000</v>
      </c>
      <c r="E5136" s="54">
        <v>133000</v>
      </c>
      <c r="F5136" s="54">
        <v>133000</v>
      </c>
      <c r="G5136" s="54">
        <v>133000</v>
      </c>
      <c r="H5136" s="54">
        <v>0</v>
      </c>
    </row>
    <row r="5137" spans="1:8" ht="32.25">
      <c r="A5137" s="51" t="s">
        <v>7</v>
      </c>
      <c r="B5137" s="121" t="s">
        <v>4787</v>
      </c>
      <c r="C5137" s="122" t="s">
        <v>7170</v>
      </c>
      <c r="D5137" s="54">
        <v>133000</v>
      </c>
      <c r="E5137" s="54">
        <v>133000</v>
      </c>
      <c r="F5137" s="54">
        <v>133000</v>
      </c>
      <c r="G5137" s="54">
        <v>133000</v>
      </c>
      <c r="H5137" s="54">
        <v>0</v>
      </c>
    </row>
    <row r="5138" spans="1:8" ht="32.25">
      <c r="A5138" s="51" t="s">
        <v>8</v>
      </c>
      <c r="B5138" s="121" t="s">
        <v>4787</v>
      </c>
      <c r="C5138" s="122" t="s">
        <v>7171</v>
      </c>
      <c r="D5138" s="54">
        <v>133000</v>
      </c>
      <c r="E5138" s="54">
        <v>128000</v>
      </c>
      <c r="F5138" s="54">
        <v>128000</v>
      </c>
      <c r="G5138" s="54">
        <v>128000</v>
      </c>
      <c r="H5138" s="54">
        <v>0</v>
      </c>
    </row>
    <row r="5139" spans="1:8" ht="32.25">
      <c r="A5139" s="51" t="s">
        <v>115</v>
      </c>
      <c r="B5139" s="121" t="s">
        <v>4787</v>
      </c>
      <c r="C5139" s="122" t="s">
        <v>7172</v>
      </c>
      <c r="D5139" s="54">
        <v>133000</v>
      </c>
      <c r="E5139" s="54">
        <v>0</v>
      </c>
      <c r="F5139" s="54">
        <v>0</v>
      </c>
      <c r="G5139" s="54">
        <v>0</v>
      </c>
      <c r="H5139" s="54">
        <v>0</v>
      </c>
    </row>
    <row r="5140" spans="1:8" ht="32.25">
      <c r="A5140" s="51" t="s">
        <v>116</v>
      </c>
      <c r="B5140" s="121" t="s">
        <v>4787</v>
      </c>
      <c r="C5140" s="122" t="s">
        <v>7173</v>
      </c>
      <c r="D5140" s="54">
        <v>133000</v>
      </c>
      <c r="E5140" s="54">
        <v>0</v>
      </c>
      <c r="F5140" s="54">
        <v>0</v>
      </c>
      <c r="G5140" s="54">
        <v>0</v>
      </c>
      <c r="H5140" s="54">
        <v>0</v>
      </c>
    </row>
    <row r="5141" spans="1:8" ht="48">
      <c r="A5141" s="51" t="s">
        <v>117</v>
      </c>
      <c r="B5141" s="121" t="s">
        <v>4789</v>
      </c>
      <c r="C5141" s="122" t="s">
        <v>4790</v>
      </c>
      <c r="D5141" s="54">
        <v>436000</v>
      </c>
      <c r="E5141" s="14">
        <v>436000</v>
      </c>
      <c r="F5141" s="14">
        <v>436000</v>
      </c>
      <c r="G5141" s="54">
        <v>0</v>
      </c>
      <c r="H5141" s="14">
        <v>433942.29</v>
      </c>
    </row>
    <row r="5142" spans="1:8" ht="32.25">
      <c r="A5142" s="51" t="s">
        <v>118</v>
      </c>
      <c r="B5142" s="121" t="s">
        <v>4789</v>
      </c>
      <c r="C5142" s="122" t="s">
        <v>4791</v>
      </c>
      <c r="D5142" s="54">
        <v>47000</v>
      </c>
      <c r="E5142" s="14">
        <v>47000</v>
      </c>
      <c r="F5142" s="14">
        <v>47000</v>
      </c>
      <c r="G5142" s="54">
        <v>0</v>
      </c>
      <c r="H5142" s="14">
        <v>47000</v>
      </c>
    </row>
    <row r="5143" spans="1:8" ht="32.25">
      <c r="A5143" s="51" t="s">
        <v>119</v>
      </c>
      <c r="B5143" s="121" t="s">
        <v>4789</v>
      </c>
      <c r="C5143" s="122" t="s">
        <v>4792</v>
      </c>
      <c r="D5143" s="54">
        <v>163000</v>
      </c>
      <c r="E5143" s="14">
        <v>163000</v>
      </c>
      <c r="F5143" s="14">
        <v>163000</v>
      </c>
      <c r="G5143" s="54">
        <v>0</v>
      </c>
      <c r="H5143" s="14">
        <v>0</v>
      </c>
    </row>
    <row r="5144" spans="1:8" ht="32.25">
      <c r="A5144" s="51" t="s">
        <v>120</v>
      </c>
      <c r="B5144" s="121" t="s">
        <v>4789</v>
      </c>
      <c r="C5144" s="122" t="s">
        <v>4793</v>
      </c>
      <c r="D5144" s="54">
        <v>70000</v>
      </c>
      <c r="E5144" s="14">
        <v>70000</v>
      </c>
      <c r="F5144" s="14">
        <v>70000</v>
      </c>
      <c r="G5144" s="54">
        <v>0</v>
      </c>
      <c r="H5144" s="14">
        <v>21000</v>
      </c>
    </row>
    <row r="5145" spans="1:8" ht="32.25">
      <c r="A5145" s="51" t="s">
        <v>121</v>
      </c>
      <c r="B5145" s="121" t="s">
        <v>4789</v>
      </c>
      <c r="C5145" s="122" t="s">
        <v>4794</v>
      </c>
      <c r="D5145" s="54">
        <v>116000</v>
      </c>
      <c r="E5145" s="14">
        <v>116000</v>
      </c>
      <c r="F5145" s="14">
        <v>116000</v>
      </c>
      <c r="G5145" s="54">
        <v>0</v>
      </c>
      <c r="H5145" s="14">
        <v>116000</v>
      </c>
    </row>
    <row r="5146" spans="1:8" ht="32.25">
      <c r="A5146" s="51" t="s">
        <v>122</v>
      </c>
      <c r="B5146" s="121" t="s">
        <v>4789</v>
      </c>
      <c r="C5146" s="122" t="s">
        <v>4795</v>
      </c>
      <c r="D5146" s="54">
        <v>332000</v>
      </c>
      <c r="E5146" s="14">
        <v>332000</v>
      </c>
      <c r="F5146" s="14">
        <v>332000</v>
      </c>
      <c r="G5146" s="54">
        <v>0</v>
      </c>
      <c r="H5146" s="14">
        <v>99600</v>
      </c>
    </row>
    <row r="5147" spans="1:8" ht="32.25">
      <c r="A5147" s="51" t="s">
        <v>123</v>
      </c>
      <c r="B5147" s="121" t="s">
        <v>4789</v>
      </c>
      <c r="C5147" s="122" t="s">
        <v>4796</v>
      </c>
      <c r="D5147" s="54">
        <v>73000</v>
      </c>
      <c r="E5147" s="14">
        <v>73000</v>
      </c>
      <c r="F5147" s="14">
        <v>73000</v>
      </c>
      <c r="G5147" s="54">
        <v>0</v>
      </c>
      <c r="H5147" s="14">
        <v>0</v>
      </c>
    </row>
    <row r="5148" spans="1:8" ht="32.25">
      <c r="A5148" s="51" t="s">
        <v>127</v>
      </c>
      <c r="B5148" s="121" t="s">
        <v>4789</v>
      </c>
      <c r="C5148" s="122" t="s">
        <v>4797</v>
      </c>
      <c r="D5148" s="54">
        <v>76000</v>
      </c>
      <c r="E5148" s="14">
        <v>76000</v>
      </c>
      <c r="F5148" s="14">
        <v>76000</v>
      </c>
      <c r="G5148" s="54">
        <v>0</v>
      </c>
      <c r="H5148" s="14">
        <v>76000</v>
      </c>
    </row>
    <row r="5149" spans="1:8" ht="32.25">
      <c r="A5149" s="51" t="s">
        <v>900</v>
      </c>
      <c r="B5149" s="121" t="s">
        <v>4789</v>
      </c>
      <c r="C5149" s="122" t="s">
        <v>4798</v>
      </c>
      <c r="D5149" s="54">
        <v>52000</v>
      </c>
      <c r="E5149" s="14">
        <v>52000</v>
      </c>
      <c r="F5149" s="14">
        <v>52000</v>
      </c>
      <c r="G5149" s="54">
        <v>0</v>
      </c>
      <c r="H5149" s="14">
        <v>52000</v>
      </c>
    </row>
    <row r="5150" spans="1:8" ht="32.25">
      <c r="A5150" s="51" t="s">
        <v>902</v>
      </c>
      <c r="B5150" s="121" t="s">
        <v>4789</v>
      </c>
      <c r="C5150" s="122" t="s">
        <v>4799</v>
      </c>
      <c r="D5150" s="54">
        <v>236000</v>
      </c>
      <c r="E5150" s="14">
        <v>236000</v>
      </c>
      <c r="F5150" s="14">
        <v>236000</v>
      </c>
      <c r="G5150" s="54">
        <v>0</v>
      </c>
      <c r="H5150" s="14">
        <v>235882.11</v>
      </c>
    </row>
    <row r="5151" spans="1:8" ht="32.25">
      <c r="A5151" s="51" t="s">
        <v>904</v>
      </c>
      <c r="B5151" s="121" t="s">
        <v>4789</v>
      </c>
      <c r="C5151" s="122" t="s">
        <v>4800</v>
      </c>
      <c r="D5151" s="54">
        <v>180000</v>
      </c>
      <c r="E5151" s="14">
        <v>180000</v>
      </c>
      <c r="F5151" s="14">
        <v>180000</v>
      </c>
      <c r="G5151" s="54">
        <v>0</v>
      </c>
      <c r="H5151" s="14">
        <v>180000</v>
      </c>
    </row>
    <row r="5152" spans="1:8" ht="32.25">
      <c r="A5152" s="51" t="s">
        <v>906</v>
      </c>
      <c r="B5152" s="121" t="s">
        <v>4789</v>
      </c>
      <c r="C5152" s="122" t="s">
        <v>4801</v>
      </c>
      <c r="D5152" s="54">
        <v>308000</v>
      </c>
      <c r="E5152" s="14">
        <v>308000</v>
      </c>
      <c r="F5152" s="14">
        <v>308000</v>
      </c>
      <c r="G5152" s="54">
        <v>0</v>
      </c>
      <c r="H5152" s="14">
        <v>0</v>
      </c>
    </row>
    <row r="5153" spans="1:8">
      <c r="A5153" s="51" t="s">
        <v>908</v>
      </c>
      <c r="B5153" s="121" t="s">
        <v>4789</v>
      </c>
      <c r="C5153" s="122" t="s">
        <v>4802</v>
      </c>
      <c r="D5153" s="54">
        <v>49500</v>
      </c>
      <c r="E5153" s="14">
        <v>49500</v>
      </c>
      <c r="F5153" s="14">
        <v>49500</v>
      </c>
      <c r="G5153" s="54">
        <v>0</v>
      </c>
      <c r="H5153" s="14">
        <v>0</v>
      </c>
    </row>
    <row r="5154" spans="1:8" ht="32.25">
      <c r="A5154" s="51" t="s">
        <v>910</v>
      </c>
      <c r="B5154" s="121" t="s">
        <v>4789</v>
      </c>
      <c r="C5154" s="122" t="s">
        <v>4803</v>
      </c>
      <c r="D5154" s="54">
        <v>49500</v>
      </c>
      <c r="E5154" s="14">
        <v>49500</v>
      </c>
      <c r="F5154" s="14">
        <v>49500</v>
      </c>
      <c r="G5154" s="54">
        <v>0</v>
      </c>
      <c r="H5154" s="14">
        <v>0</v>
      </c>
    </row>
    <row r="5155" spans="1:8">
      <c r="A5155" s="51" t="s">
        <v>912</v>
      </c>
      <c r="B5155" s="121" t="s">
        <v>4789</v>
      </c>
      <c r="C5155" s="122" t="s">
        <v>4804</v>
      </c>
      <c r="D5155" s="54">
        <v>49500</v>
      </c>
      <c r="E5155" s="14">
        <v>49500</v>
      </c>
      <c r="F5155" s="14">
        <v>49500</v>
      </c>
      <c r="G5155" s="54">
        <v>0</v>
      </c>
      <c r="H5155" s="14">
        <v>49500</v>
      </c>
    </row>
    <row r="5156" spans="1:8">
      <c r="A5156" s="51" t="s">
        <v>914</v>
      </c>
      <c r="B5156" s="121" t="s">
        <v>4789</v>
      </c>
      <c r="C5156" s="122" t="s">
        <v>4805</v>
      </c>
      <c r="D5156" s="54">
        <v>49500</v>
      </c>
      <c r="E5156" s="14">
        <v>49500</v>
      </c>
      <c r="F5156" s="14">
        <v>49500</v>
      </c>
      <c r="G5156" s="54">
        <v>0</v>
      </c>
      <c r="H5156" s="14">
        <v>49500</v>
      </c>
    </row>
    <row r="5157" spans="1:8">
      <c r="A5157" s="51" t="s">
        <v>916</v>
      </c>
      <c r="B5157" s="121" t="s">
        <v>4789</v>
      </c>
      <c r="C5157" s="122" t="s">
        <v>4806</v>
      </c>
      <c r="D5157" s="54">
        <v>49500</v>
      </c>
      <c r="E5157" s="14">
        <v>49500</v>
      </c>
      <c r="F5157" s="14">
        <v>49500</v>
      </c>
      <c r="G5157" s="54">
        <v>0</v>
      </c>
      <c r="H5157" s="14">
        <v>0</v>
      </c>
    </row>
    <row r="5158" spans="1:8">
      <c r="A5158" s="51" t="s">
        <v>918</v>
      </c>
      <c r="B5158" s="121" t="s">
        <v>4789</v>
      </c>
      <c r="C5158" s="122" t="s">
        <v>4807</v>
      </c>
      <c r="D5158" s="54">
        <v>49500</v>
      </c>
      <c r="E5158" s="14">
        <v>49500</v>
      </c>
      <c r="F5158" s="14">
        <v>49500</v>
      </c>
      <c r="G5158" s="54">
        <v>0</v>
      </c>
      <c r="H5158" s="14">
        <v>49500</v>
      </c>
    </row>
    <row r="5159" spans="1:8">
      <c r="A5159" s="51" t="s">
        <v>920</v>
      </c>
      <c r="B5159" s="121" t="s">
        <v>4789</v>
      </c>
      <c r="C5159" s="122" t="s">
        <v>7174</v>
      </c>
      <c r="D5159" s="54">
        <v>49500</v>
      </c>
      <c r="E5159" s="14">
        <v>49500</v>
      </c>
      <c r="F5159" s="14">
        <v>49500</v>
      </c>
      <c r="G5159" s="54">
        <v>0</v>
      </c>
      <c r="H5159" s="14">
        <v>0</v>
      </c>
    </row>
    <row r="5160" spans="1:8" ht="32.25">
      <c r="A5160" s="51" t="s">
        <v>922</v>
      </c>
      <c r="B5160" s="121" t="s">
        <v>4789</v>
      </c>
      <c r="C5160" s="122" t="s">
        <v>4808</v>
      </c>
      <c r="D5160" s="54">
        <v>49500</v>
      </c>
      <c r="E5160" s="14">
        <v>49500</v>
      </c>
      <c r="F5160" s="14">
        <v>49500</v>
      </c>
      <c r="G5160" s="54">
        <v>0</v>
      </c>
      <c r="H5160" s="14">
        <v>0</v>
      </c>
    </row>
    <row r="5161" spans="1:8" ht="32.25">
      <c r="A5161" s="51" t="s">
        <v>923</v>
      </c>
      <c r="B5161" s="121" t="s">
        <v>4789</v>
      </c>
      <c r="C5161" s="122" t="s">
        <v>4809</v>
      </c>
      <c r="D5161" s="54">
        <v>49500</v>
      </c>
      <c r="E5161" s="14">
        <v>49500</v>
      </c>
      <c r="F5161" s="14">
        <v>49500</v>
      </c>
      <c r="G5161" s="54">
        <v>0</v>
      </c>
      <c r="H5161" s="14">
        <v>0</v>
      </c>
    </row>
    <row r="5162" spans="1:8">
      <c r="A5162" s="51" t="s">
        <v>924</v>
      </c>
      <c r="B5162" s="121" t="s">
        <v>4789</v>
      </c>
      <c r="C5162" s="122" t="s">
        <v>4810</v>
      </c>
      <c r="D5162" s="54">
        <v>49500</v>
      </c>
      <c r="E5162" s="14">
        <v>49500</v>
      </c>
      <c r="F5162" s="14">
        <v>49500</v>
      </c>
      <c r="G5162" s="54">
        <v>0</v>
      </c>
      <c r="H5162" s="14">
        <v>0</v>
      </c>
    </row>
    <row r="5163" spans="1:8" ht="32.25">
      <c r="A5163" s="51" t="s">
        <v>927</v>
      </c>
      <c r="B5163" s="121" t="s">
        <v>4789</v>
      </c>
      <c r="C5163" s="122" t="s">
        <v>4811</v>
      </c>
      <c r="D5163" s="54">
        <v>34000</v>
      </c>
      <c r="E5163" s="14">
        <v>34000</v>
      </c>
      <c r="F5163" s="14">
        <v>34000</v>
      </c>
      <c r="G5163" s="54">
        <v>0</v>
      </c>
      <c r="H5163" s="14">
        <v>0</v>
      </c>
    </row>
    <row r="5164" spans="1:8" ht="32.25">
      <c r="A5164" s="51" t="s">
        <v>929</v>
      </c>
      <c r="B5164" s="121" t="s">
        <v>4789</v>
      </c>
      <c r="C5164" s="122" t="s">
        <v>4812</v>
      </c>
      <c r="D5164" s="54">
        <v>190000</v>
      </c>
      <c r="E5164" s="14">
        <v>190000</v>
      </c>
      <c r="F5164" s="14">
        <v>190000</v>
      </c>
      <c r="G5164" s="54">
        <v>0</v>
      </c>
      <c r="H5164" s="14">
        <v>16105</v>
      </c>
    </row>
    <row r="5165" spans="1:8" ht="32.25">
      <c r="A5165" s="51" t="s">
        <v>931</v>
      </c>
      <c r="B5165" s="121" t="s">
        <v>4789</v>
      </c>
      <c r="C5165" s="122" t="s">
        <v>4813</v>
      </c>
      <c r="D5165" s="54">
        <v>600000</v>
      </c>
      <c r="E5165" s="14">
        <v>600000</v>
      </c>
      <c r="F5165" s="14">
        <v>600000</v>
      </c>
      <c r="G5165" s="54">
        <v>0</v>
      </c>
      <c r="H5165" s="14">
        <v>499000</v>
      </c>
    </row>
    <row r="5166" spans="1:8" ht="32.25">
      <c r="A5166" s="51" t="s">
        <v>933</v>
      </c>
      <c r="B5166" s="121" t="s">
        <v>4789</v>
      </c>
      <c r="C5166" s="122" t="s">
        <v>4814</v>
      </c>
      <c r="D5166" s="54">
        <v>100000</v>
      </c>
      <c r="E5166" s="14">
        <v>100000</v>
      </c>
      <c r="F5166" s="14">
        <v>100000</v>
      </c>
      <c r="G5166" s="54">
        <v>0</v>
      </c>
      <c r="H5166" s="14">
        <v>99956</v>
      </c>
    </row>
    <row r="5167" spans="1:8" ht="32.25">
      <c r="A5167" s="51" t="s">
        <v>935</v>
      </c>
      <c r="B5167" s="121" t="s">
        <v>4789</v>
      </c>
      <c r="C5167" s="122" t="s">
        <v>4815</v>
      </c>
      <c r="D5167" s="54">
        <v>190000</v>
      </c>
      <c r="E5167" s="14">
        <v>190000</v>
      </c>
      <c r="F5167" s="14">
        <v>190000</v>
      </c>
      <c r="G5167" s="54">
        <v>0</v>
      </c>
      <c r="H5167" s="14">
        <v>0</v>
      </c>
    </row>
    <row r="5168" spans="1:8" ht="32.25">
      <c r="A5168" s="51" t="s">
        <v>936</v>
      </c>
      <c r="B5168" s="121" t="s">
        <v>4789</v>
      </c>
      <c r="C5168" s="122" t="s">
        <v>4816</v>
      </c>
      <c r="D5168" s="54">
        <v>155000</v>
      </c>
      <c r="E5168" s="14">
        <v>155000</v>
      </c>
      <c r="F5168" s="14">
        <v>155000</v>
      </c>
      <c r="G5168" s="54">
        <v>0</v>
      </c>
      <c r="H5168" s="14">
        <v>46049.4</v>
      </c>
    </row>
    <row r="5169" spans="1:8" ht="32.25">
      <c r="A5169" s="51" t="s">
        <v>937</v>
      </c>
      <c r="B5169" s="121" t="s">
        <v>4789</v>
      </c>
      <c r="C5169" s="122" t="s">
        <v>4817</v>
      </c>
      <c r="D5169" s="54">
        <v>71000</v>
      </c>
      <c r="E5169" s="14">
        <v>71000</v>
      </c>
      <c r="F5169" s="14">
        <v>71000</v>
      </c>
      <c r="G5169" s="54">
        <v>0</v>
      </c>
      <c r="H5169" s="14">
        <v>69288.28</v>
      </c>
    </row>
    <row r="5170" spans="1:8" ht="32.25">
      <c r="A5170" s="51" t="s">
        <v>940</v>
      </c>
      <c r="B5170" s="121" t="s">
        <v>4789</v>
      </c>
      <c r="C5170" s="122" t="s">
        <v>4818</v>
      </c>
      <c r="D5170" s="54">
        <v>150000</v>
      </c>
      <c r="E5170" s="14">
        <v>150000</v>
      </c>
      <c r="F5170" s="14">
        <v>150000</v>
      </c>
      <c r="G5170" s="54">
        <v>0</v>
      </c>
      <c r="H5170" s="14">
        <v>44149.5</v>
      </c>
    </row>
    <row r="5171" spans="1:8" ht="32.25">
      <c r="A5171" s="51" t="s">
        <v>942</v>
      </c>
      <c r="B5171" s="121" t="s">
        <v>4789</v>
      </c>
      <c r="C5171" s="122" t="s">
        <v>4819</v>
      </c>
      <c r="D5171" s="54">
        <v>30000</v>
      </c>
      <c r="E5171" s="14">
        <v>30000</v>
      </c>
      <c r="F5171" s="14">
        <v>30000</v>
      </c>
      <c r="G5171" s="54">
        <v>0</v>
      </c>
      <c r="H5171" s="14">
        <v>0</v>
      </c>
    </row>
    <row r="5172" spans="1:8" ht="32.25">
      <c r="A5172" s="51" t="s">
        <v>943</v>
      </c>
      <c r="B5172" s="121" t="s">
        <v>4789</v>
      </c>
      <c r="C5172" s="122" t="s">
        <v>4820</v>
      </c>
      <c r="D5172" s="54">
        <v>246000</v>
      </c>
      <c r="E5172" s="14">
        <v>246000</v>
      </c>
      <c r="F5172" s="14">
        <v>246000</v>
      </c>
      <c r="G5172" s="54">
        <v>0</v>
      </c>
      <c r="H5172" s="14">
        <v>73084.2</v>
      </c>
    </row>
    <row r="5173" spans="1:8" ht="32.25">
      <c r="A5173" s="51" t="s">
        <v>944</v>
      </c>
      <c r="B5173" s="121" t="s">
        <v>4789</v>
      </c>
      <c r="C5173" s="122" t="s">
        <v>7175</v>
      </c>
      <c r="D5173" s="54">
        <v>29000</v>
      </c>
      <c r="E5173" s="14">
        <v>29000</v>
      </c>
      <c r="F5173" s="14">
        <v>29000</v>
      </c>
      <c r="G5173" s="54">
        <v>0</v>
      </c>
      <c r="H5173" s="14">
        <v>0</v>
      </c>
    </row>
    <row r="5174" spans="1:8" ht="32.25">
      <c r="A5174" s="51" t="s">
        <v>947</v>
      </c>
      <c r="B5174" s="121" t="s">
        <v>4789</v>
      </c>
      <c r="C5174" s="122" t="s">
        <v>4821</v>
      </c>
      <c r="D5174" s="54">
        <v>85000</v>
      </c>
      <c r="E5174" s="14">
        <v>85000</v>
      </c>
      <c r="F5174" s="14">
        <v>85000</v>
      </c>
      <c r="G5174" s="54">
        <v>0</v>
      </c>
      <c r="H5174" s="14">
        <v>0</v>
      </c>
    </row>
    <row r="5175" spans="1:8" ht="32.25">
      <c r="A5175" s="51" t="s">
        <v>949</v>
      </c>
      <c r="B5175" s="121" t="s">
        <v>4789</v>
      </c>
      <c r="C5175" s="122" t="s">
        <v>4822</v>
      </c>
      <c r="D5175" s="54">
        <v>85000</v>
      </c>
      <c r="E5175" s="14">
        <v>85000</v>
      </c>
      <c r="F5175" s="14">
        <v>85000</v>
      </c>
      <c r="G5175" s="54">
        <v>0</v>
      </c>
      <c r="H5175" s="14">
        <v>0</v>
      </c>
    </row>
    <row r="5176" spans="1:8">
      <c r="A5176" s="51" t="s">
        <v>951</v>
      </c>
      <c r="B5176" s="121" t="s">
        <v>4789</v>
      </c>
      <c r="C5176" s="122" t="s">
        <v>4823</v>
      </c>
      <c r="D5176" s="54">
        <v>85000</v>
      </c>
      <c r="E5176" s="14">
        <v>85000</v>
      </c>
      <c r="F5176" s="14">
        <v>85000</v>
      </c>
      <c r="G5176" s="54">
        <v>0</v>
      </c>
      <c r="H5176" s="14">
        <v>0</v>
      </c>
    </row>
    <row r="5177" spans="1:8" ht="48">
      <c r="A5177" s="51" t="s">
        <v>953</v>
      </c>
      <c r="B5177" s="121" t="s">
        <v>4789</v>
      </c>
      <c r="C5177" s="122" t="s">
        <v>7176</v>
      </c>
      <c r="D5177" s="54">
        <v>171000</v>
      </c>
      <c r="E5177" s="14">
        <v>171000</v>
      </c>
      <c r="F5177" s="14">
        <v>171000</v>
      </c>
      <c r="G5177" s="54">
        <v>171000</v>
      </c>
      <c r="H5177" s="14">
        <v>0</v>
      </c>
    </row>
    <row r="5178" spans="1:8" ht="48">
      <c r="A5178" s="51" t="s">
        <v>955</v>
      </c>
      <c r="B5178" s="121" t="s">
        <v>4789</v>
      </c>
      <c r="C5178" s="122" t="s">
        <v>7177</v>
      </c>
      <c r="D5178" s="54">
        <v>33800</v>
      </c>
      <c r="E5178" s="14">
        <v>33800</v>
      </c>
      <c r="F5178" s="14">
        <v>33800</v>
      </c>
      <c r="G5178" s="54">
        <v>33800</v>
      </c>
      <c r="H5178" s="14">
        <v>0</v>
      </c>
    </row>
    <row r="5179" spans="1:8" ht="32.25">
      <c r="A5179" s="51" t="s">
        <v>956</v>
      </c>
      <c r="B5179" s="121" t="s">
        <v>4789</v>
      </c>
      <c r="C5179" s="122" t="s">
        <v>4801</v>
      </c>
      <c r="D5179" s="54">
        <v>113200</v>
      </c>
      <c r="E5179" s="14">
        <v>113200</v>
      </c>
      <c r="F5179" s="14">
        <v>113200</v>
      </c>
      <c r="G5179" s="54">
        <v>113200</v>
      </c>
      <c r="H5179" s="14">
        <v>0</v>
      </c>
    </row>
    <row r="5180" spans="1:8" ht="32.25">
      <c r="A5180" s="51" t="s">
        <v>957</v>
      </c>
      <c r="B5180" s="121" t="s">
        <v>4789</v>
      </c>
      <c r="C5180" s="122" t="s">
        <v>7178</v>
      </c>
      <c r="D5180" s="54">
        <v>59000</v>
      </c>
      <c r="E5180" s="14">
        <v>59000</v>
      </c>
      <c r="F5180" s="14">
        <v>59000</v>
      </c>
      <c r="G5180" s="54">
        <v>59000</v>
      </c>
      <c r="H5180" s="14">
        <v>0</v>
      </c>
    </row>
    <row r="5181" spans="1:8" ht="32.25">
      <c r="A5181" s="51" t="s">
        <v>960</v>
      </c>
      <c r="B5181" s="121" t="s">
        <v>4789</v>
      </c>
      <c r="C5181" s="122" t="s">
        <v>7179</v>
      </c>
      <c r="D5181" s="54">
        <v>25000</v>
      </c>
      <c r="E5181" s="14">
        <v>25000</v>
      </c>
      <c r="F5181" s="14">
        <v>25000</v>
      </c>
      <c r="G5181" s="54">
        <v>25000</v>
      </c>
      <c r="H5181" s="14">
        <v>0</v>
      </c>
    </row>
    <row r="5182" spans="1:8" ht="32.25">
      <c r="A5182" s="51" t="s">
        <v>962</v>
      </c>
      <c r="B5182" s="121" t="s">
        <v>4789</v>
      </c>
      <c r="C5182" s="122" t="s">
        <v>4794</v>
      </c>
      <c r="D5182" s="54">
        <v>42000</v>
      </c>
      <c r="E5182" s="14">
        <v>42000</v>
      </c>
      <c r="F5182" s="14">
        <v>42000</v>
      </c>
      <c r="G5182" s="54">
        <v>42000</v>
      </c>
      <c r="H5182" s="14">
        <v>0</v>
      </c>
    </row>
    <row r="5183" spans="1:8" ht="32.25">
      <c r="A5183" s="51" t="s">
        <v>964</v>
      </c>
      <c r="B5183" s="121" t="s">
        <v>4789</v>
      </c>
      <c r="C5183" s="122" t="s">
        <v>7180</v>
      </c>
      <c r="D5183" s="54">
        <v>122000</v>
      </c>
      <c r="E5183" s="14">
        <v>122000</v>
      </c>
      <c r="F5183" s="14">
        <v>122000</v>
      </c>
      <c r="G5183" s="54">
        <v>122000</v>
      </c>
      <c r="H5183" s="14">
        <v>0</v>
      </c>
    </row>
    <row r="5184" spans="1:8" ht="32.25">
      <c r="A5184" s="51" t="s">
        <v>966</v>
      </c>
      <c r="B5184" s="121" t="s">
        <v>4789</v>
      </c>
      <c r="C5184" s="122" t="s">
        <v>4796</v>
      </c>
      <c r="D5184" s="54">
        <v>27000</v>
      </c>
      <c r="E5184" s="14">
        <v>27000</v>
      </c>
      <c r="F5184" s="14">
        <v>27000</v>
      </c>
      <c r="G5184" s="54">
        <v>27000</v>
      </c>
      <c r="H5184" s="14">
        <v>0</v>
      </c>
    </row>
    <row r="5185" spans="1:8" ht="32.25">
      <c r="A5185" s="51" t="s">
        <v>968</v>
      </c>
      <c r="B5185" s="121" t="s">
        <v>4789</v>
      </c>
      <c r="C5185" s="122" t="s">
        <v>7181</v>
      </c>
      <c r="D5185" s="54">
        <v>27000</v>
      </c>
      <c r="E5185" s="14">
        <v>27000</v>
      </c>
      <c r="F5185" s="14">
        <v>27000</v>
      </c>
      <c r="G5185" s="54">
        <v>27000</v>
      </c>
      <c r="H5185" s="14">
        <v>0</v>
      </c>
    </row>
    <row r="5186" spans="1:8" ht="32.25">
      <c r="A5186" s="51" t="s">
        <v>970</v>
      </c>
      <c r="B5186" s="121" t="s">
        <v>4789</v>
      </c>
      <c r="C5186" s="122" t="s">
        <v>7182</v>
      </c>
      <c r="D5186" s="54">
        <v>19000</v>
      </c>
      <c r="E5186" s="14">
        <v>19000</v>
      </c>
      <c r="F5186" s="14">
        <v>19000</v>
      </c>
      <c r="G5186" s="54">
        <v>19000</v>
      </c>
      <c r="H5186" s="14">
        <v>0</v>
      </c>
    </row>
    <row r="5187" spans="1:8" ht="32.25">
      <c r="A5187" s="51" t="s">
        <v>972</v>
      </c>
      <c r="B5187" s="121" t="s">
        <v>4789</v>
      </c>
      <c r="C5187" s="122" t="s">
        <v>7183</v>
      </c>
      <c r="D5187" s="54">
        <v>80000</v>
      </c>
      <c r="E5187" s="14">
        <v>80000</v>
      </c>
      <c r="F5187" s="14">
        <v>80000</v>
      </c>
      <c r="G5187" s="54">
        <v>80000</v>
      </c>
      <c r="H5187" s="14">
        <v>0</v>
      </c>
    </row>
    <row r="5188" spans="1:8" ht="32.25">
      <c r="A5188" s="51" t="s">
        <v>973</v>
      </c>
      <c r="B5188" s="121" t="s">
        <v>4789</v>
      </c>
      <c r="C5188" s="122" t="s">
        <v>4799</v>
      </c>
      <c r="D5188" s="54">
        <v>85000</v>
      </c>
      <c r="E5188" s="14">
        <v>85000</v>
      </c>
      <c r="F5188" s="14">
        <v>85000</v>
      </c>
      <c r="G5188" s="54">
        <v>85000</v>
      </c>
      <c r="H5188" s="14">
        <v>0</v>
      </c>
    </row>
    <row r="5189" spans="1:8" ht="32.25">
      <c r="A5189" s="51" t="s">
        <v>974</v>
      </c>
      <c r="B5189" s="121" t="s">
        <v>4789</v>
      </c>
      <c r="C5189" s="122" t="s">
        <v>7184</v>
      </c>
      <c r="D5189" s="54">
        <v>66000</v>
      </c>
      <c r="E5189" s="14">
        <v>66000</v>
      </c>
      <c r="F5189" s="14">
        <v>66000</v>
      </c>
      <c r="G5189" s="54">
        <v>66000</v>
      </c>
      <c r="H5189" s="14">
        <v>0</v>
      </c>
    </row>
    <row r="5190" spans="1:8" ht="32.25">
      <c r="A5190" s="51" t="s">
        <v>977</v>
      </c>
      <c r="B5190" s="121" t="s">
        <v>4789</v>
      </c>
      <c r="C5190" s="122" t="s">
        <v>7185</v>
      </c>
      <c r="D5190" s="54">
        <v>16000</v>
      </c>
      <c r="E5190" s="14">
        <v>16000</v>
      </c>
      <c r="F5190" s="14">
        <v>16000</v>
      </c>
      <c r="G5190" s="54">
        <v>16000</v>
      </c>
      <c r="H5190" s="14">
        <v>0</v>
      </c>
    </row>
    <row r="5191" spans="1:8">
      <c r="A5191" s="51" t="s">
        <v>979</v>
      </c>
      <c r="B5191" s="121" t="s">
        <v>4789</v>
      </c>
      <c r="C5191" s="122" t="s">
        <v>4802</v>
      </c>
      <c r="D5191" s="54">
        <v>17500</v>
      </c>
      <c r="E5191" s="14">
        <v>17500</v>
      </c>
      <c r="F5191" s="14">
        <v>17500</v>
      </c>
      <c r="G5191" s="54">
        <v>17500</v>
      </c>
      <c r="H5191" s="14">
        <v>0</v>
      </c>
    </row>
    <row r="5192" spans="1:8" ht="32.25">
      <c r="A5192" s="51" t="s">
        <v>981</v>
      </c>
      <c r="B5192" s="121" t="s">
        <v>4789</v>
      </c>
      <c r="C5192" s="122" t="s">
        <v>4803</v>
      </c>
      <c r="D5192" s="54">
        <v>17500</v>
      </c>
      <c r="E5192" s="14">
        <v>17500</v>
      </c>
      <c r="F5192" s="14">
        <v>17500</v>
      </c>
      <c r="G5192" s="54">
        <v>17500</v>
      </c>
      <c r="H5192" s="14">
        <v>0</v>
      </c>
    </row>
    <row r="5193" spans="1:8">
      <c r="A5193" s="51" t="s">
        <v>983</v>
      </c>
      <c r="B5193" s="121" t="s">
        <v>4789</v>
      </c>
      <c r="C5193" s="122" t="s">
        <v>4804</v>
      </c>
      <c r="D5193" s="54">
        <v>17500</v>
      </c>
      <c r="E5193" s="14">
        <v>17500</v>
      </c>
      <c r="F5193" s="14">
        <v>17500</v>
      </c>
      <c r="G5193" s="54">
        <v>17500</v>
      </c>
      <c r="H5193" s="14">
        <v>0</v>
      </c>
    </row>
    <row r="5194" spans="1:8">
      <c r="A5194" s="51" t="s">
        <v>985</v>
      </c>
      <c r="B5194" s="121" t="s">
        <v>4789</v>
      </c>
      <c r="C5194" s="122" t="s">
        <v>4805</v>
      </c>
      <c r="D5194" s="54">
        <v>17500</v>
      </c>
      <c r="E5194" s="14">
        <v>17500</v>
      </c>
      <c r="F5194" s="14">
        <v>17500</v>
      </c>
      <c r="G5194" s="54">
        <v>17500</v>
      </c>
      <c r="H5194" s="14">
        <v>0</v>
      </c>
    </row>
    <row r="5195" spans="1:8">
      <c r="A5195" s="51" t="s">
        <v>987</v>
      </c>
      <c r="B5195" s="121" t="s">
        <v>4789</v>
      </c>
      <c r="C5195" s="122" t="s">
        <v>4806</v>
      </c>
      <c r="D5195" s="54">
        <v>17500</v>
      </c>
      <c r="E5195" s="14">
        <v>17500</v>
      </c>
      <c r="F5195" s="14">
        <v>17500</v>
      </c>
      <c r="G5195" s="54">
        <v>17500</v>
      </c>
      <c r="H5195" s="14">
        <v>0</v>
      </c>
    </row>
    <row r="5196" spans="1:8">
      <c r="A5196" s="51" t="s">
        <v>989</v>
      </c>
      <c r="B5196" s="121" t="s">
        <v>4789</v>
      </c>
      <c r="C5196" s="122" t="s">
        <v>4807</v>
      </c>
      <c r="D5196" s="54">
        <v>17500</v>
      </c>
      <c r="E5196" s="14">
        <v>17500</v>
      </c>
      <c r="F5196" s="14">
        <v>17500</v>
      </c>
      <c r="G5196" s="54">
        <v>17500</v>
      </c>
      <c r="H5196" s="14">
        <v>0</v>
      </c>
    </row>
    <row r="5197" spans="1:8">
      <c r="A5197" s="51" t="s">
        <v>991</v>
      </c>
      <c r="B5197" s="121" t="s">
        <v>4789</v>
      </c>
      <c r="C5197" s="122" t="s">
        <v>7174</v>
      </c>
      <c r="D5197" s="54">
        <v>17500</v>
      </c>
      <c r="E5197" s="14">
        <v>17500</v>
      </c>
      <c r="F5197" s="14">
        <v>17500</v>
      </c>
      <c r="G5197" s="54">
        <v>17500</v>
      </c>
      <c r="H5197" s="14">
        <v>0</v>
      </c>
    </row>
    <row r="5198" spans="1:8" ht="32.25">
      <c r="A5198" s="51" t="s">
        <v>992</v>
      </c>
      <c r="B5198" s="121" t="s">
        <v>4789</v>
      </c>
      <c r="C5198" s="122" t="s">
        <v>4808</v>
      </c>
      <c r="D5198" s="54">
        <v>17500</v>
      </c>
      <c r="E5198" s="14">
        <v>17500</v>
      </c>
      <c r="F5198" s="14">
        <v>17500</v>
      </c>
      <c r="G5198" s="54">
        <v>17500</v>
      </c>
      <c r="H5198" s="14">
        <v>0</v>
      </c>
    </row>
    <row r="5199" spans="1:8" ht="32.25">
      <c r="A5199" s="51" t="s">
        <v>993</v>
      </c>
      <c r="B5199" s="121" t="s">
        <v>4789</v>
      </c>
      <c r="C5199" s="122" t="s">
        <v>4809</v>
      </c>
      <c r="D5199" s="54">
        <v>17500</v>
      </c>
      <c r="E5199" s="14">
        <v>17500</v>
      </c>
      <c r="F5199" s="14">
        <v>17500</v>
      </c>
      <c r="G5199" s="54">
        <v>17500</v>
      </c>
      <c r="H5199" s="14">
        <v>0</v>
      </c>
    </row>
    <row r="5200" spans="1:8">
      <c r="A5200" s="51" t="s">
        <v>996</v>
      </c>
      <c r="B5200" s="121" t="s">
        <v>4789</v>
      </c>
      <c r="C5200" s="122" t="s">
        <v>4810</v>
      </c>
      <c r="D5200" s="54">
        <v>17500</v>
      </c>
      <c r="E5200" s="14">
        <v>17500</v>
      </c>
      <c r="F5200" s="14">
        <v>17500</v>
      </c>
      <c r="G5200" s="54">
        <v>17500</v>
      </c>
      <c r="H5200" s="14">
        <v>0</v>
      </c>
    </row>
    <row r="5201" spans="1:8" ht="32.25">
      <c r="A5201" s="51" t="s">
        <v>997</v>
      </c>
      <c r="B5201" s="121" t="s">
        <v>4789</v>
      </c>
      <c r="C5201" s="122" t="s">
        <v>4811</v>
      </c>
      <c r="D5201" s="54">
        <v>13000</v>
      </c>
      <c r="E5201" s="14">
        <v>13000</v>
      </c>
      <c r="F5201" s="14">
        <v>13000</v>
      </c>
      <c r="G5201" s="54">
        <v>13000</v>
      </c>
      <c r="H5201" s="14">
        <v>0</v>
      </c>
    </row>
    <row r="5202" spans="1:8" ht="32.25">
      <c r="A5202" s="51" t="s">
        <v>998</v>
      </c>
      <c r="B5202" s="121" t="s">
        <v>4789</v>
      </c>
      <c r="C5202" s="122" t="s">
        <v>7186</v>
      </c>
      <c r="D5202" s="54">
        <v>550000</v>
      </c>
      <c r="E5202" s="14">
        <v>550000</v>
      </c>
      <c r="F5202" s="14">
        <v>550000</v>
      </c>
      <c r="G5202" s="54">
        <v>550000</v>
      </c>
      <c r="H5202" s="14">
        <v>0</v>
      </c>
    </row>
    <row r="5203" spans="1:8" ht="32.25">
      <c r="A5203" s="51" t="s">
        <v>1001</v>
      </c>
      <c r="B5203" s="121" t="s">
        <v>4789</v>
      </c>
      <c r="C5203" s="122" t="s">
        <v>7187</v>
      </c>
      <c r="D5203" s="54">
        <v>105000</v>
      </c>
      <c r="E5203" s="14">
        <v>105000</v>
      </c>
      <c r="F5203" s="14">
        <v>105000</v>
      </c>
      <c r="G5203" s="54">
        <v>105000</v>
      </c>
      <c r="H5203" s="14">
        <v>0</v>
      </c>
    </row>
    <row r="5204" spans="1:8" ht="32.25">
      <c r="A5204" s="51" t="s">
        <v>1003</v>
      </c>
      <c r="B5204" s="121" t="s">
        <v>4789</v>
      </c>
      <c r="C5204" s="122" t="s">
        <v>7188</v>
      </c>
      <c r="D5204" s="54">
        <v>35000</v>
      </c>
      <c r="E5204" s="14">
        <v>35000</v>
      </c>
      <c r="F5204" s="14">
        <v>35000</v>
      </c>
      <c r="G5204" s="54">
        <v>35000</v>
      </c>
      <c r="H5204" s="14">
        <v>0</v>
      </c>
    </row>
    <row r="5205" spans="1:8" ht="32.25">
      <c r="A5205" s="51" t="s">
        <v>1005</v>
      </c>
      <c r="B5205" s="121" t="s">
        <v>4789</v>
      </c>
      <c r="C5205" s="122" t="s">
        <v>7189</v>
      </c>
      <c r="D5205" s="54">
        <v>50000</v>
      </c>
      <c r="E5205" s="14">
        <v>50000</v>
      </c>
      <c r="F5205" s="14">
        <v>50000</v>
      </c>
      <c r="G5205" s="54">
        <v>50000</v>
      </c>
      <c r="H5205" s="14">
        <v>0</v>
      </c>
    </row>
    <row r="5206" spans="1:8" ht="32.25">
      <c r="A5206" s="51" t="s">
        <v>1007</v>
      </c>
      <c r="B5206" s="121" t="s">
        <v>4789</v>
      </c>
      <c r="C5206" s="122" t="s">
        <v>7190</v>
      </c>
      <c r="D5206" s="54">
        <v>50000</v>
      </c>
      <c r="E5206" s="14">
        <v>50000</v>
      </c>
      <c r="F5206" s="14">
        <v>50000</v>
      </c>
      <c r="G5206" s="54">
        <v>50000</v>
      </c>
      <c r="H5206" s="14">
        <v>0</v>
      </c>
    </row>
    <row r="5207" spans="1:8" ht="32.25">
      <c r="A5207" s="51" t="s">
        <v>1009</v>
      </c>
      <c r="B5207" s="121" t="s">
        <v>4789</v>
      </c>
      <c r="C5207" s="122" t="s">
        <v>7191</v>
      </c>
      <c r="D5207" s="54">
        <v>25000</v>
      </c>
      <c r="E5207" s="14">
        <v>25000</v>
      </c>
      <c r="F5207" s="14">
        <v>25000</v>
      </c>
      <c r="G5207" s="54">
        <v>25000</v>
      </c>
      <c r="H5207" s="14">
        <v>0</v>
      </c>
    </row>
    <row r="5208" spans="1:8" ht="32.25">
      <c r="A5208" s="51" t="s">
        <v>1011</v>
      </c>
      <c r="B5208" s="121" t="s">
        <v>4789</v>
      </c>
      <c r="C5208" s="122" t="s">
        <v>7192</v>
      </c>
      <c r="D5208" s="54">
        <v>50000</v>
      </c>
      <c r="E5208" s="14">
        <v>50000</v>
      </c>
      <c r="F5208" s="14">
        <v>50000</v>
      </c>
      <c r="G5208" s="54">
        <v>50000</v>
      </c>
      <c r="H5208" s="14">
        <v>0</v>
      </c>
    </row>
    <row r="5209" spans="1:8" ht="32.25">
      <c r="A5209" s="51" t="s">
        <v>1013</v>
      </c>
      <c r="B5209" s="121" t="s">
        <v>4789</v>
      </c>
      <c r="C5209" s="122" t="s">
        <v>7193</v>
      </c>
      <c r="D5209" s="54">
        <v>50000</v>
      </c>
      <c r="E5209" s="14">
        <v>50000</v>
      </c>
      <c r="F5209" s="14">
        <v>50000</v>
      </c>
      <c r="G5209" s="54">
        <v>50000</v>
      </c>
      <c r="H5209" s="14">
        <v>0</v>
      </c>
    </row>
    <row r="5210" spans="1:8" ht="32.25">
      <c r="A5210" s="51" t="s">
        <v>1015</v>
      </c>
      <c r="B5210" s="121" t="s">
        <v>4789</v>
      </c>
      <c r="C5210" s="122" t="s">
        <v>7194</v>
      </c>
      <c r="D5210" s="54">
        <v>50000</v>
      </c>
      <c r="E5210" s="14">
        <v>0</v>
      </c>
      <c r="F5210" s="14">
        <v>0</v>
      </c>
      <c r="G5210" s="54">
        <v>0</v>
      </c>
      <c r="H5210" s="14">
        <v>0</v>
      </c>
    </row>
    <row r="5211" spans="1:8" ht="32.25">
      <c r="A5211" s="51" t="s">
        <v>1017</v>
      </c>
      <c r="B5211" s="121" t="s">
        <v>4789</v>
      </c>
      <c r="C5211" s="122" t="s">
        <v>7195</v>
      </c>
      <c r="D5211" s="54">
        <v>50000</v>
      </c>
      <c r="E5211" s="14">
        <v>50000</v>
      </c>
      <c r="F5211" s="14">
        <v>50000</v>
      </c>
      <c r="G5211" s="54">
        <v>50000</v>
      </c>
      <c r="H5211" s="14">
        <v>0</v>
      </c>
    </row>
    <row r="5212" spans="1:8" ht="32.25">
      <c r="A5212" s="51" t="s">
        <v>1019</v>
      </c>
      <c r="B5212" s="121" t="s">
        <v>4789</v>
      </c>
      <c r="C5212" s="122" t="s">
        <v>7196</v>
      </c>
      <c r="D5212" s="54">
        <v>50000</v>
      </c>
      <c r="E5212" s="14">
        <v>50000</v>
      </c>
      <c r="F5212" s="14">
        <v>50000</v>
      </c>
      <c r="G5212" s="54">
        <v>50000</v>
      </c>
      <c r="H5212" s="14">
        <v>0</v>
      </c>
    </row>
    <row r="5213" spans="1:8" ht="32.25">
      <c r="A5213" s="51" t="s">
        <v>1021</v>
      </c>
      <c r="B5213" s="121" t="s">
        <v>4789</v>
      </c>
      <c r="C5213" s="122" t="s">
        <v>7197</v>
      </c>
      <c r="D5213" s="54">
        <v>50000</v>
      </c>
      <c r="E5213" s="14">
        <v>14000</v>
      </c>
      <c r="F5213" s="14">
        <v>14000</v>
      </c>
      <c r="G5213" s="54">
        <v>14000</v>
      </c>
      <c r="H5213" s="14">
        <v>0</v>
      </c>
    </row>
    <row r="5214" spans="1:8" ht="32.25">
      <c r="A5214" s="51" t="s">
        <v>1023</v>
      </c>
      <c r="B5214" s="121" t="s">
        <v>4789</v>
      </c>
      <c r="C5214" s="122" t="s">
        <v>7198</v>
      </c>
      <c r="D5214" s="54">
        <v>50000</v>
      </c>
      <c r="E5214" s="14">
        <v>0</v>
      </c>
      <c r="F5214" s="14">
        <v>0</v>
      </c>
      <c r="G5214" s="54">
        <v>0</v>
      </c>
      <c r="H5214" s="14">
        <v>0</v>
      </c>
    </row>
    <row r="5215" spans="1:8" ht="32.25">
      <c r="A5215" s="51" t="s">
        <v>1025</v>
      </c>
      <c r="B5215" s="121" t="s">
        <v>4789</v>
      </c>
      <c r="C5215" s="122" t="s">
        <v>7199</v>
      </c>
      <c r="D5215" s="54">
        <v>50000</v>
      </c>
      <c r="E5215" s="14">
        <v>0</v>
      </c>
      <c r="F5215" s="14">
        <v>0</v>
      </c>
      <c r="G5215" s="54">
        <v>0</v>
      </c>
      <c r="H5215" s="14">
        <v>0</v>
      </c>
    </row>
    <row r="5216" spans="1:8" ht="32.25">
      <c r="A5216" s="51" t="s">
        <v>1027</v>
      </c>
      <c r="B5216" s="121" t="s">
        <v>4789</v>
      </c>
      <c r="C5216" s="122" t="s">
        <v>7200</v>
      </c>
      <c r="D5216" s="54">
        <v>50000</v>
      </c>
      <c r="E5216" s="14">
        <v>0</v>
      </c>
      <c r="F5216" s="14">
        <v>0</v>
      </c>
      <c r="G5216" s="54">
        <v>0</v>
      </c>
      <c r="H5216" s="14">
        <v>0</v>
      </c>
    </row>
    <row r="5217" spans="1:8" ht="32.25">
      <c r="A5217" s="51" t="s">
        <v>1029</v>
      </c>
      <c r="B5217" s="121" t="s">
        <v>4789</v>
      </c>
      <c r="C5217" s="122" t="s">
        <v>7201</v>
      </c>
      <c r="D5217" s="54">
        <v>50000</v>
      </c>
      <c r="E5217" s="14">
        <v>0</v>
      </c>
      <c r="F5217" s="14">
        <v>0</v>
      </c>
      <c r="G5217" s="54">
        <v>0</v>
      </c>
      <c r="H5217" s="14">
        <v>0</v>
      </c>
    </row>
    <row r="5218" spans="1:8" ht="32.25">
      <c r="A5218" s="51" t="s">
        <v>1031</v>
      </c>
      <c r="B5218" s="121" t="s">
        <v>4789</v>
      </c>
      <c r="C5218" s="122" t="s">
        <v>7202</v>
      </c>
      <c r="D5218" s="54">
        <v>50000</v>
      </c>
      <c r="E5218" s="14">
        <v>0</v>
      </c>
      <c r="F5218" s="14">
        <v>0</v>
      </c>
      <c r="G5218" s="54">
        <v>0</v>
      </c>
      <c r="H5218" s="14">
        <v>0</v>
      </c>
    </row>
    <row r="5219" spans="1:8" ht="32.25">
      <c r="A5219" s="51" t="s">
        <v>1033</v>
      </c>
      <c r="B5219" s="121" t="s">
        <v>4789</v>
      </c>
      <c r="C5219" s="122" t="s">
        <v>7203</v>
      </c>
      <c r="D5219" s="54">
        <v>50000</v>
      </c>
      <c r="E5219" s="14">
        <v>0</v>
      </c>
      <c r="F5219" s="14">
        <v>0</v>
      </c>
      <c r="G5219" s="54">
        <v>0</v>
      </c>
      <c r="H5219" s="14">
        <v>0</v>
      </c>
    </row>
    <row r="5220" spans="1:8">
      <c r="A5220" s="51" t="s">
        <v>1034</v>
      </c>
      <c r="B5220" s="121" t="s">
        <v>4789</v>
      </c>
      <c r="C5220" s="122" t="s">
        <v>7204</v>
      </c>
      <c r="D5220" s="54">
        <v>70000</v>
      </c>
      <c r="E5220" s="14">
        <v>70000</v>
      </c>
      <c r="F5220" s="14">
        <v>70000</v>
      </c>
      <c r="G5220" s="54">
        <v>70000</v>
      </c>
      <c r="H5220" s="14">
        <v>0</v>
      </c>
    </row>
    <row r="5221" spans="1:8" ht="32.25">
      <c r="A5221" s="51" t="s">
        <v>1036</v>
      </c>
      <c r="B5221" s="121" t="s">
        <v>4824</v>
      </c>
      <c r="C5221" s="122" t="s">
        <v>4825</v>
      </c>
      <c r="D5221" s="54">
        <v>45000</v>
      </c>
      <c r="E5221" s="54">
        <v>45000</v>
      </c>
      <c r="F5221" s="54">
        <v>45000</v>
      </c>
      <c r="G5221" s="54">
        <v>0</v>
      </c>
      <c r="H5221" s="54">
        <v>0</v>
      </c>
    </row>
    <row r="5222" spans="1:8" ht="32.25">
      <c r="A5222" s="51" t="s">
        <v>1038</v>
      </c>
      <c r="B5222" s="121" t="s">
        <v>4824</v>
      </c>
      <c r="C5222" s="122" t="s">
        <v>4826</v>
      </c>
      <c r="D5222" s="54">
        <v>200000</v>
      </c>
      <c r="E5222" s="54">
        <v>200000</v>
      </c>
      <c r="F5222" s="54">
        <v>200000</v>
      </c>
      <c r="G5222" s="54">
        <v>0</v>
      </c>
      <c r="H5222" s="54">
        <v>0</v>
      </c>
    </row>
    <row r="5223" spans="1:8" ht="32.25">
      <c r="A5223" s="51" t="s">
        <v>1040</v>
      </c>
      <c r="B5223" s="121" t="s">
        <v>4824</v>
      </c>
      <c r="C5223" s="122" t="s">
        <v>7205</v>
      </c>
      <c r="D5223" s="54">
        <v>1400000</v>
      </c>
      <c r="E5223" s="54">
        <v>1107000</v>
      </c>
      <c r="F5223" s="54">
        <v>1107000</v>
      </c>
      <c r="G5223" s="54">
        <v>1107000</v>
      </c>
      <c r="H5223" s="54">
        <v>0</v>
      </c>
    </row>
    <row r="5224" spans="1:8">
      <c r="A5224" s="51" t="s">
        <v>1042</v>
      </c>
      <c r="B5224" s="121" t="s">
        <v>4824</v>
      </c>
      <c r="C5224" s="122" t="s">
        <v>7206</v>
      </c>
      <c r="D5224" s="54">
        <v>543000</v>
      </c>
      <c r="E5224" s="54">
        <v>543000</v>
      </c>
      <c r="F5224" s="54">
        <v>543000</v>
      </c>
      <c r="G5224" s="54">
        <v>543000</v>
      </c>
      <c r="H5224" s="54">
        <v>0</v>
      </c>
    </row>
    <row r="5225" spans="1:8" ht="32.25">
      <c r="A5225" s="51" t="s">
        <v>1044</v>
      </c>
      <c r="B5225" s="121" t="s">
        <v>7207</v>
      </c>
      <c r="C5225" s="122" t="s">
        <v>7208</v>
      </c>
      <c r="D5225" s="54">
        <v>300000</v>
      </c>
      <c r="E5225" s="54">
        <v>300000</v>
      </c>
      <c r="F5225" s="54">
        <v>300000</v>
      </c>
      <c r="G5225" s="54">
        <v>300000</v>
      </c>
      <c r="H5225" s="54">
        <v>0</v>
      </c>
    </row>
    <row r="5226" spans="1:8">
      <c r="A5226" s="51" t="s">
        <v>1046</v>
      </c>
      <c r="B5226" s="121" t="s">
        <v>7207</v>
      </c>
      <c r="C5226" s="122" t="s">
        <v>7209</v>
      </c>
      <c r="D5226" s="54">
        <v>300000</v>
      </c>
      <c r="E5226" s="54">
        <v>300000</v>
      </c>
      <c r="F5226" s="54">
        <v>300000</v>
      </c>
      <c r="G5226" s="54">
        <v>300000</v>
      </c>
      <c r="H5226" s="54">
        <v>0</v>
      </c>
    </row>
    <row r="5227" spans="1:8" ht="32.25">
      <c r="A5227" s="51" t="s">
        <v>1048</v>
      </c>
      <c r="B5227" s="121" t="s">
        <v>7207</v>
      </c>
      <c r="C5227" s="122" t="s">
        <v>7210</v>
      </c>
      <c r="D5227" s="54">
        <v>300000</v>
      </c>
      <c r="E5227" s="54">
        <v>300000</v>
      </c>
      <c r="F5227" s="54">
        <v>300000</v>
      </c>
      <c r="G5227" s="54">
        <v>300000</v>
      </c>
      <c r="H5227" s="54">
        <v>0</v>
      </c>
    </row>
    <row r="5228" spans="1:8">
      <c r="A5228" s="51" t="s">
        <v>1050</v>
      </c>
      <c r="B5228" s="121" t="s">
        <v>7207</v>
      </c>
      <c r="C5228" s="122" t="s">
        <v>7211</v>
      </c>
      <c r="D5228" s="54">
        <v>250000</v>
      </c>
      <c r="E5228" s="54">
        <v>77000</v>
      </c>
      <c r="F5228" s="54">
        <v>77000</v>
      </c>
      <c r="G5228" s="54">
        <v>77000</v>
      </c>
      <c r="H5228" s="54">
        <v>0</v>
      </c>
    </row>
    <row r="5229" spans="1:8" ht="32.25">
      <c r="A5229" s="51" t="s">
        <v>1051</v>
      </c>
      <c r="B5229" s="121" t="s">
        <v>7212</v>
      </c>
      <c r="C5229" s="122" t="s">
        <v>7213</v>
      </c>
      <c r="D5229" s="54">
        <v>632055</v>
      </c>
      <c r="E5229" s="54">
        <v>537000</v>
      </c>
      <c r="F5229" s="54">
        <v>537000</v>
      </c>
      <c r="G5229" s="54">
        <v>537000</v>
      </c>
      <c r="H5229" s="54">
        <v>0</v>
      </c>
    </row>
    <row r="5230" spans="1:8" ht="79.5">
      <c r="A5230" s="51" t="s">
        <v>1052</v>
      </c>
      <c r="B5230" s="121" t="s">
        <v>4827</v>
      </c>
      <c r="C5230" s="122" t="s">
        <v>4828</v>
      </c>
      <c r="D5230" s="54">
        <v>100000</v>
      </c>
      <c r="E5230" s="54">
        <v>100000</v>
      </c>
      <c r="F5230" s="54">
        <v>100000</v>
      </c>
      <c r="G5230" s="54">
        <v>0</v>
      </c>
      <c r="H5230" s="54">
        <v>0</v>
      </c>
    </row>
    <row r="5231" spans="1:8">
      <c r="A5231" s="51" t="s">
        <v>1054</v>
      </c>
      <c r="B5231" s="121" t="s">
        <v>7214</v>
      </c>
      <c r="C5231" s="122" t="s">
        <v>7215</v>
      </c>
      <c r="D5231" s="54">
        <v>70000</v>
      </c>
      <c r="E5231" s="54">
        <v>70000</v>
      </c>
      <c r="F5231" s="54">
        <v>70000</v>
      </c>
      <c r="G5231" s="54">
        <v>70000</v>
      </c>
      <c r="H5231" s="54">
        <v>0</v>
      </c>
    </row>
    <row r="5232" spans="1:8">
      <c r="A5232" s="51" t="s">
        <v>1055</v>
      </c>
      <c r="B5232" s="121" t="s">
        <v>7214</v>
      </c>
      <c r="C5232" s="122" t="s">
        <v>7216</v>
      </c>
      <c r="D5232" s="54">
        <v>100000</v>
      </c>
      <c r="E5232" s="54">
        <v>100000</v>
      </c>
      <c r="F5232" s="54">
        <v>100000</v>
      </c>
      <c r="G5232" s="54">
        <v>100000</v>
      </c>
      <c r="H5232" s="54">
        <v>0</v>
      </c>
    </row>
    <row r="5233" spans="1:8">
      <c r="A5233" s="51" t="s">
        <v>1056</v>
      </c>
      <c r="B5233" s="121" t="s">
        <v>7214</v>
      </c>
      <c r="C5233" s="122" t="s">
        <v>7217</v>
      </c>
      <c r="D5233" s="54">
        <v>70000</v>
      </c>
      <c r="E5233" s="54">
        <v>70000</v>
      </c>
      <c r="F5233" s="54">
        <v>70000</v>
      </c>
      <c r="G5233" s="54">
        <v>70000</v>
      </c>
      <c r="H5233" s="54">
        <v>0</v>
      </c>
    </row>
    <row r="5234" spans="1:8">
      <c r="A5234" s="51" t="s">
        <v>1059</v>
      </c>
      <c r="B5234" s="121" t="s">
        <v>7214</v>
      </c>
      <c r="C5234" s="122" t="s">
        <v>7218</v>
      </c>
      <c r="D5234" s="54">
        <v>70000</v>
      </c>
      <c r="E5234" s="54">
        <v>70000</v>
      </c>
      <c r="F5234" s="54">
        <v>70000</v>
      </c>
      <c r="G5234" s="54">
        <v>70000</v>
      </c>
      <c r="H5234" s="54">
        <v>0</v>
      </c>
    </row>
    <row r="5235" spans="1:8">
      <c r="A5235" s="51" t="s">
        <v>1061</v>
      </c>
      <c r="B5235" s="121" t="s">
        <v>7214</v>
      </c>
      <c r="C5235" s="122" t="s">
        <v>7219</v>
      </c>
      <c r="D5235" s="54">
        <v>100000</v>
      </c>
      <c r="E5235" s="54">
        <v>2000</v>
      </c>
      <c r="F5235" s="54">
        <v>2000</v>
      </c>
      <c r="G5235" s="54">
        <v>2000</v>
      </c>
      <c r="H5235" s="54">
        <v>0</v>
      </c>
    </row>
    <row r="5236" spans="1:8">
      <c r="A5236" s="51" t="s">
        <v>1063</v>
      </c>
      <c r="B5236" s="121" t="s">
        <v>7214</v>
      </c>
      <c r="C5236" s="122" t="s">
        <v>7220</v>
      </c>
      <c r="D5236" s="54">
        <v>100000</v>
      </c>
      <c r="E5236" s="54">
        <v>100000</v>
      </c>
      <c r="F5236" s="54">
        <v>100000</v>
      </c>
      <c r="G5236" s="54">
        <v>100000</v>
      </c>
      <c r="H5236" s="54">
        <v>0</v>
      </c>
    </row>
    <row r="5237" spans="1:8">
      <c r="A5237" s="51" t="s">
        <v>1065</v>
      </c>
      <c r="B5237" s="121" t="s">
        <v>7214</v>
      </c>
      <c r="C5237" s="122" t="s">
        <v>7221</v>
      </c>
      <c r="D5237" s="54">
        <v>100000</v>
      </c>
      <c r="E5237" s="54">
        <v>100000</v>
      </c>
      <c r="F5237" s="54">
        <v>100000</v>
      </c>
      <c r="G5237" s="54">
        <v>100000</v>
      </c>
      <c r="H5237" s="54">
        <v>0</v>
      </c>
    </row>
    <row r="5238" spans="1:8">
      <c r="A5238" s="51" t="s">
        <v>1067</v>
      </c>
      <c r="B5238" s="121" t="s">
        <v>7214</v>
      </c>
      <c r="C5238" s="122" t="s">
        <v>7222</v>
      </c>
      <c r="D5238" s="54">
        <v>40000</v>
      </c>
      <c r="E5238" s="54">
        <v>40000</v>
      </c>
      <c r="F5238" s="54">
        <v>40000</v>
      </c>
      <c r="G5238" s="54">
        <v>40000</v>
      </c>
      <c r="H5238" s="54">
        <v>0</v>
      </c>
    </row>
    <row r="5239" spans="1:8" ht="32.25">
      <c r="A5239" s="51" t="s">
        <v>1069</v>
      </c>
      <c r="B5239" s="121" t="s">
        <v>4829</v>
      </c>
      <c r="C5239" s="122" t="s">
        <v>4830</v>
      </c>
      <c r="D5239" s="54">
        <v>878000</v>
      </c>
      <c r="E5239" s="14">
        <v>878000</v>
      </c>
      <c r="F5239" s="14">
        <v>878000</v>
      </c>
      <c r="G5239" s="54">
        <v>233000</v>
      </c>
      <c r="H5239" s="14">
        <v>496510.8</v>
      </c>
    </row>
    <row r="5240" spans="1:8" ht="32.25">
      <c r="A5240" s="51" t="s">
        <v>1071</v>
      </c>
      <c r="B5240" s="121" t="s">
        <v>4829</v>
      </c>
      <c r="C5240" s="122" t="s">
        <v>4831</v>
      </c>
      <c r="D5240" s="54">
        <v>38000</v>
      </c>
      <c r="E5240" s="14">
        <v>38000</v>
      </c>
      <c r="F5240" s="14">
        <v>38000</v>
      </c>
      <c r="G5240" s="54">
        <v>0</v>
      </c>
      <c r="H5240" s="14">
        <v>38000</v>
      </c>
    </row>
    <row r="5241" spans="1:8" ht="32.25">
      <c r="A5241" s="51" t="s">
        <v>1073</v>
      </c>
      <c r="B5241" s="121" t="s">
        <v>4829</v>
      </c>
      <c r="C5241" s="122" t="s">
        <v>4832</v>
      </c>
      <c r="D5241" s="54">
        <v>54000</v>
      </c>
      <c r="E5241" s="14">
        <v>54000</v>
      </c>
      <c r="F5241" s="14">
        <v>54000</v>
      </c>
      <c r="G5241" s="54">
        <v>0</v>
      </c>
      <c r="H5241" s="14">
        <v>0</v>
      </c>
    </row>
    <row r="5242" spans="1:8" ht="32.25">
      <c r="A5242" s="51" t="s">
        <v>1075</v>
      </c>
      <c r="B5242" s="121" t="s">
        <v>4829</v>
      </c>
      <c r="C5242" s="122" t="s">
        <v>4833</v>
      </c>
      <c r="D5242" s="54">
        <v>150000</v>
      </c>
      <c r="E5242" s="14">
        <v>150000</v>
      </c>
      <c r="F5242" s="14">
        <v>150000</v>
      </c>
      <c r="G5242" s="54">
        <v>0</v>
      </c>
      <c r="H5242" s="14">
        <v>150000</v>
      </c>
    </row>
    <row r="5243" spans="1:8" ht="32.25">
      <c r="A5243" s="51" t="s">
        <v>1077</v>
      </c>
      <c r="B5243" s="121" t="s">
        <v>4829</v>
      </c>
      <c r="C5243" s="122" t="s">
        <v>7223</v>
      </c>
      <c r="D5243" s="54">
        <v>70000</v>
      </c>
      <c r="E5243" s="14">
        <v>24000</v>
      </c>
      <c r="F5243" s="14">
        <v>24000</v>
      </c>
      <c r="G5243" s="54">
        <v>24000</v>
      </c>
      <c r="H5243" s="14">
        <v>0</v>
      </c>
    </row>
    <row r="5244" spans="1:8" ht="32.25">
      <c r="A5244" s="51" t="s">
        <v>1079</v>
      </c>
      <c r="B5244" s="121" t="s">
        <v>7224</v>
      </c>
      <c r="C5244" s="122" t="s">
        <v>7225</v>
      </c>
      <c r="D5244" s="54">
        <v>57000</v>
      </c>
      <c r="E5244" s="14">
        <v>48000</v>
      </c>
      <c r="F5244" s="14">
        <v>48000</v>
      </c>
      <c r="G5244" s="54">
        <v>48000</v>
      </c>
      <c r="H5244" s="14">
        <v>0</v>
      </c>
    </row>
    <row r="5245" spans="1:8" ht="32.25">
      <c r="A5245" s="51" t="s">
        <v>1080</v>
      </c>
      <c r="B5245" s="121" t="s">
        <v>4834</v>
      </c>
      <c r="C5245" s="122" t="s">
        <v>4837</v>
      </c>
      <c r="D5245" s="54">
        <v>41000</v>
      </c>
      <c r="E5245" s="14">
        <v>41000</v>
      </c>
      <c r="F5245" s="14">
        <v>41000</v>
      </c>
      <c r="G5245" s="54">
        <v>0</v>
      </c>
      <c r="H5245" s="14">
        <v>0</v>
      </c>
    </row>
    <row r="5246" spans="1:8" ht="32.25">
      <c r="A5246" s="51" t="s">
        <v>1081</v>
      </c>
      <c r="B5246" s="121" t="s">
        <v>4834</v>
      </c>
      <c r="C5246" s="122" t="s">
        <v>4838</v>
      </c>
      <c r="D5246" s="54">
        <v>58000</v>
      </c>
      <c r="E5246" s="14">
        <v>58000</v>
      </c>
      <c r="F5246" s="14">
        <v>58000</v>
      </c>
      <c r="G5246" s="54">
        <v>0</v>
      </c>
      <c r="H5246" s="14">
        <v>0</v>
      </c>
    </row>
    <row r="5247" spans="1:8" ht="32.25">
      <c r="A5247" s="51" t="s">
        <v>1084</v>
      </c>
      <c r="B5247" s="121" t="s">
        <v>4834</v>
      </c>
      <c r="C5247" s="122" t="s">
        <v>4841</v>
      </c>
      <c r="D5247" s="54">
        <v>47000</v>
      </c>
      <c r="E5247" s="14">
        <v>47000</v>
      </c>
      <c r="F5247" s="14">
        <v>47000</v>
      </c>
      <c r="G5247" s="54">
        <v>0</v>
      </c>
      <c r="H5247" s="14">
        <v>47000</v>
      </c>
    </row>
    <row r="5248" spans="1:8" ht="48">
      <c r="A5248" s="51" t="s">
        <v>1086</v>
      </c>
      <c r="B5248" s="121" t="s">
        <v>4834</v>
      </c>
      <c r="C5248" s="122" t="s">
        <v>4842</v>
      </c>
      <c r="D5248" s="54">
        <v>76000</v>
      </c>
      <c r="E5248" s="14">
        <v>76000</v>
      </c>
      <c r="F5248" s="14">
        <v>76000</v>
      </c>
      <c r="G5248" s="54">
        <v>-33000</v>
      </c>
      <c r="H5248" s="14">
        <v>69522</v>
      </c>
    </row>
    <row r="5249" spans="1:8" ht="32.25">
      <c r="A5249" s="51" t="s">
        <v>1087</v>
      </c>
      <c r="B5249" s="121" t="s">
        <v>4834</v>
      </c>
      <c r="C5249" s="122" t="s">
        <v>4843</v>
      </c>
      <c r="D5249" s="54">
        <v>58000</v>
      </c>
      <c r="E5249" s="14">
        <v>58000</v>
      </c>
      <c r="F5249" s="14">
        <v>58000</v>
      </c>
      <c r="G5249" s="54">
        <v>0</v>
      </c>
      <c r="H5249" s="14">
        <v>0</v>
      </c>
    </row>
    <row r="5250" spans="1:8" ht="32.25">
      <c r="A5250" s="51" t="s">
        <v>1088</v>
      </c>
      <c r="B5250" s="121" t="s">
        <v>4834</v>
      </c>
      <c r="C5250" s="122" t="s">
        <v>4845</v>
      </c>
      <c r="D5250" s="54">
        <v>87000</v>
      </c>
      <c r="E5250" s="14">
        <v>87000</v>
      </c>
      <c r="F5250" s="14">
        <v>87000</v>
      </c>
      <c r="G5250" s="54">
        <v>0</v>
      </c>
      <c r="H5250" s="14">
        <v>86961.17</v>
      </c>
    </row>
    <row r="5251" spans="1:8">
      <c r="A5251" s="51" t="s">
        <v>1091</v>
      </c>
      <c r="B5251" s="121" t="s">
        <v>4834</v>
      </c>
      <c r="C5251" s="122" t="s">
        <v>4848</v>
      </c>
      <c r="D5251" s="54">
        <v>169000</v>
      </c>
      <c r="E5251" s="14">
        <v>169000</v>
      </c>
      <c r="F5251" s="14">
        <v>169000</v>
      </c>
      <c r="G5251" s="54">
        <v>0</v>
      </c>
      <c r="H5251" s="14">
        <v>169000</v>
      </c>
    </row>
    <row r="5252" spans="1:8" ht="32.25">
      <c r="A5252" s="51" t="s">
        <v>1093</v>
      </c>
      <c r="B5252" s="121" t="s">
        <v>4834</v>
      </c>
      <c r="C5252" s="122" t="s">
        <v>4849</v>
      </c>
      <c r="D5252" s="54">
        <v>58000</v>
      </c>
      <c r="E5252" s="14">
        <v>58000</v>
      </c>
      <c r="F5252" s="14">
        <v>58000</v>
      </c>
      <c r="G5252" s="54">
        <v>0</v>
      </c>
      <c r="H5252" s="14">
        <v>0</v>
      </c>
    </row>
    <row r="5253" spans="1:8" ht="32.25">
      <c r="A5253" s="51" t="s">
        <v>1095</v>
      </c>
      <c r="B5253" s="121" t="s">
        <v>4834</v>
      </c>
      <c r="C5253" s="122" t="s">
        <v>4850</v>
      </c>
      <c r="D5253" s="54">
        <v>87000</v>
      </c>
      <c r="E5253" s="14">
        <v>87000</v>
      </c>
      <c r="F5253" s="14">
        <v>87000</v>
      </c>
      <c r="G5253" s="54">
        <v>0</v>
      </c>
      <c r="H5253" s="14">
        <v>0</v>
      </c>
    </row>
    <row r="5254" spans="1:8">
      <c r="A5254" s="51" t="s">
        <v>1097</v>
      </c>
      <c r="B5254" s="121" t="s">
        <v>4834</v>
      </c>
      <c r="C5254" s="122" t="s">
        <v>4851</v>
      </c>
      <c r="D5254" s="54">
        <v>47000</v>
      </c>
      <c r="E5254" s="14">
        <v>47000</v>
      </c>
      <c r="F5254" s="14">
        <v>47000</v>
      </c>
      <c r="G5254" s="54">
        <v>0</v>
      </c>
      <c r="H5254" s="14">
        <v>47000</v>
      </c>
    </row>
    <row r="5255" spans="1:8">
      <c r="A5255" s="51" t="s">
        <v>1099</v>
      </c>
      <c r="B5255" s="121" t="s">
        <v>4834</v>
      </c>
      <c r="C5255" s="122" t="s">
        <v>4853</v>
      </c>
      <c r="D5255" s="54">
        <v>41000</v>
      </c>
      <c r="E5255" s="14">
        <v>41000</v>
      </c>
      <c r="F5255" s="14">
        <v>41000</v>
      </c>
      <c r="G5255" s="54">
        <v>0</v>
      </c>
      <c r="H5255" s="14">
        <v>41000</v>
      </c>
    </row>
    <row r="5256" spans="1:8" ht="32.25">
      <c r="A5256" s="51" t="s">
        <v>1101</v>
      </c>
      <c r="B5256" s="121" t="s">
        <v>4834</v>
      </c>
      <c r="C5256" s="122" t="s">
        <v>4854</v>
      </c>
      <c r="D5256" s="54">
        <v>49000</v>
      </c>
      <c r="E5256" s="14">
        <v>49000</v>
      </c>
      <c r="F5256" s="14">
        <v>49000</v>
      </c>
      <c r="G5256" s="54">
        <v>0</v>
      </c>
      <c r="H5256" s="14">
        <v>0</v>
      </c>
    </row>
    <row r="5257" spans="1:8">
      <c r="A5257" s="51" t="s">
        <v>1103</v>
      </c>
      <c r="B5257" s="121" t="s">
        <v>4834</v>
      </c>
      <c r="C5257" s="122" t="s">
        <v>4856</v>
      </c>
      <c r="D5257" s="54">
        <v>101000</v>
      </c>
      <c r="E5257" s="14">
        <v>101000</v>
      </c>
      <c r="F5257" s="14">
        <v>101000</v>
      </c>
      <c r="G5257" s="54">
        <v>0</v>
      </c>
      <c r="H5257" s="14">
        <v>0</v>
      </c>
    </row>
    <row r="5258" spans="1:8">
      <c r="A5258" s="51" t="s">
        <v>1105</v>
      </c>
      <c r="B5258" s="121" t="s">
        <v>4834</v>
      </c>
      <c r="C5258" s="122" t="s">
        <v>4857</v>
      </c>
      <c r="D5258" s="54">
        <v>18000</v>
      </c>
      <c r="E5258" s="14">
        <v>18000</v>
      </c>
      <c r="F5258" s="14">
        <v>18000</v>
      </c>
      <c r="G5258" s="54">
        <v>0</v>
      </c>
      <c r="H5258" s="14">
        <v>0</v>
      </c>
    </row>
    <row r="5259" spans="1:8">
      <c r="A5259" s="51" t="s">
        <v>1107</v>
      </c>
      <c r="B5259" s="121" t="s">
        <v>4834</v>
      </c>
      <c r="C5259" s="122" t="s">
        <v>4858</v>
      </c>
      <c r="D5259" s="54">
        <v>27000</v>
      </c>
      <c r="E5259" s="14">
        <v>27000</v>
      </c>
      <c r="F5259" s="14">
        <v>27000</v>
      </c>
      <c r="G5259" s="54">
        <v>0</v>
      </c>
      <c r="H5259" s="14">
        <v>25592.48</v>
      </c>
    </row>
    <row r="5260" spans="1:8">
      <c r="A5260" s="51" t="s">
        <v>1109</v>
      </c>
      <c r="B5260" s="121" t="s">
        <v>4834</v>
      </c>
      <c r="C5260" s="122" t="s">
        <v>4859</v>
      </c>
      <c r="D5260" s="54">
        <v>38000</v>
      </c>
      <c r="E5260" s="14">
        <v>38000</v>
      </c>
      <c r="F5260" s="14">
        <v>38000</v>
      </c>
      <c r="G5260" s="54">
        <v>0</v>
      </c>
      <c r="H5260" s="14">
        <v>0</v>
      </c>
    </row>
    <row r="5261" spans="1:8">
      <c r="A5261" s="51" t="s">
        <v>1111</v>
      </c>
      <c r="B5261" s="121" t="s">
        <v>4834</v>
      </c>
      <c r="C5261" s="122" t="s">
        <v>7226</v>
      </c>
      <c r="D5261" s="54">
        <v>60000</v>
      </c>
      <c r="E5261" s="14">
        <v>60000</v>
      </c>
      <c r="F5261" s="14">
        <v>60000</v>
      </c>
      <c r="G5261" s="54">
        <v>0</v>
      </c>
      <c r="H5261" s="14">
        <v>0</v>
      </c>
    </row>
    <row r="5262" spans="1:8" ht="32.25">
      <c r="A5262" s="51" t="s">
        <v>1113</v>
      </c>
      <c r="B5262" s="121" t="s">
        <v>4834</v>
      </c>
      <c r="C5262" s="122" t="s">
        <v>4849</v>
      </c>
      <c r="D5262" s="54">
        <v>21000</v>
      </c>
      <c r="E5262" s="14">
        <v>21000</v>
      </c>
      <c r="F5262" s="14">
        <v>21000</v>
      </c>
      <c r="G5262" s="54">
        <v>0</v>
      </c>
      <c r="H5262" s="14">
        <v>0</v>
      </c>
    </row>
    <row r="5263" spans="1:8" ht="32.25">
      <c r="A5263" s="51" t="s">
        <v>1115</v>
      </c>
      <c r="B5263" s="121" t="s">
        <v>4834</v>
      </c>
      <c r="C5263" s="122" t="s">
        <v>7227</v>
      </c>
      <c r="D5263" s="54">
        <v>32000</v>
      </c>
      <c r="E5263" s="14">
        <v>0</v>
      </c>
      <c r="F5263" s="14">
        <v>0</v>
      </c>
      <c r="G5263" s="54">
        <v>0</v>
      </c>
      <c r="H5263" s="14">
        <v>0</v>
      </c>
    </row>
    <row r="5264" spans="1:8">
      <c r="A5264" s="51" t="s">
        <v>1117</v>
      </c>
      <c r="B5264" s="121" t="s">
        <v>4834</v>
      </c>
      <c r="C5264" s="122" t="s">
        <v>4851</v>
      </c>
      <c r="D5264" s="54">
        <v>16000</v>
      </c>
      <c r="E5264" s="14">
        <v>16000</v>
      </c>
      <c r="F5264" s="14">
        <v>16000</v>
      </c>
      <c r="G5264" s="54">
        <v>0</v>
      </c>
      <c r="H5264" s="14">
        <v>0</v>
      </c>
    </row>
    <row r="5265" spans="1:8">
      <c r="A5265" s="51" t="s">
        <v>1119</v>
      </c>
      <c r="B5265" s="121" t="s">
        <v>4834</v>
      </c>
      <c r="C5265" s="122" t="s">
        <v>4853</v>
      </c>
      <c r="D5265" s="54">
        <v>14000</v>
      </c>
      <c r="E5265" s="14">
        <v>0</v>
      </c>
      <c r="F5265" s="14">
        <v>0</v>
      </c>
      <c r="G5265" s="54">
        <v>0</v>
      </c>
      <c r="H5265" s="14">
        <v>0</v>
      </c>
    </row>
    <row r="5266" spans="1:8">
      <c r="A5266" s="51" t="s">
        <v>1121</v>
      </c>
      <c r="B5266" s="121" t="s">
        <v>4834</v>
      </c>
      <c r="C5266" s="122" t="s">
        <v>4856</v>
      </c>
      <c r="D5266" s="54">
        <v>37000</v>
      </c>
      <c r="E5266" s="14">
        <v>37000</v>
      </c>
      <c r="F5266" s="14">
        <v>37000</v>
      </c>
      <c r="G5266" s="54">
        <v>0</v>
      </c>
      <c r="H5266" s="14">
        <v>0</v>
      </c>
    </row>
    <row r="5267" spans="1:8">
      <c r="A5267" s="51" t="s">
        <v>1123</v>
      </c>
      <c r="B5267" s="121" t="s">
        <v>4834</v>
      </c>
      <c r="C5267" s="122" t="s">
        <v>4859</v>
      </c>
      <c r="D5267" s="54">
        <v>14000</v>
      </c>
      <c r="E5267" s="14">
        <v>14000</v>
      </c>
      <c r="F5267" s="14">
        <v>14000</v>
      </c>
      <c r="G5267" s="54">
        <v>0</v>
      </c>
      <c r="H5267" s="14">
        <v>0</v>
      </c>
    </row>
    <row r="5268" spans="1:8" ht="32.25">
      <c r="A5268" s="51" t="s">
        <v>1125</v>
      </c>
      <c r="B5268" s="121" t="s">
        <v>4834</v>
      </c>
      <c r="C5268" s="122" t="s">
        <v>7228</v>
      </c>
      <c r="D5268" s="54">
        <v>16000</v>
      </c>
      <c r="E5268" s="14">
        <v>16000</v>
      </c>
      <c r="F5268" s="14">
        <v>16000</v>
      </c>
      <c r="G5268" s="54">
        <v>0</v>
      </c>
      <c r="H5268" s="14">
        <v>0</v>
      </c>
    </row>
    <row r="5269" spans="1:8" ht="32.25">
      <c r="A5269" s="51" t="s">
        <v>1127</v>
      </c>
      <c r="B5269" s="121" t="s">
        <v>4834</v>
      </c>
      <c r="C5269" s="122" t="s">
        <v>4854</v>
      </c>
      <c r="D5269" s="54">
        <v>18000</v>
      </c>
      <c r="E5269" s="14">
        <v>18000</v>
      </c>
      <c r="F5269" s="14">
        <v>18000</v>
      </c>
      <c r="G5269" s="54">
        <v>0</v>
      </c>
      <c r="H5269" s="14">
        <v>0</v>
      </c>
    </row>
    <row r="5270" spans="1:8" ht="48">
      <c r="A5270" s="51" t="s">
        <v>1129</v>
      </c>
      <c r="B5270" s="121" t="s">
        <v>4834</v>
      </c>
      <c r="C5270" s="122" t="s">
        <v>7229</v>
      </c>
      <c r="D5270" s="54">
        <v>27000</v>
      </c>
      <c r="E5270" s="14">
        <v>27000</v>
      </c>
      <c r="F5270" s="14">
        <v>27000</v>
      </c>
      <c r="G5270" s="54">
        <v>0</v>
      </c>
      <c r="H5270" s="14">
        <v>0</v>
      </c>
    </row>
    <row r="5271" spans="1:8" ht="32.25">
      <c r="A5271" s="51" t="s">
        <v>1131</v>
      </c>
      <c r="B5271" s="121" t="s">
        <v>4834</v>
      </c>
      <c r="C5271" s="122" t="s">
        <v>7230</v>
      </c>
      <c r="D5271" s="54">
        <v>21000</v>
      </c>
      <c r="E5271" s="14">
        <v>21000</v>
      </c>
      <c r="F5271" s="14">
        <v>21000</v>
      </c>
      <c r="G5271" s="54">
        <v>0</v>
      </c>
      <c r="H5271" s="14">
        <v>0</v>
      </c>
    </row>
    <row r="5272" spans="1:8" ht="32.25">
      <c r="A5272" s="51" t="s">
        <v>1133</v>
      </c>
      <c r="B5272" s="121" t="s">
        <v>4834</v>
      </c>
      <c r="C5272" s="122" t="s">
        <v>4845</v>
      </c>
      <c r="D5272" s="54">
        <v>32000</v>
      </c>
      <c r="E5272" s="14">
        <v>32000</v>
      </c>
      <c r="F5272" s="14">
        <v>32000</v>
      </c>
      <c r="G5272" s="54">
        <v>0</v>
      </c>
      <c r="H5272" s="14">
        <v>0</v>
      </c>
    </row>
    <row r="5273" spans="1:8" ht="32.25">
      <c r="A5273" s="51" t="s">
        <v>1135</v>
      </c>
      <c r="B5273" s="121" t="s">
        <v>4860</v>
      </c>
      <c r="C5273" s="122" t="s">
        <v>4861</v>
      </c>
      <c r="D5273" s="54">
        <v>112400</v>
      </c>
      <c r="E5273" s="14">
        <v>112400</v>
      </c>
      <c r="F5273" s="14">
        <v>112400</v>
      </c>
      <c r="G5273" s="14">
        <v>0</v>
      </c>
      <c r="H5273" s="14">
        <v>0</v>
      </c>
    </row>
    <row r="5274" spans="1:8" ht="32.25">
      <c r="A5274" s="51" t="s">
        <v>1137</v>
      </c>
      <c r="B5274" s="121" t="s">
        <v>4860</v>
      </c>
      <c r="C5274" s="122" t="s">
        <v>4862</v>
      </c>
      <c r="D5274" s="54">
        <v>332700</v>
      </c>
      <c r="E5274" s="14">
        <v>332700</v>
      </c>
      <c r="F5274" s="14">
        <v>332700</v>
      </c>
      <c r="G5274" s="14">
        <v>0</v>
      </c>
      <c r="H5274" s="14">
        <v>0</v>
      </c>
    </row>
    <row r="5275" spans="1:8" ht="32.25">
      <c r="A5275" s="51" t="s">
        <v>1139</v>
      </c>
      <c r="B5275" s="121" t="s">
        <v>4860</v>
      </c>
      <c r="C5275" s="122" t="s">
        <v>4863</v>
      </c>
      <c r="D5275" s="54">
        <v>112400</v>
      </c>
      <c r="E5275" s="14">
        <v>112400</v>
      </c>
      <c r="F5275" s="14">
        <v>112400</v>
      </c>
      <c r="G5275" s="14">
        <v>0</v>
      </c>
      <c r="H5275" s="14">
        <v>0</v>
      </c>
    </row>
    <row r="5276" spans="1:8" ht="32.25">
      <c r="A5276" s="51" t="s">
        <v>1141</v>
      </c>
      <c r="B5276" s="121" t="s">
        <v>4860</v>
      </c>
      <c r="C5276" s="122" t="s">
        <v>4864</v>
      </c>
      <c r="D5276" s="54">
        <v>67400</v>
      </c>
      <c r="E5276" s="14">
        <v>67400</v>
      </c>
      <c r="F5276" s="14">
        <v>67400</v>
      </c>
      <c r="G5276" s="14">
        <v>0</v>
      </c>
      <c r="H5276" s="14">
        <v>60404</v>
      </c>
    </row>
    <row r="5277" spans="1:8">
      <c r="A5277" s="51" t="s">
        <v>1143</v>
      </c>
      <c r="B5277" s="121" t="s">
        <v>4860</v>
      </c>
      <c r="C5277" s="122" t="s">
        <v>4865</v>
      </c>
      <c r="D5277" s="54">
        <v>247300</v>
      </c>
      <c r="E5277" s="14">
        <v>247300</v>
      </c>
      <c r="F5277" s="14">
        <v>247300</v>
      </c>
      <c r="G5277" s="14">
        <v>0</v>
      </c>
      <c r="H5277" s="14">
        <v>0</v>
      </c>
    </row>
    <row r="5278" spans="1:8" ht="32.25">
      <c r="A5278" s="51" t="s">
        <v>1145</v>
      </c>
      <c r="B5278" s="121" t="s">
        <v>4860</v>
      </c>
      <c r="C5278" s="122" t="s">
        <v>4866</v>
      </c>
      <c r="D5278" s="54">
        <v>188800</v>
      </c>
      <c r="E5278" s="14">
        <v>188800</v>
      </c>
      <c r="F5278" s="14">
        <v>188800</v>
      </c>
      <c r="G5278" s="14">
        <v>0</v>
      </c>
      <c r="H5278" s="14">
        <v>0</v>
      </c>
    </row>
    <row r="5279" spans="1:8" ht="32.25">
      <c r="A5279" s="51" t="s">
        <v>1147</v>
      </c>
      <c r="B5279" s="121" t="s">
        <v>4860</v>
      </c>
      <c r="C5279" s="122" t="s">
        <v>4867</v>
      </c>
      <c r="D5279" s="54">
        <v>179900</v>
      </c>
      <c r="E5279" s="14">
        <v>179900</v>
      </c>
      <c r="F5279" s="14">
        <v>179900</v>
      </c>
      <c r="G5279" s="14">
        <v>0</v>
      </c>
      <c r="H5279" s="14">
        <v>0</v>
      </c>
    </row>
    <row r="5280" spans="1:8">
      <c r="A5280" s="51" t="s">
        <v>1148</v>
      </c>
      <c r="B5280" s="121" t="s">
        <v>4860</v>
      </c>
      <c r="C5280" s="122" t="s">
        <v>4868</v>
      </c>
      <c r="D5280" s="54">
        <v>89900</v>
      </c>
      <c r="E5280" s="14">
        <v>89900</v>
      </c>
      <c r="F5280" s="14">
        <v>89900</v>
      </c>
      <c r="G5280" s="14">
        <v>0</v>
      </c>
      <c r="H5280" s="14">
        <v>82838</v>
      </c>
    </row>
    <row r="5281" spans="1:8">
      <c r="A5281" s="51" t="s">
        <v>1149</v>
      </c>
      <c r="B5281" s="121" t="s">
        <v>4860</v>
      </c>
      <c r="C5281" s="122" t="s">
        <v>4869</v>
      </c>
      <c r="D5281" s="54">
        <v>85400</v>
      </c>
      <c r="E5281" s="14">
        <v>85400</v>
      </c>
      <c r="F5281" s="14">
        <v>85400</v>
      </c>
      <c r="G5281" s="14">
        <v>0</v>
      </c>
      <c r="H5281" s="14">
        <v>77716</v>
      </c>
    </row>
    <row r="5282" spans="1:8" ht="32.25">
      <c r="A5282" s="51" t="s">
        <v>1152</v>
      </c>
      <c r="B5282" s="121" t="s">
        <v>4860</v>
      </c>
      <c r="C5282" s="122" t="s">
        <v>4861</v>
      </c>
      <c r="D5282" s="54">
        <v>600000</v>
      </c>
      <c r="E5282" s="14">
        <v>600000</v>
      </c>
      <c r="F5282" s="14">
        <v>600000</v>
      </c>
      <c r="G5282" s="14">
        <v>0</v>
      </c>
      <c r="H5282" s="14">
        <v>0</v>
      </c>
    </row>
    <row r="5283" spans="1:8" ht="48">
      <c r="A5283" s="51" t="s">
        <v>1153</v>
      </c>
      <c r="B5283" s="121" t="s">
        <v>4860</v>
      </c>
      <c r="C5283" s="122" t="s">
        <v>4870</v>
      </c>
      <c r="D5283" s="54">
        <v>1480000</v>
      </c>
      <c r="E5283" s="14">
        <v>1480000</v>
      </c>
      <c r="F5283" s="14">
        <v>1480000</v>
      </c>
      <c r="G5283" s="14">
        <v>0</v>
      </c>
      <c r="H5283" s="14">
        <v>0</v>
      </c>
    </row>
    <row r="5284" spans="1:8" ht="32.25">
      <c r="A5284" s="51" t="s">
        <v>1154</v>
      </c>
      <c r="B5284" s="121" t="s">
        <v>4860</v>
      </c>
      <c r="C5284" s="122" t="s">
        <v>4871</v>
      </c>
      <c r="D5284" s="54">
        <v>1480000</v>
      </c>
      <c r="E5284" s="14">
        <v>1480000</v>
      </c>
      <c r="F5284" s="14">
        <v>1480000</v>
      </c>
      <c r="G5284" s="14">
        <v>0</v>
      </c>
      <c r="H5284" s="14">
        <v>0</v>
      </c>
    </row>
    <row r="5285" spans="1:8" ht="32.25">
      <c r="A5285" s="51" t="s">
        <v>1156</v>
      </c>
      <c r="B5285" s="121" t="s">
        <v>4860</v>
      </c>
      <c r="C5285" s="122" t="s">
        <v>4872</v>
      </c>
      <c r="D5285" s="54">
        <v>600000</v>
      </c>
      <c r="E5285" s="14">
        <v>600000</v>
      </c>
      <c r="F5285" s="14">
        <v>600000</v>
      </c>
      <c r="G5285" s="14">
        <v>0</v>
      </c>
      <c r="H5285" s="14">
        <v>134963</v>
      </c>
    </row>
    <row r="5286" spans="1:8">
      <c r="A5286" s="51" t="s">
        <v>1157</v>
      </c>
      <c r="B5286" s="121" t="s">
        <v>4860</v>
      </c>
      <c r="C5286" s="122" t="s">
        <v>4873</v>
      </c>
      <c r="D5286" s="54">
        <v>500000</v>
      </c>
      <c r="E5286" s="14">
        <v>500000</v>
      </c>
      <c r="F5286" s="14">
        <v>500000</v>
      </c>
      <c r="G5286" s="14">
        <v>0</v>
      </c>
      <c r="H5286" s="14">
        <v>489112</v>
      </c>
    </row>
    <row r="5287" spans="1:8" ht="32.25">
      <c r="A5287" s="51" t="s">
        <v>1158</v>
      </c>
      <c r="B5287" s="121" t="s">
        <v>4860</v>
      </c>
      <c r="C5287" s="122" t="s">
        <v>4874</v>
      </c>
      <c r="D5287" s="54">
        <v>300000</v>
      </c>
      <c r="E5287" s="14">
        <v>300000</v>
      </c>
      <c r="F5287" s="14">
        <v>300000</v>
      </c>
      <c r="G5287" s="14">
        <v>0</v>
      </c>
      <c r="H5287" s="14">
        <v>0</v>
      </c>
    </row>
    <row r="5288" spans="1:8">
      <c r="A5288" s="51" t="s">
        <v>1159</v>
      </c>
      <c r="B5288" s="121" t="s">
        <v>4860</v>
      </c>
      <c r="C5288" s="122" t="s">
        <v>4875</v>
      </c>
      <c r="D5288" s="54">
        <v>100000</v>
      </c>
      <c r="E5288" s="14">
        <v>100000</v>
      </c>
      <c r="F5288" s="14">
        <v>100000</v>
      </c>
      <c r="G5288" s="14">
        <v>0</v>
      </c>
      <c r="H5288" s="14">
        <v>0</v>
      </c>
    </row>
    <row r="5289" spans="1:8" ht="32.25">
      <c r="A5289" s="51" t="s">
        <v>1162</v>
      </c>
      <c r="B5289" s="121" t="s">
        <v>4876</v>
      </c>
      <c r="C5289" s="122" t="s">
        <v>4877</v>
      </c>
      <c r="D5289" s="54">
        <v>308000</v>
      </c>
      <c r="E5289" s="54">
        <v>308000</v>
      </c>
      <c r="F5289" s="54">
        <v>308000</v>
      </c>
      <c r="G5289" s="54">
        <v>308000</v>
      </c>
      <c r="H5289" s="54">
        <v>0</v>
      </c>
    </row>
    <row r="5290" spans="1:8" ht="32.25">
      <c r="A5290" s="51" t="s">
        <v>1164</v>
      </c>
      <c r="B5290" s="121" t="s">
        <v>4876</v>
      </c>
      <c r="C5290" s="122" t="s">
        <v>7231</v>
      </c>
      <c r="D5290" s="54">
        <v>49000</v>
      </c>
      <c r="E5290" s="54">
        <v>49000</v>
      </c>
      <c r="F5290" s="54">
        <v>49000</v>
      </c>
      <c r="G5290" s="54">
        <v>49000</v>
      </c>
      <c r="H5290" s="54">
        <v>0</v>
      </c>
    </row>
    <row r="5291" spans="1:8">
      <c r="A5291" s="51" t="s">
        <v>1165</v>
      </c>
      <c r="B5291" s="121" t="s">
        <v>4876</v>
      </c>
      <c r="C5291" s="122" t="s">
        <v>7232</v>
      </c>
      <c r="D5291" s="54">
        <v>58000</v>
      </c>
      <c r="E5291" s="54">
        <v>58000</v>
      </c>
      <c r="F5291" s="54">
        <v>58000</v>
      </c>
      <c r="G5291" s="54">
        <v>58000</v>
      </c>
      <c r="H5291" s="54">
        <v>58000</v>
      </c>
    </row>
    <row r="5292" spans="1:8" ht="32.25">
      <c r="A5292" s="51" t="s">
        <v>1166</v>
      </c>
      <c r="B5292" s="121" t="s">
        <v>4876</v>
      </c>
      <c r="C5292" s="122" t="s">
        <v>7233</v>
      </c>
      <c r="D5292" s="54">
        <v>87000</v>
      </c>
      <c r="E5292" s="54">
        <v>87000</v>
      </c>
      <c r="F5292" s="54">
        <v>87000</v>
      </c>
      <c r="G5292" s="54">
        <v>87000</v>
      </c>
      <c r="H5292" s="54">
        <v>87000</v>
      </c>
    </row>
    <row r="5293" spans="1:8">
      <c r="A5293" s="51" t="s">
        <v>1170</v>
      </c>
      <c r="B5293" s="121" t="s">
        <v>4876</v>
      </c>
      <c r="C5293" s="122" t="s">
        <v>7234</v>
      </c>
      <c r="D5293" s="54">
        <v>146000</v>
      </c>
      <c r="E5293" s="54">
        <v>146000</v>
      </c>
      <c r="F5293" s="54">
        <v>146000</v>
      </c>
      <c r="G5293" s="54">
        <v>146000</v>
      </c>
      <c r="H5293" s="54">
        <v>0</v>
      </c>
    </row>
    <row r="5294" spans="1:8" ht="48">
      <c r="A5294" s="51" t="s">
        <v>1171</v>
      </c>
      <c r="B5294" s="121" t="s">
        <v>4876</v>
      </c>
      <c r="C5294" s="122" t="s">
        <v>7235</v>
      </c>
      <c r="D5294" s="54">
        <v>50000</v>
      </c>
      <c r="E5294" s="54">
        <v>50000</v>
      </c>
      <c r="F5294" s="54">
        <v>50000</v>
      </c>
      <c r="G5294" s="54">
        <v>50000</v>
      </c>
      <c r="H5294" s="54">
        <v>0</v>
      </c>
    </row>
    <row r="5295" spans="1:8" ht="32.25">
      <c r="A5295" s="51" t="s">
        <v>1172</v>
      </c>
      <c r="B5295" s="121" t="s">
        <v>4876</v>
      </c>
      <c r="C5295" s="122" t="s">
        <v>7236</v>
      </c>
      <c r="D5295" s="54">
        <v>500000</v>
      </c>
      <c r="E5295" s="54">
        <v>500000</v>
      </c>
      <c r="F5295" s="54">
        <v>500000</v>
      </c>
      <c r="G5295" s="54">
        <v>0</v>
      </c>
      <c r="H5295" s="54">
        <v>0</v>
      </c>
    </row>
    <row r="5296" spans="1:8">
      <c r="A5296" s="51" t="s">
        <v>1175</v>
      </c>
      <c r="B5296" s="121" t="s">
        <v>4876</v>
      </c>
      <c r="C5296" s="122" t="s">
        <v>7237</v>
      </c>
      <c r="D5296" s="54">
        <v>50000</v>
      </c>
      <c r="E5296" s="54">
        <v>0</v>
      </c>
      <c r="F5296" s="54">
        <v>0</v>
      </c>
      <c r="G5296" s="54">
        <v>0</v>
      </c>
      <c r="H5296" s="54">
        <v>0</v>
      </c>
    </row>
    <row r="5297" spans="1:8" ht="32.25">
      <c r="A5297" s="51" t="s">
        <v>1176</v>
      </c>
      <c r="B5297" s="121" t="s">
        <v>4876</v>
      </c>
      <c r="C5297" s="122" t="s">
        <v>7238</v>
      </c>
      <c r="D5297" s="54">
        <v>300000</v>
      </c>
      <c r="E5297" s="54">
        <v>225000</v>
      </c>
      <c r="F5297" s="54">
        <v>225000</v>
      </c>
      <c r="G5297" s="54">
        <v>225000</v>
      </c>
      <c r="H5297" s="54">
        <v>0</v>
      </c>
    </row>
    <row r="5298" spans="1:8">
      <c r="A5298" s="51" t="s">
        <v>1177</v>
      </c>
      <c r="B5298" s="121" t="s">
        <v>4876</v>
      </c>
      <c r="C5298" s="122" t="s">
        <v>7239</v>
      </c>
      <c r="D5298" s="54">
        <v>174000</v>
      </c>
      <c r="E5298" s="54">
        <v>174000</v>
      </c>
      <c r="F5298" s="54">
        <v>174000</v>
      </c>
      <c r="G5298" s="54">
        <v>174000</v>
      </c>
      <c r="H5298" s="54">
        <v>0</v>
      </c>
    </row>
    <row r="5299" spans="1:8">
      <c r="A5299" s="51" t="s">
        <v>1180</v>
      </c>
      <c r="B5299" s="121" t="s">
        <v>4876</v>
      </c>
      <c r="C5299" s="122" t="s">
        <v>7240</v>
      </c>
      <c r="D5299" s="54">
        <v>170000</v>
      </c>
      <c r="E5299" s="54">
        <v>170000</v>
      </c>
      <c r="F5299" s="54">
        <v>170000</v>
      </c>
      <c r="G5299" s="54">
        <v>170000</v>
      </c>
      <c r="H5299" s="54">
        <v>0</v>
      </c>
    </row>
    <row r="5300" spans="1:8">
      <c r="A5300" s="51" t="s">
        <v>1181</v>
      </c>
      <c r="B5300" s="121" t="s">
        <v>4876</v>
      </c>
      <c r="C5300" s="122" t="s">
        <v>7241</v>
      </c>
      <c r="D5300" s="54">
        <v>170000</v>
      </c>
      <c r="E5300" s="54">
        <v>170000</v>
      </c>
      <c r="F5300" s="54">
        <v>170000</v>
      </c>
      <c r="G5300" s="54">
        <v>170000</v>
      </c>
      <c r="H5300" s="54">
        <v>0</v>
      </c>
    </row>
    <row r="5301" spans="1:8">
      <c r="A5301" s="51" t="s">
        <v>1182</v>
      </c>
      <c r="B5301" s="121" t="s">
        <v>4876</v>
      </c>
      <c r="C5301" s="122" t="s">
        <v>7242</v>
      </c>
      <c r="D5301" s="54">
        <v>170000</v>
      </c>
      <c r="E5301" s="54">
        <v>170000</v>
      </c>
      <c r="F5301" s="54">
        <v>170000</v>
      </c>
      <c r="G5301" s="54">
        <v>170000</v>
      </c>
      <c r="H5301" s="54">
        <v>0</v>
      </c>
    </row>
    <row r="5302" spans="1:8">
      <c r="A5302" s="51" t="s">
        <v>1185</v>
      </c>
      <c r="B5302" s="121" t="s">
        <v>4876</v>
      </c>
      <c r="C5302" s="122" t="s">
        <v>7243</v>
      </c>
      <c r="D5302" s="54">
        <v>170000</v>
      </c>
      <c r="E5302" s="54">
        <v>170000</v>
      </c>
      <c r="F5302" s="54">
        <v>170000</v>
      </c>
      <c r="G5302" s="54">
        <v>170000</v>
      </c>
      <c r="H5302" s="54">
        <v>0</v>
      </c>
    </row>
    <row r="5303" spans="1:8">
      <c r="A5303" s="51" t="s">
        <v>1186</v>
      </c>
      <c r="B5303" s="121" t="s">
        <v>4876</v>
      </c>
      <c r="C5303" s="122" t="s">
        <v>7244</v>
      </c>
      <c r="D5303" s="54">
        <v>170000</v>
      </c>
      <c r="E5303" s="54">
        <v>170000</v>
      </c>
      <c r="F5303" s="54">
        <v>170000</v>
      </c>
      <c r="G5303" s="54">
        <v>22000</v>
      </c>
      <c r="H5303" s="54">
        <v>0</v>
      </c>
    </row>
    <row r="5304" spans="1:8" ht="48">
      <c r="A5304" s="51" t="s">
        <v>1187</v>
      </c>
      <c r="B5304" s="121" t="s">
        <v>4876</v>
      </c>
      <c r="C5304" s="122" t="s">
        <v>7245</v>
      </c>
      <c r="D5304" s="54">
        <v>195000</v>
      </c>
      <c r="E5304" s="54">
        <v>0</v>
      </c>
      <c r="F5304" s="54">
        <v>0</v>
      </c>
      <c r="G5304" s="54">
        <v>0</v>
      </c>
      <c r="H5304" s="54">
        <v>0</v>
      </c>
    </row>
    <row r="5305" spans="1:8" ht="32.25">
      <c r="A5305" s="51" t="s">
        <v>1190</v>
      </c>
      <c r="B5305" s="121" t="s">
        <v>7246</v>
      </c>
      <c r="C5305" s="122" t="s">
        <v>7247</v>
      </c>
      <c r="D5305" s="54">
        <v>120000</v>
      </c>
      <c r="E5305" s="54">
        <v>102000</v>
      </c>
      <c r="F5305" s="54">
        <v>102000</v>
      </c>
      <c r="G5305" s="54">
        <v>102000</v>
      </c>
      <c r="H5305" s="54">
        <v>0</v>
      </c>
    </row>
    <row r="5306" spans="1:8" ht="32.25">
      <c r="A5306" s="51" t="s">
        <v>1191</v>
      </c>
      <c r="B5306" s="121" t="s">
        <v>7246</v>
      </c>
      <c r="C5306" s="122" t="s">
        <v>7248</v>
      </c>
      <c r="D5306" s="54">
        <v>120000</v>
      </c>
      <c r="E5306" s="54">
        <v>102000</v>
      </c>
      <c r="F5306" s="54">
        <v>102000</v>
      </c>
      <c r="G5306" s="54">
        <v>102000</v>
      </c>
      <c r="H5306" s="54">
        <v>0</v>
      </c>
    </row>
    <row r="5307" spans="1:8">
      <c r="A5307" s="51" t="s">
        <v>1562</v>
      </c>
      <c r="B5307" s="121" t="s">
        <v>4881</v>
      </c>
      <c r="C5307" s="122" t="s">
        <v>4882</v>
      </c>
      <c r="D5307" s="54">
        <v>55000</v>
      </c>
      <c r="E5307" s="54">
        <v>55000</v>
      </c>
      <c r="F5307" s="54">
        <v>55000</v>
      </c>
      <c r="G5307" s="54">
        <v>25000</v>
      </c>
      <c r="H5307" s="54">
        <v>0</v>
      </c>
    </row>
    <row r="5308" spans="1:8">
      <c r="A5308" s="51" t="s">
        <v>1564</v>
      </c>
      <c r="B5308" s="121" t="s">
        <v>4881</v>
      </c>
      <c r="C5308" s="122" t="s">
        <v>4883</v>
      </c>
      <c r="D5308" s="54">
        <v>63000</v>
      </c>
      <c r="E5308" s="54">
        <v>58000</v>
      </c>
      <c r="F5308" s="54">
        <v>58000</v>
      </c>
      <c r="G5308" s="54">
        <v>0</v>
      </c>
      <c r="H5308" s="54">
        <v>0</v>
      </c>
    </row>
    <row r="5309" spans="1:8" ht="32.25">
      <c r="A5309" s="51" t="s">
        <v>1566</v>
      </c>
      <c r="B5309" s="121" t="s">
        <v>7249</v>
      </c>
      <c r="C5309" s="122" t="s">
        <v>7250</v>
      </c>
      <c r="D5309" s="54">
        <v>540000</v>
      </c>
      <c r="E5309" s="54">
        <v>459000</v>
      </c>
      <c r="F5309" s="54">
        <v>459000</v>
      </c>
      <c r="G5309" s="54">
        <v>459000</v>
      </c>
      <c r="H5309" s="54">
        <v>0</v>
      </c>
    </row>
    <row r="5310" spans="1:8" ht="32.25">
      <c r="A5310" s="51" t="s">
        <v>1568</v>
      </c>
      <c r="B5310" s="121" t="s">
        <v>7251</v>
      </c>
      <c r="C5310" s="122" t="s">
        <v>7252</v>
      </c>
      <c r="D5310" s="54">
        <v>800000</v>
      </c>
      <c r="E5310" s="54">
        <v>634000</v>
      </c>
      <c r="F5310" s="54">
        <v>634000</v>
      </c>
      <c r="G5310" s="54">
        <v>634000</v>
      </c>
      <c r="H5310" s="54">
        <v>0</v>
      </c>
    </row>
    <row r="5311" spans="1:8" ht="32.25">
      <c r="A5311" s="51" t="s">
        <v>1570</v>
      </c>
      <c r="B5311" s="121" t="s">
        <v>7251</v>
      </c>
      <c r="C5311" s="122" t="s">
        <v>7253</v>
      </c>
      <c r="D5311" s="54">
        <v>300000</v>
      </c>
      <c r="E5311" s="54">
        <v>300000</v>
      </c>
      <c r="F5311" s="54">
        <v>300000</v>
      </c>
      <c r="G5311" s="54">
        <v>300000</v>
      </c>
      <c r="H5311" s="54">
        <v>0</v>
      </c>
    </row>
    <row r="5312" spans="1:8">
      <c r="A5312" s="51" t="s">
        <v>1572</v>
      </c>
      <c r="B5312" s="121" t="s">
        <v>4884</v>
      </c>
      <c r="C5312" s="122" t="s">
        <v>4885</v>
      </c>
      <c r="D5312" s="54">
        <v>45000</v>
      </c>
      <c r="E5312" s="54">
        <v>45000</v>
      </c>
      <c r="F5312" s="54">
        <v>45000</v>
      </c>
      <c r="G5312" s="54">
        <v>0</v>
      </c>
      <c r="H5312" s="54">
        <v>45000</v>
      </c>
    </row>
    <row r="5313" spans="1:8" ht="32.25">
      <c r="A5313" s="51" t="s">
        <v>1574</v>
      </c>
      <c r="B5313" s="121" t="s">
        <v>4884</v>
      </c>
      <c r="C5313" s="122" t="s">
        <v>4844</v>
      </c>
      <c r="D5313" s="54">
        <v>17000</v>
      </c>
      <c r="E5313" s="54">
        <v>17000</v>
      </c>
      <c r="F5313" s="54">
        <v>17000</v>
      </c>
      <c r="G5313" s="54">
        <v>17000</v>
      </c>
      <c r="H5313" s="54">
        <v>0</v>
      </c>
    </row>
    <row r="5314" spans="1:8" ht="32.25">
      <c r="A5314" s="51" t="s">
        <v>1575</v>
      </c>
      <c r="B5314" s="121" t="s">
        <v>4884</v>
      </c>
      <c r="C5314" s="122" t="s">
        <v>7254</v>
      </c>
      <c r="D5314" s="54">
        <v>17000</v>
      </c>
      <c r="E5314" s="54">
        <v>17000</v>
      </c>
      <c r="F5314" s="54">
        <v>17000</v>
      </c>
      <c r="G5314" s="54">
        <v>17000</v>
      </c>
      <c r="H5314" s="54">
        <v>0</v>
      </c>
    </row>
    <row r="5315" spans="1:8">
      <c r="A5315" s="51" t="s">
        <v>1577</v>
      </c>
      <c r="B5315" s="121" t="s">
        <v>4884</v>
      </c>
      <c r="C5315" s="122" t="s">
        <v>4885</v>
      </c>
      <c r="D5315" s="54">
        <v>18000</v>
      </c>
      <c r="E5315" s="54">
        <v>15000</v>
      </c>
      <c r="F5315" s="54">
        <v>15000</v>
      </c>
      <c r="G5315" s="54">
        <v>15000</v>
      </c>
      <c r="H5315" s="54">
        <v>0</v>
      </c>
    </row>
    <row r="5316" spans="1:8" ht="32.25">
      <c r="A5316" s="51" t="s">
        <v>1579</v>
      </c>
      <c r="B5316" s="121" t="s">
        <v>4886</v>
      </c>
      <c r="C5316" s="122" t="s">
        <v>4887</v>
      </c>
      <c r="D5316" s="54">
        <v>30000</v>
      </c>
      <c r="E5316" s="14">
        <v>30000</v>
      </c>
      <c r="F5316" s="14">
        <v>30000</v>
      </c>
      <c r="G5316" s="14">
        <v>0</v>
      </c>
      <c r="H5316" s="14">
        <v>30000</v>
      </c>
    </row>
    <row r="5317" spans="1:8" ht="32.25">
      <c r="A5317" s="51" t="s">
        <v>1581</v>
      </c>
      <c r="B5317" s="121" t="s">
        <v>4886</v>
      </c>
      <c r="C5317" s="122" t="s">
        <v>4888</v>
      </c>
      <c r="D5317" s="54">
        <v>52000</v>
      </c>
      <c r="E5317" s="14">
        <v>52000</v>
      </c>
      <c r="F5317" s="14">
        <v>52000</v>
      </c>
      <c r="G5317" s="14">
        <v>0</v>
      </c>
      <c r="H5317" s="14">
        <v>52000</v>
      </c>
    </row>
    <row r="5318" spans="1:8" ht="32.25">
      <c r="A5318" s="51" t="s">
        <v>1583</v>
      </c>
      <c r="B5318" s="121" t="s">
        <v>4886</v>
      </c>
      <c r="C5318" s="122" t="s">
        <v>4889</v>
      </c>
      <c r="D5318" s="54">
        <v>20000</v>
      </c>
      <c r="E5318" s="14">
        <v>20000</v>
      </c>
      <c r="F5318" s="14">
        <v>20000</v>
      </c>
      <c r="G5318" s="14">
        <v>0</v>
      </c>
      <c r="H5318" s="14">
        <v>15206.4</v>
      </c>
    </row>
    <row r="5319" spans="1:8" ht="32.25">
      <c r="A5319" s="51" t="s">
        <v>1585</v>
      </c>
      <c r="B5319" s="121" t="s">
        <v>4886</v>
      </c>
      <c r="C5319" s="122" t="s">
        <v>4890</v>
      </c>
      <c r="D5319" s="54">
        <v>42000</v>
      </c>
      <c r="E5319" s="14">
        <v>42000</v>
      </c>
      <c r="F5319" s="14">
        <v>42000</v>
      </c>
      <c r="G5319" s="14">
        <v>0</v>
      </c>
      <c r="H5319" s="14">
        <v>25665.599999999999</v>
      </c>
    </row>
    <row r="5320" spans="1:8" ht="32.25">
      <c r="A5320" s="51" t="s">
        <v>1587</v>
      </c>
      <c r="B5320" s="121" t="s">
        <v>4886</v>
      </c>
      <c r="C5320" s="122" t="s">
        <v>4891</v>
      </c>
      <c r="D5320" s="54">
        <v>432000</v>
      </c>
      <c r="E5320" s="14">
        <v>432000</v>
      </c>
      <c r="F5320" s="14">
        <v>432000</v>
      </c>
      <c r="G5320" s="14">
        <v>0</v>
      </c>
      <c r="H5320" s="14">
        <v>431309.8</v>
      </c>
    </row>
    <row r="5321" spans="1:8" ht="32.25">
      <c r="A5321" s="51" t="s">
        <v>1589</v>
      </c>
      <c r="B5321" s="121" t="s">
        <v>4886</v>
      </c>
      <c r="C5321" s="122" t="s">
        <v>4892</v>
      </c>
      <c r="D5321" s="54">
        <v>90000</v>
      </c>
      <c r="E5321" s="14">
        <v>90000</v>
      </c>
      <c r="F5321" s="14">
        <v>90000</v>
      </c>
      <c r="G5321" s="14">
        <v>0</v>
      </c>
      <c r="H5321" s="14">
        <v>90000</v>
      </c>
    </row>
    <row r="5322" spans="1:8" ht="32.25">
      <c r="A5322" s="51" t="s">
        <v>1591</v>
      </c>
      <c r="B5322" s="121" t="s">
        <v>4886</v>
      </c>
      <c r="C5322" s="122" t="s">
        <v>4893</v>
      </c>
      <c r="D5322" s="54">
        <v>28000</v>
      </c>
      <c r="E5322" s="14">
        <v>28000</v>
      </c>
      <c r="F5322" s="14">
        <v>28000</v>
      </c>
      <c r="G5322" s="14">
        <v>0</v>
      </c>
      <c r="H5322" s="14">
        <v>28000</v>
      </c>
    </row>
    <row r="5323" spans="1:8" ht="32.25">
      <c r="A5323" s="51" t="s">
        <v>1594</v>
      </c>
      <c r="B5323" s="121" t="s">
        <v>4886</v>
      </c>
      <c r="C5323" s="122" t="s">
        <v>7255</v>
      </c>
      <c r="D5323" s="54">
        <v>16000</v>
      </c>
      <c r="E5323" s="14">
        <v>16000</v>
      </c>
      <c r="F5323" s="14">
        <v>16000</v>
      </c>
      <c r="G5323" s="14">
        <v>0</v>
      </c>
      <c r="H5323" s="14">
        <v>0</v>
      </c>
    </row>
    <row r="5324" spans="1:8" ht="32.25">
      <c r="A5324" s="51" t="s">
        <v>1597</v>
      </c>
      <c r="B5324" s="121" t="s">
        <v>4886</v>
      </c>
      <c r="C5324" s="122" t="s">
        <v>4894</v>
      </c>
      <c r="D5324" s="54">
        <v>28000</v>
      </c>
      <c r="E5324" s="14">
        <v>28000</v>
      </c>
      <c r="F5324" s="14">
        <v>28000</v>
      </c>
      <c r="G5324" s="14">
        <v>0</v>
      </c>
      <c r="H5324" s="14">
        <v>28000</v>
      </c>
    </row>
    <row r="5325" spans="1:8" ht="32.25">
      <c r="A5325" s="51" t="s">
        <v>1599</v>
      </c>
      <c r="B5325" s="121" t="s">
        <v>4886</v>
      </c>
      <c r="C5325" s="122" t="s">
        <v>4895</v>
      </c>
      <c r="D5325" s="54">
        <v>8000</v>
      </c>
      <c r="E5325" s="14">
        <v>8000</v>
      </c>
      <c r="F5325" s="14">
        <v>8000</v>
      </c>
      <c r="G5325" s="14">
        <v>0</v>
      </c>
      <c r="H5325" s="14">
        <v>8000</v>
      </c>
    </row>
    <row r="5326" spans="1:8" ht="32.25">
      <c r="A5326" s="51" t="s">
        <v>1602</v>
      </c>
      <c r="B5326" s="121" t="s">
        <v>4886</v>
      </c>
      <c r="C5326" s="122" t="s">
        <v>4896</v>
      </c>
      <c r="D5326" s="54">
        <v>8000</v>
      </c>
      <c r="E5326" s="14">
        <v>8000</v>
      </c>
      <c r="F5326" s="14">
        <v>8000</v>
      </c>
      <c r="G5326" s="14">
        <v>0</v>
      </c>
      <c r="H5326" s="14">
        <v>8000</v>
      </c>
    </row>
    <row r="5327" spans="1:8" ht="32.25">
      <c r="A5327" s="51" t="s">
        <v>1604</v>
      </c>
      <c r="B5327" s="121" t="s">
        <v>4886</v>
      </c>
      <c r="C5327" s="122" t="s">
        <v>4897</v>
      </c>
      <c r="D5327" s="54">
        <v>42000</v>
      </c>
      <c r="E5327" s="14">
        <v>42000</v>
      </c>
      <c r="F5327" s="14">
        <v>42000</v>
      </c>
      <c r="G5327" s="14">
        <v>0</v>
      </c>
      <c r="H5327" s="14">
        <v>26439.599999999999</v>
      </c>
    </row>
    <row r="5328" spans="1:8" ht="32.25">
      <c r="A5328" s="51" t="s">
        <v>1607</v>
      </c>
      <c r="B5328" s="121" t="s">
        <v>4886</v>
      </c>
      <c r="C5328" s="122" t="s">
        <v>4898</v>
      </c>
      <c r="D5328" s="54">
        <v>40000</v>
      </c>
      <c r="E5328" s="14">
        <v>40000</v>
      </c>
      <c r="F5328" s="14">
        <v>40000</v>
      </c>
      <c r="G5328" s="14">
        <v>0</v>
      </c>
      <c r="H5328" s="14">
        <v>40000</v>
      </c>
    </row>
    <row r="5329" spans="1:8" ht="32.25">
      <c r="A5329" s="51" t="s">
        <v>1609</v>
      </c>
      <c r="B5329" s="121" t="s">
        <v>4886</v>
      </c>
      <c r="C5329" s="122" t="s">
        <v>4899</v>
      </c>
      <c r="D5329" s="54">
        <v>28000</v>
      </c>
      <c r="E5329" s="14">
        <v>28000</v>
      </c>
      <c r="F5329" s="14">
        <v>28000</v>
      </c>
      <c r="G5329" s="14">
        <v>0</v>
      </c>
      <c r="H5329" s="14">
        <v>25053.599999999999</v>
      </c>
    </row>
    <row r="5330" spans="1:8" ht="32.25">
      <c r="A5330" s="51" t="s">
        <v>1612</v>
      </c>
      <c r="B5330" s="121" t="s">
        <v>7256</v>
      </c>
      <c r="C5330" s="122" t="s">
        <v>7257</v>
      </c>
      <c r="D5330" s="54">
        <v>150000</v>
      </c>
      <c r="E5330" s="14">
        <v>127000</v>
      </c>
      <c r="F5330" s="14">
        <v>127000</v>
      </c>
      <c r="G5330" s="14">
        <v>127000</v>
      </c>
      <c r="H5330" s="14">
        <v>0</v>
      </c>
    </row>
    <row r="5331" spans="1:8" ht="32.25">
      <c r="A5331" s="51" t="s">
        <v>1615</v>
      </c>
      <c r="B5331" s="121" t="s">
        <v>4900</v>
      </c>
      <c r="C5331" s="122" t="s">
        <v>4901</v>
      </c>
      <c r="D5331" s="54">
        <v>158000</v>
      </c>
      <c r="E5331" s="54">
        <v>158000</v>
      </c>
      <c r="F5331" s="54">
        <v>158000</v>
      </c>
      <c r="G5331" s="54">
        <v>112000</v>
      </c>
      <c r="H5331" s="54">
        <v>0</v>
      </c>
    </row>
    <row r="5332" spans="1:8" ht="32.25">
      <c r="A5332" s="51" t="s">
        <v>1618</v>
      </c>
      <c r="B5332" s="121" t="s">
        <v>4900</v>
      </c>
      <c r="C5332" s="122" t="s">
        <v>7258</v>
      </c>
      <c r="D5332" s="54">
        <v>60000</v>
      </c>
      <c r="E5332" s="54">
        <v>60000</v>
      </c>
      <c r="F5332" s="54">
        <v>60000</v>
      </c>
      <c r="G5332" s="54">
        <v>0</v>
      </c>
      <c r="H5332" s="54">
        <v>0</v>
      </c>
    </row>
    <row r="5333" spans="1:8" ht="32.25">
      <c r="A5333" s="51" t="s">
        <v>1620</v>
      </c>
      <c r="B5333" s="121" t="s">
        <v>4900</v>
      </c>
      <c r="C5333" s="122" t="s">
        <v>7259</v>
      </c>
      <c r="D5333" s="54">
        <v>30000</v>
      </c>
      <c r="E5333" s="54">
        <v>10000</v>
      </c>
      <c r="F5333" s="54">
        <v>10000</v>
      </c>
      <c r="G5333" s="54">
        <v>0</v>
      </c>
      <c r="H5333" s="54">
        <v>0</v>
      </c>
    </row>
    <row r="5334" spans="1:8">
      <c r="A5334" s="51" t="s">
        <v>1622</v>
      </c>
      <c r="B5334" s="121" t="s">
        <v>7260</v>
      </c>
      <c r="C5334" s="122" t="s">
        <v>7261</v>
      </c>
      <c r="D5334" s="54">
        <v>300000</v>
      </c>
      <c r="E5334" s="54">
        <v>300000</v>
      </c>
      <c r="F5334" s="54">
        <v>300000</v>
      </c>
      <c r="G5334" s="54">
        <v>300000</v>
      </c>
      <c r="H5334" s="54">
        <v>0</v>
      </c>
    </row>
    <row r="5335" spans="1:8" ht="48">
      <c r="A5335" s="51" t="s">
        <v>1624</v>
      </c>
      <c r="B5335" s="121" t="s">
        <v>7260</v>
      </c>
      <c r="C5335" s="122" t="s">
        <v>7262</v>
      </c>
      <c r="D5335" s="54">
        <v>300000</v>
      </c>
      <c r="E5335" s="54">
        <v>209000</v>
      </c>
      <c r="F5335" s="54">
        <v>209000</v>
      </c>
      <c r="G5335" s="54">
        <v>209000</v>
      </c>
      <c r="H5335" s="54">
        <v>0</v>
      </c>
    </row>
    <row r="5336" spans="1:8" ht="32.25">
      <c r="A5336" s="51" t="s">
        <v>1626</v>
      </c>
      <c r="B5336" s="121" t="s">
        <v>4011</v>
      </c>
      <c r="C5336" s="122" t="s">
        <v>4902</v>
      </c>
      <c r="D5336" s="54">
        <v>104000</v>
      </c>
      <c r="E5336" s="14">
        <v>104000</v>
      </c>
      <c r="F5336" s="14">
        <v>104000</v>
      </c>
      <c r="G5336" s="14">
        <v>0</v>
      </c>
      <c r="H5336" s="14">
        <v>99111</v>
      </c>
    </row>
    <row r="5337" spans="1:8" ht="32.25">
      <c r="A5337" s="51" t="s">
        <v>1628</v>
      </c>
      <c r="B5337" s="121" t="s">
        <v>7263</v>
      </c>
      <c r="C5337" s="122" t="s">
        <v>4835</v>
      </c>
      <c r="D5337" s="54">
        <v>41000</v>
      </c>
      <c r="E5337" s="14">
        <v>41000</v>
      </c>
      <c r="F5337" s="14">
        <v>41000</v>
      </c>
      <c r="G5337" s="14">
        <v>41000</v>
      </c>
      <c r="H5337" s="14">
        <v>0</v>
      </c>
    </row>
    <row r="5338" spans="1:8" ht="32.25">
      <c r="A5338" s="51" t="s">
        <v>1630</v>
      </c>
      <c r="B5338" s="121" t="s">
        <v>7263</v>
      </c>
      <c r="C5338" s="122" t="s">
        <v>4836</v>
      </c>
      <c r="D5338" s="54">
        <v>58000</v>
      </c>
      <c r="E5338" s="14">
        <v>58000</v>
      </c>
      <c r="F5338" s="14">
        <v>58000</v>
      </c>
      <c r="G5338" s="14">
        <v>58000</v>
      </c>
      <c r="H5338" s="14">
        <v>0</v>
      </c>
    </row>
    <row r="5339" spans="1:8" ht="32.25">
      <c r="A5339" s="51" t="s">
        <v>1632</v>
      </c>
      <c r="B5339" s="121" t="s">
        <v>7263</v>
      </c>
      <c r="C5339" s="122" t="s">
        <v>4840</v>
      </c>
      <c r="D5339" s="54">
        <v>30000</v>
      </c>
      <c r="E5339" s="14">
        <v>30000</v>
      </c>
      <c r="F5339" s="14">
        <v>30000</v>
      </c>
      <c r="G5339" s="14">
        <v>30000</v>
      </c>
      <c r="H5339" s="14">
        <v>0</v>
      </c>
    </row>
    <row r="5340" spans="1:8" ht="32.25">
      <c r="A5340" s="51" t="s">
        <v>1634</v>
      </c>
      <c r="B5340" s="121" t="s">
        <v>7263</v>
      </c>
      <c r="C5340" s="122" t="s">
        <v>4846</v>
      </c>
      <c r="D5340" s="54">
        <v>15000</v>
      </c>
      <c r="E5340" s="14">
        <v>15000</v>
      </c>
      <c r="F5340" s="14">
        <v>15000</v>
      </c>
      <c r="G5340" s="14">
        <v>15000</v>
      </c>
      <c r="H5340" s="14">
        <v>0</v>
      </c>
    </row>
    <row r="5341" spans="1:8" ht="32.25">
      <c r="A5341" s="51" t="s">
        <v>1636</v>
      </c>
      <c r="B5341" s="121" t="s">
        <v>7263</v>
      </c>
      <c r="C5341" s="122" t="s">
        <v>4847</v>
      </c>
      <c r="D5341" s="54">
        <v>6000</v>
      </c>
      <c r="E5341" s="14">
        <v>6000</v>
      </c>
      <c r="F5341" s="14">
        <v>6000</v>
      </c>
      <c r="G5341" s="14">
        <v>6000</v>
      </c>
      <c r="H5341" s="14">
        <v>0</v>
      </c>
    </row>
    <row r="5342" spans="1:8" ht="32.25">
      <c r="A5342" s="51" t="s">
        <v>1638</v>
      </c>
      <c r="B5342" s="121" t="s">
        <v>7264</v>
      </c>
      <c r="C5342" s="122" t="s">
        <v>7265</v>
      </c>
      <c r="D5342" s="54">
        <v>10000</v>
      </c>
      <c r="E5342" s="14">
        <v>0</v>
      </c>
      <c r="F5342" s="14">
        <v>0</v>
      </c>
      <c r="G5342" s="14">
        <v>0</v>
      </c>
      <c r="H5342" s="14">
        <v>0</v>
      </c>
    </row>
    <row r="5343" spans="1:8" ht="32.25">
      <c r="A5343" s="51" t="s">
        <v>1641</v>
      </c>
      <c r="B5343" s="121" t="s">
        <v>7264</v>
      </c>
      <c r="C5343" s="122" t="s">
        <v>7266</v>
      </c>
      <c r="D5343" s="54">
        <v>23000</v>
      </c>
      <c r="E5343" s="14">
        <v>22000</v>
      </c>
      <c r="F5343" s="14">
        <v>22000</v>
      </c>
      <c r="G5343" s="14">
        <v>22000</v>
      </c>
      <c r="H5343" s="14">
        <v>0</v>
      </c>
    </row>
    <row r="5344" spans="1:8" ht="32.25">
      <c r="A5344" s="51" t="s">
        <v>1643</v>
      </c>
      <c r="B5344" s="121" t="s">
        <v>7264</v>
      </c>
      <c r="C5344" s="122" t="s">
        <v>7267</v>
      </c>
      <c r="D5344" s="54">
        <v>30000</v>
      </c>
      <c r="E5344" s="14">
        <v>30000</v>
      </c>
      <c r="F5344" s="14">
        <v>30000</v>
      </c>
      <c r="G5344" s="14">
        <v>30000</v>
      </c>
      <c r="H5344" s="14">
        <v>0</v>
      </c>
    </row>
    <row r="5345" spans="1:8" ht="32.25">
      <c r="A5345" s="51" t="s">
        <v>1646</v>
      </c>
      <c r="B5345" s="121" t="s">
        <v>7264</v>
      </c>
      <c r="C5345" s="122" t="s">
        <v>7268</v>
      </c>
      <c r="D5345" s="54">
        <v>7000</v>
      </c>
      <c r="E5345" s="14">
        <v>7000</v>
      </c>
      <c r="F5345" s="14">
        <v>7000</v>
      </c>
      <c r="G5345" s="14">
        <v>7000</v>
      </c>
      <c r="H5345" s="14">
        <v>0</v>
      </c>
    </row>
    <row r="5346" spans="1:8" ht="32.25">
      <c r="A5346" s="51" t="s">
        <v>1649</v>
      </c>
      <c r="B5346" s="121" t="s">
        <v>7269</v>
      </c>
      <c r="C5346" s="122" t="s">
        <v>4839</v>
      </c>
      <c r="D5346" s="54">
        <v>52000</v>
      </c>
      <c r="E5346" s="14">
        <v>52000</v>
      </c>
      <c r="F5346" s="14">
        <v>52000</v>
      </c>
      <c r="G5346" s="14">
        <v>52000</v>
      </c>
      <c r="H5346" s="14">
        <v>0</v>
      </c>
    </row>
    <row r="5347" spans="1:8" ht="32.25">
      <c r="A5347" s="51" t="s">
        <v>1652</v>
      </c>
      <c r="B5347" s="121" t="s">
        <v>7269</v>
      </c>
      <c r="C5347" s="122" t="s">
        <v>4855</v>
      </c>
      <c r="D5347" s="54">
        <v>41000</v>
      </c>
      <c r="E5347" s="14">
        <v>41000</v>
      </c>
      <c r="F5347" s="14">
        <v>41000</v>
      </c>
      <c r="G5347" s="14">
        <v>41000</v>
      </c>
      <c r="H5347" s="14">
        <v>0</v>
      </c>
    </row>
    <row r="5348" spans="1:8" ht="32.25">
      <c r="A5348" s="51" t="s">
        <v>1654</v>
      </c>
      <c r="B5348" s="121" t="s">
        <v>7269</v>
      </c>
      <c r="C5348" s="122" t="s">
        <v>4855</v>
      </c>
      <c r="D5348" s="54">
        <v>14000</v>
      </c>
      <c r="E5348" s="14">
        <v>14000</v>
      </c>
      <c r="F5348" s="14">
        <v>14000</v>
      </c>
      <c r="G5348" s="14">
        <v>14000</v>
      </c>
      <c r="H5348" s="14">
        <v>0</v>
      </c>
    </row>
    <row r="5349" spans="1:8" ht="32.25">
      <c r="A5349" s="51" t="s">
        <v>1656</v>
      </c>
      <c r="B5349" s="121" t="s">
        <v>7269</v>
      </c>
      <c r="C5349" s="122" t="s">
        <v>7270</v>
      </c>
      <c r="D5349" s="54">
        <v>19000</v>
      </c>
      <c r="E5349" s="14">
        <v>14000</v>
      </c>
      <c r="F5349" s="14">
        <v>14000</v>
      </c>
      <c r="G5349" s="14">
        <v>14000</v>
      </c>
      <c r="H5349" s="14">
        <v>0</v>
      </c>
    </row>
    <row r="5350" spans="1:8" ht="32.25">
      <c r="A5350" s="51" t="s">
        <v>1658</v>
      </c>
      <c r="B5350" s="121" t="s">
        <v>7271</v>
      </c>
      <c r="C5350" s="122" t="s">
        <v>7272</v>
      </c>
      <c r="D5350" s="54">
        <v>150000</v>
      </c>
      <c r="E5350" s="14">
        <v>127000</v>
      </c>
      <c r="F5350" s="14">
        <v>127000</v>
      </c>
      <c r="G5350" s="14">
        <v>127000</v>
      </c>
      <c r="H5350" s="14">
        <v>0</v>
      </c>
    </row>
    <row r="5351" spans="1:8">
      <c r="A5351" s="51" t="s">
        <v>1660</v>
      </c>
      <c r="B5351" s="121" t="s">
        <v>7273</v>
      </c>
      <c r="C5351" s="122" t="s">
        <v>4880</v>
      </c>
      <c r="D5351" s="54">
        <v>52000</v>
      </c>
      <c r="E5351" s="14">
        <v>52000</v>
      </c>
      <c r="F5351" s="14">
        <v>52000</v>
      </c>
      <c r="G5351" s="14">
        <v>52000</v>
      </c>
      <c r="H5351" s="14">
        <v>0</v>
      </c>
    </row>
    <row r="5352" spans="1:8" ht="32.25">
      <c r="A5352" s="51" t="s">
        <v>1662</v>
      </c>
      <c r="B5352" s="121" t="s">
        <v>7273</v>
      </c>
      <c r="C5352" s="122" t="s">
        <v>4878</v>
      </c>
      <c r="D5352" s="54">
        <v>21000</v>
      </c>
      <c r="E5352" s="14">
        <v>10000</v>
      </c>
      <c r="F5352" s="14">
        <v>10000</v>
      </c>
      <c r="G5352" s="14">
        <v>10000</v>
      </c>
      <c r="H5352" s="14">
        <v>0</v>
      </c>
    </row>
    <row r="5353" spans="1:8" ht="32.25">
      <c r="A5353" s="51" t="s">
        <v>1664</v>
      </c>
      <c r="B5353" s="121" t="s">
        <v>7274</v>
      </c>
      <c r="C5353" s="122" t="s">
        <v>7275</v>
      </c>
      <c r="D5353" s="54">
        <v>132613</v>
      </c>
      <c r="E5353" s="14">
        <v>113000</v>
      </c>
      <c r="F5353" s="14">
        <v>113000</v>
      </c>
      <c r="G5353" s="14">
        <v>113000</v>
      </c>
      <c r="H5353" s="14" t="s">
        <v>7276</v>
      </c>
    </row>
    <row r="5354" spans="1:8" ht="32.25">
      <c r="A5354" s="51" t="s">
        <v>1667</v>
      </c>
      <c r="B5354" s="121" t="s">
        <v>7277</v>
      </c>
      <c r="C5354" s="122" t="s">
        <v>7278</v>
      </c>
      <c r="D5354" s="54">
        <v>150000</v>
      </c>
      <c r="E5354" s="14">
        <v>127000</v>
      </c>
      <c r="F5354" s="14">
        <v>127000</v>
      </c>
      <c r="G5354" s="14">
        <v>127000</v>
      </c>
      <c r="H5354" s="14">
        <v>0</v>
      </c>
    </row>
    <row r="5355" spans="1:8" ht="32.25">
      <c r="A5355" s="51" t="s">
        <v>1670</v>
      </c>
      <c r="B5355" s="121" t="s">
        <v>7279</v>
      </c>
      <c r="C5355" s="122" t="s">
        <v>7280</v>
      </c>
      <c r="D5355" s="54">
        <v>150000</v>
      </c>
      <c r="E5355" s="14">
        <v>127000</v>
      </c>
      <c r="F5355" s="14">
        <v>127000</v>
      </c>
      <c r="G5355" s="14">
        <v>127000</v>
      </c>
      <c r="H5355" s="14">
        <v>0</v>
      </c>
    </row>
    <row r="5356" spans="1:8" ht="32.25">
      <c r="A5356" s="51" t="s">
        <v>1672</v>
      </c>
      <c r="B5356" s="121" t="s">
        <v>7279</v>
      </c>
      <c r="C5356" s="122" t="s">
        <v>7281</v>
      </c>
      <c r="D5356" s="54">
        <v>120000</v>
      </c>
      <c r="E5356" s="14">
        <v>102000</v>
      </c>
      <c r="F5356" s="14">
        <v>102000</v>
      </c>
      <c r="G5356" s="14">
        <v>102000</v>
      </c>
      <c r="H5356" s="14">
        <v>0</v>
      </c>
    </row>
    <row r="5357" spans="1:8">
      <c r="A5357" s="51" t="s">
        <v>1674</v>
      </c>
      <c r="B5357" s="121" t="s">
        <v>7282</v>
      </c>
      <c r="C5357" s="122" t="s">
        <v>7283</v>
      </c>
      <c r="D5357" s="54">
        <v>130000</v>
      </c>
      <c r="E5357" s="14">
        <v>110000</v>
      </c>
      <c r="F5357" s="14">
        <v>110000</v>
      </c>
      <c r="G5357" s="14">
        <v>110000</v>
      </c>
      <c r="H5357" s="14">
        <v>0</v>
      </c>
    </row>
    <row r="5358" spans="1:8">
      <c r="A5358" s="51" t="s">
        <v>1677</v>
      </c>
      <c r="B5358" s="121" t="s">
        <v>7284</v>
      </c>
      <c r="C5358" s="122" t="s">
        <v>4852</v>
      </c>
      <c r="D5358" s="54">
        <v>18000</v>
      </c>
      <c r="E5358" s="14">
        <v>18000</v>
      </c>
      <c r="F5358" s="14">
        <v>18000</v>
      </c>
      <c r="G5358" s="14">
        <v>18000</v>
      </c>
      <c r="H5358" s="14">
        <v>0</v>
      </c>
    </row>
    <row r="5359" spans="1:8" ht="32.25">
      <c r="A5359" s="51" t="s">
        <v>3798</v>
      </c>
      <c r="B5359" s="121" t="s">
        <v>7285</v>
      </c>
      <c r="C5359" s="122" t="s">
        <v>7286</v>
      </c>
      <c r="D5359" s="54">
        <v>15000</v>
      </c>
      <c r="E5359" s="14">
        <v>15000</v>
      </c>
      <c r="F5359" s="14">
        <v>15000</v>
      </c>
      <c r="G5359" s="14">
        <v>15000</v>
      </c>
      <c r="H5359" s="14">
        <v>0</v>
      </c>
    </row>
    <row r="5360" spans="1:8" ht="32.25">
      <c r="A5360" s="51" t="s">
        <v>3800</v>
      </c>
      <c r="B5360" s="121" t="s">
        <v>7285</v>
      </c>
      <c r="C5360" s="122" t="s">
        <v>7287</v>
      </c>
      <c r="D5360" s="54">
        <v>15000</v>
      </c>
      <c r="E5360" s="14">
        <v>15000</v>
      </c>
      <c r="F5360" s="14">
        <v>15000</v>
      </c>
      <c r="G5360" s="14">
        <v>15000</v>
      </c>
      <c r="H5360" s="14">
        <v>0</v>
      </c>
    </row>
    <row r="5361" spans="1:8" ht="32.25">
      <c r="A5361" s="51" t="s">
        <v>3802</v>
      </c>
      <c r="B5361" s="121" t="s">
        <v>7285</v>
      </c>
      <c r="C5361" s="122" t="s">
        <v>7288</v>
      </c>
      <c r="D5361" s="54">
        <v>20000</v>
      </c>
      <c r="E5361" s="14">
        <v>20000</v>
      </c>
      <c r="F5361" s="14">
        <v>20000</v>
      </c>
      <c r="G5361" s="14">
        <v>20000</v>
      </c>
      <c r="H5361" s="14">
        <v>0</v>
      </c>
    </row>
    <row r="5362" spans="1:8" ht="32.25">
      <c r="A5362" s="51" t="s">
        <v>3803</v>
      </c>
      <c r="B5362" s="121" t="s">
        <v>7285</v>
      </c>
      <c r="C5362" s="122" t="s">
        <v>7289</v>
      </c>
      <c r="D5362" s="54">
        <v>40000</v>
      </c>
      <c r="E5362" s="14">
        <v>40000</v>
      </c>
      <c r="F5362" s="14">
        <v>40000</v>
      </c>
      <c r="G5362" s="14">
        <v>40000</v>
      </c>
      <c r="H5362" s="14">
        <v>0</v>
      </c>
    </row>
    <row r="5363" spans="1:8" ht="32.25">
      <c r="A5363" s="51" t="s">
        <v>3806</v>
      </c>
      <c r="B5363" s="121" t="s">
        <v>7285</v>
      </c>
      <c r="C5363" s="122" t="s">
        <v>4877</v>
      </c>
      <c r="D5363" s="54">
        <v>113000</v>
      </c>
      <c r="E5363" s="14">
        <v>113000</v>
      </c>
      <c r="F5363" s="14">
        <v>113000</v>
      </c>
      <c r="G5363" s="14">
        <v>113000</v>
      </c>
      <c r="H5363" s="14">
        <v>0</v>
      </c>
    </row>
    <row r="5364" spans="1:8" ht="32.25">
      <c r="A5364" s="51" t="s">
        <v>3808</v>
      </c>
      <c r="B5364" s="121" t="s">
        <v>7285</v>
      </c>
      <c r="C5364" s="122" t="s">
        <v>7290</v>
      </c>
      <c r="D5364" s="54">
        <v>18000</v>
      </c>
      <c r="E5364" s="14">
        <v>12000</v>
      </c>
      <c r="F5364" s="14">
        <v>12000</v>
      </c>
      <c r="G5364" s="14">
        <v>12000</v>
      </c>
      <c r="H5364" s="14">
        <v>0</v>
      </c>
    </row>
    <row r="5365" spans="1:8" ht="32.25">
      <c r="A5365" s="51" t="s">
        <v>3810</v>
      </c>
      <c r="B5365" s="121" t="s">
        <v>7285</v>
      </c>
      <c r="C5365" s="122" t="s">
        <v>4879</v>
      </c>
      <c r="D5365" s="54">
        <v>32000</v>
      </c>
      <c r="E5365" s="14">
        <v>0</v>
      </c>
      <c r="F5365" s="14">
        <v>0</v>
      </c>
      <c r="G5365" s="14">
        <v>0</v>
      </c>
      <c r="H5365" s="14">
        <v>0</v>
      </c>
    </row>
    <row r="5366" spans="1:8" ht="32.25">
      <c r="A5366" s="51" t="s">
        <v>3812</v>
      </c>
      <c r="B5366" s="121" t="s">
        <v>7291</v>
      </c>
      <c r="C5366" s="122" t="s">
        <v>7292</v>
      </c>
      <c r="D5366" s="54">
        <v>200000</v>
      </c>
      <c r="E5366" s="14">
        <v>125000</v>
      </c>
      <c r="F5366" s="14">
        <v>125000</v>
      </c>
      <c r="G5366" s="14">
        <v>125000</v>
      </c>
      <c r="H5366" s="14">
        <v>0</v>
      </c>
    </row>
    <row r="5367" spans="1:8">
      <c r="A5367" s="51" t="s">
        <v>3813</v>
      </c>
      <c r="B5367" s="121" t="s">
        <v>7291</v>
      </c>
      <c r="C5367" s="122" t="s">
        <v>7293</v>
      </c>
      <c r="D5367" s="54">
        <v>300000</v>
      </c>
      <c r="E5367" s="14">
        <v>300000</v>
      </c>
      <c r="F5367" s="14">
        <v>300000</v>
      </c>
      <c r="G5367" s="14">
        <v>300000</v>
      </c>
      <c r="H5367" s="14">
        <v>0</v>
      </c>
    </row>
    <row r="5368" spans="1:8">
      <c r="A5368" s="84" t="s">
        <v>110</v>
      </c>
      <c r="B5368" s="84"/>
      <c r="C5368" s="84"/>
      <c r="D5368" s="85">
        <f>SUM(D5109:D5367)</f>
        <v>36169868</v>
      </c>
      <c r="E5368" s="85">
        <f t="shared" ref="E5368:H5368" si="55">SUM(E5109:E5367)</f>
        <v>33086200</v>
      </c>
      <c r="F5368" s="85">
        <f t="shared" si="55"/>
        <v>33086200</v>
      </c>
      <c r="G5368" s="85">
        <f t="shared" si="55"/>
        <v>17347000</v>
      </c>
      <c r="H5368" s="85">
        <f t="shared" si="55"/>
        <v>5486981.629999998</v>
      </c>
    </row>
    <row r="5369" spans="1:8">
      <c r="A5369" s="86" t="s">
        <v>111</v>
      </c>
      <c r="B5369" s="86"/>
      <c r="C5369" s="86"/>
      <c r="D5369" s="86"/>
      <c r="E5369" s="86"/>
      <c r="F5369" s="86"/>
      <c r="G5369" s="86"/>
      <c r="H5369" s="86"/>
    </row>
    <row r="5370" spans="1:8" ht="31.5">
      <c r="A5370" s="15" t="s">
        <v>2491</v>
      </c>
      <c r="B5370" s="15" t="s">
        <v>2492</v>
      </c>
      <c r="C5370" s="45" t="s">
        <v>2493</v>
      </c>
      <c r="D5370" s="14">
        <f>SUM(D5371:D5373)</f>
        <v>3377300</v>
      </c>
      <c r="E5370" s="14">
        <f>SUM(E5371:E5373)</f>
        <v>3358300</v>
      </c>
      <c r="F5370" s="14">
        <f>SUM(F5371:F5373)</f>
        <v>3358300</v>
      </c>
      <c r="G5370" s="14">
        <f>SUM(G5371:G5373)</f>
        <v>107000</v>
      </c>
      <c r="H5370" s="14">
        <f>SUM(H5371:H5373)</f>
        <v>2399300</v>
      </c>
    </row>
    <row r="5371" spans="1:8" ht="32.25">
      <c r="A5371" s="15" t="s">
        <v>2494</v>
      </c>
      <c r="B5371" s="15" t="s">
        <v>2492</v>
      </c>
      <c r="C5371" s="32" t="s">
        <v>2495</v>
      </c>
      <c r="D5371" s="14">
        <f>352000+126000</f>
        <v>478000</v>
      </c>
      <c r="E5371" s="14">
        <v>459000</v>
      </c>
      <c r="F5371" s="14">
        <v>459000</v>
      </c>
      <c r="G5371" s="14">
        <v>107000</v>
      </c>
      <c r="H5371" s="14">
        <v>0</v>
      </c>
    </row>
    <row r="5372" spans="1:8" ht="31.5">
      <c r="A5372" s="15" t="s">
        <v>2496</v>
      </c>
      <c r="B5372" s="15" t="s">
        <v>2492</v>
      </c>
      <c r="C5372" s="42" t="s">
        <v>2497</v>
      </c>
      <c r="D5372" s="14">
        <v>2000000</v>
      </c>
      <c r="E5372" s="14">
        <v>2000000</v>
      </c>
      <c r="F5372" s="14">
        <v>2000000</v>
      </c>
      <c r="G5372" s="14">
        <v>0</v>
      </c>
      <c r="H5372" s="14">
        <v>2000000</v>
      </c>
    </row>
    <row r="5373" spans="1:8" ht="31.5">
      <c r="A5373" s="15" t="s">
        <v>2498</v>
      </c>
      <c r="B5373" s="15" t="s">
        <v>2492</v>
      </c>
      <c r="C5373" s="42" t="s">
        <v>2499</v>
      </c>
      <c r="D5373" s="14">
        <v>899300</v>
      </c>
      <c r="E5373" s="14">
        <v>899300</v>
      </c>
      <c r="F5373" s="14">
        <v>899300</v>
      </c>
      <c r="G5373" s="14">
        <v>0</v>
      </c>
      <c r="H5373" s="14">
        <v>399300</v>
      </c>
    </row>
    <row r="5374" spans="1:8">
      <c r="A5374" s="15" t="s">
        <v>2500</v>
      </c>
      <c r="B5374" s="15" t="s">
        <v>2501</v>
      </c>
      <c r="C5374" s="45" t="s">
        <v>2493</v>
      </c>
      <c r="D5374" s="14">
        <f>SUM(D5375:D5385)</f>
        <v>11460800</v>
      </c>
      <c r="E5374" s="14">
        <f>SUM(E5375:E5385)</f>
        <v>10911400</v>
      </c>
      <c r="F5374" s="14">
        <f>SUM(F5375:F5385)</f>
        <v>10911400</v>
      </c>
      <c r="G5374" s="14">
        <f>SUM(G5375:G5385)</f>
        <v>3090000</v>
      </c>
      <c r="H5374" s="14">
        <f>SUM(H5375:H5385)</f>
        <v>5778067.96</v>
      </c>
    </row>
    <row r="5375" spans="1:8" ht="31.5">
      <c r="A5375" s="15" t="s">
        <v>2502</v>
      </c>
      <c r="B5375" s="15" t="s">
        <v>2501</v>
      </c>
      <c r="C5375" s="42" t="s">
        <v>2503</v>
      </c>
      <c r="D5375" s="14">
        <f>1700000+596000</f>
        <v>2296000</v>
      </c>
      <c r="E5375" s="14">
        <v>2296000</v>
      </c>
      <c r="F5375" s="14">
        <v>2296000</v>
      </c>
      <c r="G5375" s="14">
        <v>596000</v>
      </c>
      <c r="H5375" s="14">
        <v>1613323.49</v>
      </c>
    </row>
    <row r="5376" spans="1:8" ht="31.5">
      <c r="A5376" s="15" t="s">
        <v>2504</v>
      </c>
      <c r="B5376" s="15" t="s">
        <v>2501</v>
      </c>
      <c r="C5376" s="42" t="s">
        <v>2505</v>
      </c>
      <c r="D5376" s="14">
        <f>1300000+456400</f>
        <v>1756400</v>
      </c>
      <c r="E5376" s="14">
        <f>1300000+456400</f>
        <v>1756400</v>
      </c>
      <c r="F5376" s="14">
        <f>1300000+456400</f>
        <v>1756400</v>
      </c>
      <c r="G5376" s="14">
        <v>456400</v>
      </c>
      <c r="H5376" s="14">
        <v>0</v>
      </c>
    </row>
    <row r="5377" spans="1:8">
      <c r="A5377" s="15" t="s">
        <v>2506</v>
      </c>
      <c r="B5377" s="15" t="s">
        <v>2501</v>
      </c>
      <c r="C5377" s="42" t="s">
        <v>2507</v>
      </c>
      <c r="D5377" s="14">
        <f t="shared" ref="D5377:F5379" si="56">60000+15000</f>
        <v>75000</v>
      </c>
      <c r="E5377" s="14">
        <f t="shared" si="56"/>
        <v>75000</v>
      </c>
      <c r="F5377" s="14">
        <f t="shared" si="56"/>
        <v>75000</v>
      </c>
      <c r="G5377" s="14">
        <v>15000</v>
      </c>
      <c r="H5377" s="14">
        <v>0</v>
      </c>
    </row>
    <row r="5378" spans="1:8" ht="31.5">
      <c r="A5378" s="15" t="s">
        <v>2508</v>
      </c>
      <c r="B5378" s="15" t="s">
        <v>2501</v>
      </c>
      <c r="C5378" s="42" t="s">
        <v>2509</v>
      </c>
      <c r="D5378" s="14">
        <f t="shared" si="56"/>
        <v>75000</v>
      </c>
      <c r="E5378" s="14">
        <f t="shared" si="56"/>
        <v>75000</v>
      </c>
      <c r="F5378" s="14">
        <f t="shared" si="56"/>
        <v>75000</v>
      </c>
      <c r="G5378" s="14">
        <v>15000</v>
      </c>
      <c r="H5378" s="14">
        <v>0</v>
      </c>
    </row>
    <row r="5379" spans="1:8" ht="31.5">
      <c r="A5379" s="15" t="s">
        <v>2510</v>
      </c>
      <c r="B5379" s="15" t="s">
        <v>2501</v>
      </c>
      <c r="C5379" s="42" t="s">
        <v>2511</v>
      </c>
      <c r="D5379" s="14">
        <f t="shared" si="56"/>
        <v>75000</v>
      </c>
      <c r="E5379" s="14">
        <f t="shared" si="56"/>
        <v>75000</v>
      </c>
      <c r="F5379" s="14">
        <f t="shared" si="56"/>
        <v>75000</v>
      </c>
      <c r="G5379" s="14">
        <v>15000</v>
      </c>
      <c r="H5379" s="14">
        <v>0</v>
      </c>
    </row>
    <row r="5380" spans="1:8">
      <c r="A5380" s="15" t="s">
        <v>2512</v>
      </c>
      <c r="B5380" s="15" t="s">
        <v>2501</v>
      </c>
      <c r="C5380" s="42" t="s">
        <v>2513</v>
      </c>
      <c r="D5380" s="14">
        <f>87000+32000</f>
        <v>119000</v>
      </c>
      <c r="E5380" s="14">
        <f>87000+32000</f>
        <v>119000</v>
      </c>
      <c r="F5380" s="14">
        <f>87000+32000</f>
        <v>119000</v>
      </c>
      <c r="G5380" s="14">
        <v>32000</v>
      </c>
      <c r="H5380" s="14">
        <v>0</v>
      </c>
    </row>
    <row r="5381" spans="1:8" ht="31.5">
      <c r="A5381" s="15" t="s">
        <v>2514</v>
      </c>
      <c r="B5381" s="15" t="s">
        <v>2501</v>
      </c>
      <c r="C5381" s="42" t="s">
        <v>2515</v>
      </c>
      <c r="D5381" s="14">
        <f>30000+10000</f>
        <v>40000</v>
      </c>
      <c r="E5381" s="14">
        <f>30000+10000</f>
        <v>40000</v>
      </c>
      <c r="F5381" s="14">
        <f>30000+10000</f>
        <v>40000</v>
      </c>
      <c r="G5381" s="14">
        <v>10000</v>
      </c>
      <c r="H5381" s="14">
        <v>0</v>
      </c>
    </row>
    <row r="5382" spans="1:8">
      <c r="A5382" s="15" t="s">
        <v>2516</v>
      </c>
      <c r="B5382" s="15" t="s">
        <v>2501</v>
      </c>
      <c r="C5382" s="42" t="s">
        <v>2517</v>
      </c>
      <c r="D5382" s="14">
        <v>2200000</v>
      </c>
      <c r="E5382" s="14">
        <v>2200000</v>
      </c>
      <c r="F5382" s="14">
        <v>2200000</v>
      </c>
      <c r="G5382" s="14">
        <v>0</v>
      </c>
      <c r="H5382" s="14">
        <v>2067148.57</v>
      </c>
    </row>
    <row r="5383" spans="1:8">
      <c r="A5383" s="15" t="s">
        <v>2518</v>
      </c>
      <c r="B5383" s="15" t="s">
        <v>2501</v>
      </c>
      <c r="C5383" s="42" t="s">
        <v>2519</v>
      </c>
      <c r="D5383" s="14">
        <v>2100000</v>
      </c>
      <c r="E5383" s="14">
        <v>2100000</v>
      </c>
      <c r="F5383" s="14">
        <v>2100000</v>
      </c>
      <c r="G5383" s="14">
        <v>0</v>
      </c>
      <c r="H5383" s="14">
        <v>2097595.9</v>
      </c>
    </row>
    <row r="5384" spans="1:8" ht="31.5">
      <c r="A5384" s="15" t="s">
        <v>2520</v>
      </c>
      <c r="B5384" s="15" t="s">
        <v>2501</v>
      </c>
      <c r="C5384" s="42" t="s">
        <v>2521</v>
      </c>
      <c r="D5384" s="14">
        <v>224400</v>
      </c>
      <c r="E5384" s="14">
        <v>224400</v>
      </c>
      <c r="F5384" s="14">
        <v>224400</v>
      </c>
      <c r="G5384" s="14">
        <v>224400</v>
      </c>
      <c r="H5384" s="14">
        <v>0</v>
      </c>
    </row>
    <row r="5385" spans="1:8" ht="31.5">
      <c r="A5385" s="15" t="s">
        <v>7294</v>
      </c>
      <c r="B5385" s="15" t="s">
        <v>2501</v>
      </c>
      <c r="C5385" s="42" t="s">
        <v>7295</v>
      </c>
      <c r="D5385" s="14">
        <v>2500000</v>
      </c>
      <c r="E5385" s="14">
        <v>1950600</v>
      </c>
      <c r="F5385" s="14">
        <v>1950600</v>
      </c>
      <c r="G5385" s="14">
        <v>1726200</v>
      </c>
      <c r="H5385" s="14">
        <v>0</v>
      </c>
    </row>
    <row r="5386" spans="1:8">
      <c r="A5386" s="15" t="s">
        <v>2522</v>
      </c>
      <c r="B5386" s="15" t="s">
        <v>2523</v>
      </c>
      <c r="C5386" s="45" t="s">
        <v>2493</v>
      </c>
      <c r="D5386" s="14">
        <f>SUM(D5387:D5403)</f>
        <v>2886000</v>
      </c>
      <c r="E5386" s="14">
        <f>SUM(E5387:E5403)</f>
        <v>2771000</v>
      </c>
      <c r="F5386" s="14">
        <f>SUM(F5387:F5403)</f>
        <v>2771000</v>
      </c>
      <c r="G5386" s="14">
        <f>SUM(G5387:G5403)</f>
        <v>647000</v>
      </c>
      <c r="H5386" s="14">
        <f>SUM(H5387:H5403)</f>
        <v>1208847.05</v>
      </c>
    </row>
    <row r="5387" spans="1:8" ht="31.5">
      <c r="A5387" s="15" t="s">
        <v>2524</v>
      </c>
      <c r="B5387" s="15" t="s">
        <v>2523</v>
      </c>
      <c r="C5387" s="42" t="s">
        <v>2525</v>
      </c>
      <c r="D5387" s="14">
        <f>111000+39000</f>
        <v>150000</v>
      </c>
      <c r="E5387" s="14">
        <v>150000</v>
      </c>
      <c r="F5387" s="14">
        <v>150000</v>
      </c>
      <c r="G5387" s="14">
        <v>39000</v>
      </c>
      <c r="H5387" s="14">
        <v>77299</v>
      </c>
    </row>
    <row r="5388" spans="1:8">
      <c r="A5388" s="15" t="s">
        <v>2526</v>
      </c>
      <c r="B5388" s="15" t="s">
        <v>2523</v>
      </c>
      <c r="C5388" s="42" t="s">
        <v>2527</v>
      </c>
      <c r="D5388" s="14">
        <f>233000+83000</f>
        <v>316000</v>
      </c>
      <c r="E5388" s="14">
        <v>300000</v>
      </c>
      <c r="F5388" s="14">
        <v>300000</v>
      </c>
      <c r="G5388" s="14">
        <v>67000</v>
      </c>
      <c r="H5388" s="14">
        <v>0</v>
      </c>
    </row>
    <row r="5389" spans="1:8" ht="31.5">
      <c r="A5389" s="15" t="s">
        <v>2528</v>
      </c>
      <c r="B5389" s="15" t="s">
        <v>2523</v>
      </c>
      <c r="C5389" s="42" t="s">
        <v>2529</v>
      </c>
      <c r="D5389" s="14">
        <f>183000+66000</f>
        <v>249000</v>
      </c>
      <c r="E5389" s="14">
        <v>249000</v>
      </c>
      <c r="F5389" s="14">
        <v>249000</v>
      </c>
      <c r="G5389" s="14">
        <v>66000</v>
      </c>
      <c r="H5389" s="14">
        <v>183000</v>
      </c>
    </row>
    <row r="5390" spans="1:8" ht="31.5">
      <c r="A5390" s="15" t="s">
        <v>2530</v>
      </c>
      <c r="B5390" s="15" t="s">
        <v>2523</v>
      </c>
      <c r="C5390" s="42" t="s">
        <v>2531</v>
      </c>
      <c r="D5390" s="14">
        <f>291000+42000+62000</f>
        <v>395000</v>
      </c>
      <c r="E5390" s="14">
        <v>300000</v>
      </c>
      <c r="F5390" s="14">
        <v>300000</v>
      </c>
      <c r="G5390" s="14">
        <v>9000</v>
      </c>
      <c r="H5390" s="14">
        <v>0</v>
      </c>
    </row>
    <row r="5391" spans="1:8">
      <c r="A5391" s="15" t="s">
        <v>2532</v>
      </c>
      <c r="B5391" s="15" t="s">
        <v>2523</v>
      </c>
      <c r="C5391" s="42" t="s">
        <v>2533</v>
      </c>
      <c r="D5391" s="14">
        <f>160000+58000</f>
        <v>218000</v>
      </c>
      <c r="E5391" s="14">
        <v>218000</v>
      </c>
      <c r="F5391" s="14">
        <v>218000</v>
      </c>
      <c r="G5391" s="14">
        <v>58000</v>
      </c>
      <c r="H5391" s="14">
        <v>160000</v>
      </c>
    </row>
    <row r="5392" spans="1:8" ht="31.5">
      <c r="A5392" s="15" t="s">
        <v>2534</v>
      </c>
      <c r="B5392" s="15" t="s">
        <v>2523</v>
      </c>
      <c r="C5392" s="42" t="s">
        <v>2535</v>
      </c>
      <c r="D5392" s="14">
        <f>290000+106000</f>
        <v>396000</v>
      </c>
      <c r="E5392" s="14">
        <v>392000</v>
      </c>
      <c r="F5392" s="14">
        <v>392000</v>
      </c>
      <c r="G5392" s="14">
        <v>102000</v>
      </c>
      <c r="H5392" s="14">
        <v>290000</v>
      </c>
    </row>
    <row r="5393" spans="1:8" ht="47.25">
      <c r="A5393" s="15" t="s">
        <v>2536</v>
      </c>
      <c r="B5393" s="15" t="s">
        <v>2523</v>
      </c>
      <c r="C5393" s="42" t="s">
        <v>2537</v>
      </c>
      <c r="D5393" s="14">
        <f>6000+2000</f>
        <v>8000</v>
      </c>
      <c r="E5393" s="14">
        <v>8000</v>
      </c>
      <c r="F5393" s="14">
        <v>8000</v>
      </c>
      <c r="G5393" s="14">
        <v>2000</v>
      </c>
      <c r="H5393" s="14">
        <v>0</v>
      </c>
    </row>
    <row r="5394" spans="1:8" ht="31.5">
      <c r="A5394" s="15" t="s">
        <v>2538</v>
      </c>
      <c r="B5394" s="15" t="s">
        <v>2523</v>
      </c>
      <c r="C5394" s="42" t="s">
        <v>2539</v>
      </c>
      <c r="D5394" s="14">
        <f>111000+39000</f>
        <v>150000</v>
      </c>
      <c r="E5394" s="14">
        <v>150000</v>
      </c>
      <c r="F5394" s="14">
        <v>150000</v>
      </c>
      <c r="G5394" s="14">
        <v>39000</v>
      </c>
      <c r="H5394" s="14">
        <v>0</v>
      </c>
    </row>
    <row r="5395" spans="1:8" ht="31.5">
      <c r="A5395" s="15" t="s">
        <v>2540</v>
      </c>
      <c r="B5395" s="15" t="s">
        <v>2523</v>
      </c>
      <c r="C5395" s="42" t="s">
        <v>2541</v>
      </c>
      <c r="D5395" s="14">
        <f>110000+40000</f>
        <v>150000</v>
      </c>
      <c r="E5395" s="14">
        <v>150000</v>
      </c>
      <c r="F5395" s="14">
        <v>150000</v>
      </c>
      <c r="G5395" s="14">
        <v>40000</v>
      </c>
      <c r="H5395" s="14">
        <v>110000</v>
      </c>
    </row>
    <row r="5396" spans="1:8" ht="31.5">
      <c r="A5396" s="15" t="s">
        <v>2542</v>
      </c>
      <c r="B5396" s="15" t="s">
        <v>2523</v>
      </c>
      <c r="C5396" s="42" t="s">
        <v>7296</v>
      </c>
      <c r="D5396" s="14">
        <f>30000+10000</f>
        <v>40000</v>
      </c>
      <c r="E5396" s="14">
        <v>40000</v>
      </c>
      <c r="F5396" s="14">
        <v>40000</v>
      </c>
      <c r="G5396" s="14">
        <v>10000</v>
      </c>
      <c r="H5396" s="14">
        <v>40000</v>
      </c>
    </row>
    <row r="5397" spans="1:8" ht="31.5">
      <c r="A5397" s="15" t="s">
        <v>2543</v>
      </c>
      <c r="B5397" s="15" t="s">
        <v>2523</v>
      </c>
      <c r="C5397" s="42" t="s">
        <v>2544</v>
      </c>
      <c r="D5397" s="14">
        <f>87000+32000</f>
        <v>119000</v>
      </c>
      <c r="E5397" s="14">
        <v>119000</v>
      </c>
      <c r="F5397" s="14">
        <v>119000</v>
      </c>
      <c r="G5397" s="14">
        <v>32000</v>
      </c>
      <c r="H5397" s="14">
        <v>87000</v>
      </c>
    </row>
    <row r="5398" spans="1:8" ht="31.5">
      <c r="A5398" s="15" t="s">
        <v>2545</v>
      </c>
      <c r="B5398" s="15" t="s">
        <v>2523</v>
      </c>
      <c r="C5398" s="42" t="s">
        <v>2546</v>
      </c>
      <c r="D5398" s="14">
        <f t="shared" ref="D5398:D5399" si="57">58000+21000</f>
        <v>79000</v>
      </c>
      <c r="E5398" s="14">
        <v>79000</v>
      </c>
      <c r="F5398" s="14">
        <v>79000</v>
      </c>
      <c r="G5398" s="14">
        <v>21000</v>
      </c>
      <c r="H5398" s="14">
        <v>58000</v>
      </c>
    </row>
    <row r="5399" spans="1:8" ht="31.5">
      <c r="A5399" s="15" t="s">
        <v>2547</v>
      </c>
      <c r="B5399" s="15" t="s">
        <v>2523</v>
      </c>
      <c r="C5399" s="42" t="s">
        <v>2548</v>
      </c>
      <c r="D5399" s="14">
        <f t="shared" si="57"/>
        <v>79000</v>
      </c>
      <c r="E5399" s="14">
        <v>79000</v>
      </c>
      <c r="F5399" s="14">
        <v>79000</v>
      </c>
      <c r="G5399" s="14">
        <v>21000</v>
      </c>
      <c r="H5399" s="14">
        <v>57548.05</v>
      </c>
    </row>
    <row r="5400" spans="1:8" ht="31.5">
      <c r="A5400" s="15" t="s">
        <v>2549</v>
      </c>
      <c r="B5400" s="15" t="s">
        <v>2523</v>
      </c>
      <c r="C5400" s="42" t="s">
        <v>2550</v>
      </c>
      <c r="D5400" s="14">
        <f>47000+16000</f>
        <v>63000</v>
      </c>
      <c r="E5400" s="14">
        <v>63000</v>
      </c>
      <c r="F5400" s="14">
        <v>63000</v>
      </c>
      <c r="G5400" s="14">
        <v>16000</v>
      </c>
      <c r="H5400" s="14">
        <v>47000</v>
      </c>
    </row>
    <row r="5401" spans="1:8">
      <c r="A5401" s="15" t="s">
        <v>2551</v>
      </c>
      <c r="B5401" s="15" t="s">
        <v>2523</v>
      </c>
      <c r="C5401" s="42" t="s">
        <v>2552</v>
      </c>
      <c r="D5401" s="14">
        <f>250000+90000</f>
        <v>340000</v>
      </c>
      <c r="E5401" s="14">
        <v>340000</v>
      </c>
      <c r="F5401" s="14">
        <v>340000</v>
      </c>
      <c r="G5401" s="14">
        <v>90000</v>
      </c>
      <c r="H5401" s="14">
        <v>0</v>
      </c>
    </row>
    <row r="5402" spans="1:8" ht="31.5">
      <c r="A5402" s="15" t="s">
        <v>2553</v>
      </c>
      <c r="B5402" s="15" t="s">
        <v>2523</v>
      </c>
      <c r="C5402" s="42" t="s">
        <v>2554</v>
      </c>
      <c r="D5402" s="14">
        <f>58000+21000</f>
        <v>79000</v>
      </c>
      <c r="E5402" s="14">
        <v>79000</v>
      </c>
      <c r="F5402" s="14">
        <v>79000</v>
      </c>
      <c r="G5402" s="14">
        <v>21000</v>
      </c>
      <c r="H5402" s="14">
        <v>58000</v>
      </c>
    </row>
    <row r="5403" spans="1:8" ht="31.5">
      <c r="A5403" s="15" t="s">
        <v>2555</v>
      </c>
      <c r="B5403" s="15" t="s">
        <v>2523</v>
      </c>
      <c r="C5403" s="42" t="s">
        <v>2556</v>
      </c>
      <c r="D5403" s="14">
        <f>41000+14000</f>
        <v>55000</v>
      </c>
      <c r="E5403" s="14">
        <v>55000</v>
      </c>
      <c r="F5403" s="14">
        <v>55000</v>
      </c>
      <c r="G5403" s="14">
        <v>14000</v>
      </c>
      <c r="H5403" s="14">
        <v>41000</v>
      </c>
    </row>
    <row r="5404" spans="1:8">
      <c r="A5404" s="15" t="s">
        <v>2557</v>
      </c>
      <c r="B5404" s="15" t="s">
        <v>2558</v>
      </c>
      <c r="C5404" s="45" t="s">
        <v>2493</v>
      </c>
      <c r="D5404" s="14">
        <f>SUM(D5405:D5424)</f>
        <v>3555000</v>
      </c>
      <c r="E5404" s="14">
        <f>SUM(E5405:E5424)</f>
        <v>3371000</v>
      </c>
      <c r="F5404" s="14">
        <f>SUM(F5405:F5424)</f>
        <v>3371000</v>
      </c>
      <c r="G5404" s="14">
        <f>SUM(G5405:G5424)</f>
        <v>1034000</v>
      </c>
      <c r="H5404" s="14">
        <f>SUM(H5405:H5424)</f>
        <v>1694559.2</v>
      </c>
    </row>
    <row r="5405" spans="1:8">
      <c r="A5405" s="15" t="s">
        <v>2559</v>
      </c>
      <c r="B5405" s="15" t="s">
        <v>2560</v>
      </c>
      <c r="C5405" s="42" t="s">
        <v>2561</v>
      </c>
      <c r="D5405" s="14">
        <f t="shared" ref="D5405:D5406" si="58">111000+40000</f>
        <v>151000</v>
      </c>
      <c r="E5405" s="14">
        <v>151000</v>
      </c>
      <c r="F5405" s="14">
        <v>151000</v>
      </c>
      <c r="G5405" s="14">
        <v>40000</v>
      </c>
      <c r="H5405" s="14">
        <v>104500</v>
      </c>
    </row>
    <row r="5406" spans="1:8">
      <c r="A5406" s="15" t="s">
        <v>2562</v>
      </c>
      <c r="B5406" s="15" t="s">
        <v>2560</v>
      </c>
      <c r="C5406" s="42" t="s">
        <v>2563</v>
      </c>
      <c r="D5406" s="14">
        <f t="shared" si="58"/>
        <v>151000</v>
      </c>
      <c r="E5406" s="14">
        <v>151000</v>
      </c>
      <c r="F5406" s="14">
        <v>151000</v>
      </c>
      <c r="G5406" s="14">
        <v>40000</v>
      </c>
      <c r="H5406" s="14">
        <v>0</v>
      </c>
    </row>
    <row r="5407" spans="1:8">
      <c r="A5407" s="15" t="s">
        <v>2564</v>
      </c>
      <c r="B5407" s="15" t="s">
        <v>2560</v>
      </c>
      <c r="C5407" s="42" t="s">
        <v>2565</v>
      </c>
      <c r="D5407" s="14">
        <f t="shared" ref="D5407:D5408" si="59">145000+53000</f>
        <v>198000</v>
      </c>
      <c r="E5407" s="14">
        <v>198000</v>
      </c>
      <c r="F5407" s="14">
        <v>198000</v>
      </c>
      <c r="G5407" s="14">
        <v>53000</v>
      </c>
      <c r="H5407" s="14">
        <v>97947</v>
      </c>
    </row>
    <row r="5408" spans="1:8">
      <c r="A5408" s="15" t="s">
        <v>2566</v>
      </c>
      <c r="B5408" s="15" t="s">
        <v>2560</v>
      </c>
      <c r="C5408" s="42" t="s">
        <v>2567</v>
      </c>
      <c r="D5408" s="14">
        <f t="shared" si="59"/>
        <v>198000</v>
      </c>
      <c r="E5408" s="14">
        <v>198000</v>
      </c>
      <c r="F5408" s="14">
        <v>198000</v>
      </c>
      <c r="G5408" s="14">
        <v>53000</v>
      </c>
      <c r="H5408" s="14">
        <v>106726</v>
      </c>
    </row>
    <row r="5409" spans="1:8">
      <c r="A5409" s="15" t="s">
        <v>2568</v>
      </c>
      <c r="B5409" s="15" t="s">
        <v>2560</v>
      </c>
      <c r="C5409" s="42" t="s">
        <v>2569</v>
      </c>
      <c r="D5409" s="14">
        <f t="shared" ref="D5409:D5411" si="60">58000+21000</f>
        <v>79000</v>
      </c>
      <c r="E5409" s="14">
        <v>79000</v>
      </c>
      <c r="F5409" s="14">
        <v>79000</v>
      </c>
      <c r="G5409" s="14">
        <v>21000</v>
      </c>
      <c r="H5409" s="14">
        <v>58000</v>
      </c>
    </row>
    <row r="5410" spans="1:8">
      <c r="A5410" s="15" t="s">
        <v>2570</v>
      </c>
      <c r="B5410" s="15" t="s">
        <v>2560</v>
      </c>
      <c r="C5410" s="42" t="s">
        <v>2571</v>
      </c>
      <c r="D5410" s="14">
        <f t="shared" si="60"/>
        <v>79000</v>
      </c>
      <c r="E5410" s="14">
        <v>79000</v>
      </c>
      <c r="F5410" s="14">
        <v>79000</v>
      </c>
      <c r="G5410" s="14">
        <v>21000</v>
      </c>
      <c r="H5410" s="14">
        <v>0</v>
      </c>
    </row>
    <row r="5411" spans="1:8">
      <c r="A5411" s="15" t="s">
        <v>2572</v>
      </c>
      <c r="B5411" s="15" t="s">
        <v>2560</v>
      </c>
      <c r="C5411" s="42" t="s">
        <v>2573</v>
      </c>
      <c r="D5411" s="14">
        <f t="shared" si="60"/>
        <v>79000</v>
      </c>
      <c r="E5411" s="14">
        <v>79000</v>
      </c>
      <c r="F5411" s="14">
        <v>79000</v>
      </c>
      <c r="G5411" s="14">
        <v>21000</v>
      </c>
      <c r="H5411" s="14">
        <v>58000</v>
      </c>
    </row>
    <row r="5412" spans="1:8">
      <c r="A5412" s="15" t="s">
        <v>2574</v>
      </c>
      <c r="B5412" s="15" t="s">
        <v>2560</v>
      </c>
      <c r="C5412" s="42" t="s">
        <v>7297</v>
      </c>
      <c r="D5412" s="14">
        <f>349000+126000</f>
        <v>475000</v>
      </c>
      <c r="E5412" s="14">
        <v>475000</v>
      </c>
      <c r="F5412" s="14">
        <v>475000</v>
      </c>
      <c r="G5412" s="14">
        <v>126000</v>
      </c>
      <c r="H5412" s="14">
        <v>349000</v>
      </c>
    </row>
    <row r="5413" spans="1:8">
      <c r="A5413" s="15" t="s">
        <v>2575</v>
      </c>
      <c r="B5413" s="15" t="s">
        <v>2560</v>
      </c>
      <c r="C5413" s="42" t="s">
        <v>7298</v>
      </c>
      <c r="D5413" s="14">
        <f>87000+32000</f>
        <v>119000</v>
      </c>
      <c r="E5413" s="14">
        <v>119000</v>
      </c>
      <c r="F5413" s="14">
        <v>119000</v>
      </c>
      <c r="G5413" s="14">
        <v>32000</v>
      </c>
      <c r="H5413" s="14">
        <v>85544</v>
      </c>
    </row>
    <row r="5414" spans="1:8">
      <c r="A5414" s="15" t="s">
        <v>2576</v>
      </c>
      <c r="B5414" s="15" t="s">
        <v>2560</v>
      </c>
      <c r="C5414" s="42" t="s">
        <v>2577</v>
      </c>
      <c r="D5414" s="14">
        <f>215000+78000</f>
        <v>293000</v>
      </c>
      <c r="E5414" s="14">
        <v>293000</v>
      </c>
      <c r="F5414" s="14">
        <v>293000</v>
      </c>
      <c r="G5414" s="14">
        <v>78000</v>
      </c>
      <c r="H5414" s="14">
        <v>261228</v>
      </c>
    </row>
    <row r="5415" spans="1:8" ht="31.5">
      <c r="A5415" s="15" t="s">
        <v>2578</v>
      </c>
      <c r="B5415" s="15" t="s">
        <v>2560</v>
      </c>
      <c r="C5415" s="42" t="s">
        <v>7299</v>
      </c>
      <c r="D5415" s="14">
        <v>115000</v>
      </c>
      <c r="E5415" s="14">
        <v>115000</v>
      </c>
      <c r="F5415" s="14">
        <v>115000</v>
      </c>
      <c r="G5415" s="14">
        <v>0</v>
      </c>
      <c r="H5415" s="14">
        <v>0</v>
      </c>
    </row>
    <row r="5416" spans="1:8" ht="31.5">
      <c r="A5416" s="15" t="s">
        <v>2580</v>
      </c>
      <c r="B5416" s="15" t="s">
        <v>2560</v>
      </c>
      <c r="C5416" s="42" t="s">
        <v>7300</v>
      </c>
      <c r="D5416" s="14">
        <f>145000+53000</f>
        <v>198000</v>
      </c>
      <c r="E5416" s="14">
        <v>198000</v>
      </c>
      <c r="F5416" s="14">
        <v>198000</v>
      </c>
      <c r="G5416" s="14">
        <v>53000</v>
      </c>
      <c r="H5416" s="14">
        <v>91834</v>
      </c>
    </row>
    <row r="5417" spans="1:8">
      <c r="A5417" s="15" t="s">
        <v>2581</v>
      </c>
      <c r="B5417" s="15" t="s">
        <v>2560</v>
      </c>
      <c r="C5417" s="42" t="s">
        <v>2582</v>
      </c>
      <c r="D5417" s="14">
        <f>320000+117000</f>
        <v>437000</v>
      </c>
      <c r="E5417" s="14">
        <v>437000</v>
      </c>
      <c r="F5417" s="14">
        <v>437000</v>
      </c>
      <c r="G5417" s="14">
        <v>117000</v>
      </c>
      <c r="H5417" s="14">
        <v>138780.20000000001</v>
      </c>
    </row>
    <row r="5418" spans="1:8">
      <c r="A5418" s="15" t="s">
        <v>2583</v>
      </c>
      <c r="B5418" s="15" t="s">
        <v>2560</v>
      </c>
      <c r="C5418" s="42" t="s">
        <v>2584</v>
      </c>
      <c r="D5418" s="14">
        <f>116000+42000</f>
        <v>158000</v>
      </c>
      <c r="E5418" s="14">
        <v>158000</v>
      </c>
      <c r="F5418" s="14">
        <v>158000</v>
      </c>
      <c r="G5418" s="14">
        <v>42000</v>
      </c>
      <c r="H5418" s="14">
        <v>0</v>
      </c>
    </row>
    <row r="5419" spans="1:8" ht="31.5">
      <c r="A5419" s="15" t="s">
        <v>2585</v>
      </c>
      <c r="B5419" s="15" t="s">
        <v>2560</v>
      </c>
      <c r="C5419" s="42" t="s">
        <v>2586</v>
      </c>
      <c r="D5419" s="14">
        <f>111000+39000</f>
        <v>150000</v>
      </c>
      <c r="E5419" s="14">
        <v>150000</v>
      </c>
      <c r="F5419" s="14">
        <v>150000</v>
      </c>
      <c r="G5419" s="14">
        <v>39000</v>
      </c>
      <c r="H5419" s="14">
        <v>150000</v>
      </c>
    </row>
    <row r="5420" spans="1:8" ht="31.5">
      <c r="A5420" s="15" t="s">
        <v>2587</v>
      </c>
      <c r="B5420" s="15" t="s">
        <v>2560</v>
      </c>
      <c r="C5420" s="42" t="s">
        <v>2588</v>
      </c>
      <c r="D5420" s="13">
        <f>100000+35000</f>
        <v>135000</v>
      </c>
      <c r="E5420" s="13">
        <v>135000</v>
      </c>
      <c r="F5420" s="13">
        <v>135000</v>
      </c>
      <c r="G5420" s="13">
        <v>35000</v>
      </c>
      <c r="H5420" s="14">
        <v>100000</v>
      </c>
    </row>
    <row r="5421" spans="1:8">
      <c r="A5421" s="15" t="s">
        <v>2589</v>
      </c>
      <c r="B5421" s="15" t="s">
        <v>2560</v>
      </c>
      <c r="C5421" s="42" t="s">
        <v>2590</v>
      </c>
      <c r="D5421" s="14">
        <f>93000+34000</f>
        <v>127000</v>
      </c>
      <c r="E5421" s="13">
        <v>127000</v>
      </c>
      <c r="F5421" s="13">
        <v>127000</v>
      </c>
      <c r="G5421" s="13">
        <v>34000</v>
      </c>
      <c r="H5421" s="14">
        <v>93000</v>
      </c>
    </row>
    <row r="5422" spans="1:8">
      <c r="A5422" s="15" t="s">
        <v>7301</v>
      </c>
      <c r="B5422" s="15" t="s">
        <v>2560</v>
      </c>
      <c r="C5422" s="42" t="s">
        <v>2579</v>
      </c>
      <c r="D5422" s="14">
        <v>43000</v>
      </c>
      <c r="E5422" s="13">
        <v>43000</v>
      </c>
      <c r="F5422" s="13">
        <v>43000</v>
      </c>
      <c r="G5422" s="13">
        <v>43000</v>
      </c>
      <c r="H5422" s="14">
        <v>0</v>
      </c>
    </row>
    <row r="5423" spans="1:8">
      <c r="A5423" s="15" t="s">
        <v>7302</v>
      </c>
      <c r="B5423" s="15" t="s">
        <v>2560</v>
      </c>
      <c r="C5423" s="42" t="s">
        <v>7303</v>
      </c>
      <c r="D5423" s="14">
        <v>330000</v>
      </c>
      <c r="E5423" s="13">
        <v>146000</v>
      </c>
      <c r="F5423" s="13">
        <v>146000</v>
      </c>
      <c r="G5423" s="13">
        <v>146000</v>
      </c>
      <c r="H5423" s="14">
        <v>0</v>
      </c>
    </row>
    <row r="5424" spans="1:8" ht="31.5">
      <c r="A5424" s="15" t="s">
        <v>7304</v>
      </c>
      <c r="B5424" s="15" t="s">
        <v>2560</v>
      </c>
      <c r="C5424" s="42" t="s">
        <v>7305</v>
      </c>
      <c r="D5424" s="14">
        <v>40000</v>
      </c>
      <c r="E5424" s="14">
        <v>40000</v>
      </c>
      <c r="F5424" s="14">
        <v>40000</v>
      </c>
      <c r="G5424" s="14">
        <v>40000</v>
      </c>
      <c r="H5424" s="14">
        <v>0</v>
      </c>
    </row>
    <row r="5425" spans="1:8">
      <c r="A5425" s="15" t="s">
        <v>2591</v>
      </c>
      <c r="B5425" s="15" t="s">
        <v>2592</v>
      </c>
      <c r="C5425" s="45" t="s">
        <v>2493</v>
      </c>
      <c r="D5425" s="14">
        <f>SUM(D5426:D5428)</f>
        <v>554000</v>
      </c>
      <c r="E5425" s="14">
        <f>SUM(E5426:E5428)</f>
        <v>532000</v>
      </c>
      <c r="F5425" s="14">
        <f>SUM(F5426:F5428)</f>
        <v>532000</v>
      </c>
      <c r="G5425" s="14">
        <f>SUM(G5426:G5428)</f>
        <v>125000</v>
      </c>
      <c r="H5425" s="14">
        <f>SUM(H5426:H5428)</f>
        <v>175000</v>
      </c>
    </row>
    <row r="5426" spans="1:8" ht="31.5">
      <c r="A5426" s="15" t="s">
        <v>2593</v>
      </c>
      <c r="B5426" s="15" t="s">
        <v>2592</v>
      </c>
      <c r="C5426" s="42" t="s">
        <v>2594</v>
      </c>
      <c r="D5426" s="14">
        <f>145000+53000</f>
        <v>198000</v>
      </c>
      <c r="E5426" s="14">
        <v>198000</v>
      </c>
      <c r="F5426" s="14">
        <v>198000</v>
      </c>
      <c r="G5426" s="14">
        <v>53000</v>
      </c>
      <c r="H5426" s="14">
        <v>0</v>
      </c>
    </row>
    <row r="5427" spans="1:8" ht="31.5">
      <c r="A5427" s="15" t="s">
        <v>2595</v>
      </c>
      <c r="B5427" s="15" t="s">
        <v>2592</v>
      </c>
      <c r="C5427" s="42" t="s">
        <v>2596</v>
      </c>
      <c r="D5427" s="14">
        <f>175000+62000</f>
        <v>237000</v>
      </c>
      <c r="E5427" s="14">
        <v>215000</v>
      </c>
      <c r="F5427" s="14">
        <v>215000</v>
      </c>
      <c r="G5427" s="14">
        <v>40000</v>
      </c>
      <c r="H5427" s="14">
        <v>175000</v>
      </c>
    </row>
    <row r="5428" spans="1:8" ht="31.5">
      <c r="A5428" s="15" t="s">
        <v>2597</v>
      </c>
      <c r="B5428" s="15" t="s">
        <v>2592</v>
      </c>
      <c r="C5428" s="42" t="s">
        <v>2598</v>
      </c>
      <c r="D5428" s="14">
        <f>87000+32000</f>
        <v>119000</v>
      </c>
      <c r="E5428" s="14">
        <v>119000</v>
      </c>
      <c r="F5428" s="14">
        <v>119000</v>
      </c>
      <c r="G5428" s="14">
        <v>32000</v>
      </c>
      <c r="H5428" s="14">
        <v>0</v>
      </c>
    </row>
    <row r="5429" spans="1:8">
      <c r="A5429" s="15" t="s">
        <v>2599</v>
      </c>
      <c r="B5429" s="15" t="s">
        <v>2600</v>
      </c>
      <c r="C5429" s="45" t="s">
        <v>2493</v>
      </c>
      <c r="D5429" s="14">
        <f>SUM(D5430:D5437)</f>
        <v>1260000</v>
      </c>
      <c r="E5429" s="14">
        <f>SUM(E5430:E5437)</f>
        <v>1218000</v>
      </c>
      <c r="F5429" s="14">
        <f>SUM(F5430:F5437)</f>
        <v>1218000</v>
      </c>
      <c r="G5429" s="14">
        <f>SUM(G5430:G5437)</f>
        <v>238000</v>
      </c>
      <c r="H5429" s="14">
        <f>SUM(H5430:H5437)</f>
        <v>643759.38</v>
      </c>
    </row>
    <row r="5430" spans="1:8" ht="47.25">
      <c r="A5430" s="15" t="s">
        <v>2601</v>
      </c>
      <c r="B5430" s="15" t="s">
        <v>2600</v>
      </c>
      <c r="C5430" s="42" t="s">
        <v>2602</v>
      </c>
      <c r="D5430" s="14">
        <f>114000+40000</f>
        <v>154000</v>
      </c>
      <c r="E5430" s="14">
        <v>154000</v>
      </c>
      <c r="F5430" s="14">
        <v>154000</v>
      </c>
      <c r="G5430" s="14">
        <v>40000</v>
      </c>
      <c r="H5430" s="14">
        <v>114000</v>
      </c>
    </row>
    <row r="5431" spans="1:8" ht="31.5">
      <c r="A5431" s="15" t="s">
        <v>2603</v>
      </c>
      <c r="B5431" s="15" t="s">
        <v>2600</v>
      </c>
      <c r="C5431" s="42" t="s">
        <v>2604</v>
      </c>
      <c r="D5431" s="14">
        <f>113000+41000</f>
        <v>154000</v>
      </c>
      <c r="E5431" s="14">
        <v>154000</v>
      </c>
      <c r="F5431" s="14">
        <v>154000</v>
      </c>
      <c r="G5431" s="14">
        <v>41000</v>
      </c>
      <c r="H5431" s="14">
        <v>113000</v>
      </c>
    </row>
    <row r="5432" spans="1:8" ht="31.5">
      <c r="A5432" s="15" t="s">
        <v>2605</v>
      </c>
      <c r="B5432" s="15" t="s">
        <v>2600</v>
      </c>
      <c r="C5432" s="42" t="s">
        <v>2606</v>
      </c>
      <c r="D5432" s="14">
        <f>58000+21000</f>
        <v>79000</v>
      </c>
      <c r="E5432" s="14">
        <v>79000</v>
      </c>
      <c r="F5432" s="14">
        <v>79000</v>
      </c>
      <c r="G5432" s="14">
        <v>21000</v>
      </c>
      <c r="H5432" s="14">
        <v>58000</v>
      </c>
    </row>
    <row r="5433" spans="1:8" ht="31.5">
      <c r="A5433" s="15" t="s">
        <v>2607</v>
      </c>
      <c r="B5433" s="15" t="s">
        <v>2600</v>
      </c>
      <c r="C5433" s="42" t="s">
        <v>2608</v>
      </c>
      <c r="D5433" s="14">
        <f>87000+32000</f>
        <v>119000</v>
      </c>
      <c r="E5433" s="14">
        <v>119000</v>
      </c>
      <c r="F5433" s="14">
        <v>119000</v>
      </c>
      <c r="G5433" s="14">
        <v>32000</v>
      </c>
      <c r="H5433" s="14">
        <v>0</v>
      </c>
    </row>
    <row r="5434" spans="1:8" ht="47.25">
      <c r="A5434" s="15" t="s">
        <v>2609</v>
      </c>
      <c r="B5434" s="15" t="s">
        <v>2600</v>
      </c>
      <c r="C5434" s="42" t="s">
        <v>2610</v>
      </c>
      <c r="D5434" s="14">
        <f>349000+126000</f>
        <v>475000</v>
      </c>
      <c r="E5434" s="14">
        <v>433000</v>
      </c>
      <c r="F5434" s="14">
        <v>433000</v>
      </c>
      <c r="G5434" s="14">
        <v>84000</v>
      </c>
      <c r="H5434" s="14">
        <v>348809.38</v>
      </c>
    </row>
    <row r="5435" spans="1:8" ht="47.25">
      <c r="A5435" s="15" t="s">
        <v>2611</v>
      </c>
      <c r="B5435" s="15" t="s">
        <v>2600</v>
      </c>
      <c r="C5435" s="42" t="s">
        <v>2612</v>
      </c>
      <c r="D5435" s="14">
        <f>47000+16000</f>
        <v>63000</v>
      </c>
      <c r="E5435" s="14">
        <v>63000</v>
      </c>
      <c r="F5435" s="14">
        <v>63000</v>
      </c>
      <c r="G5435" s="14">
        <v>16000</v>
      </c>
      <c r="H5435" s="14">
        <v>8600</v>
      </c>
    </row>
    <row r="5436" spans="1:8" ht="31.5">
      <c r="A5436" s="15" t="s">
        <v>2613</v>
      </c>
      <c r="B5436" s="15" t="s">
        <v>2600</v>
      </c>
      <c r="C5436" s="42" t="s">
        <v>2614</v>
      </c>
      <c r="D5436" s="14">
        <f>12000+4000</f>
        <v>16000</v>
      </c>
      <c r="E5436" s="14">
        <v>16000</v>
      </c>
      <c r="F5436" s="14">
        <v>16000</v>
      </c>
      <c r="G5436" s="14">
        <v>4000</v>
      </c>
      <c r="H5436" s="14">
        <v>0</v>
      </c>
    </row>
    <row r="5437" spans="1:8" ht="31.5">
      <c r="A5437" s="15" t="s">
        <v>2615</v>
      </c>
      <c r="B5437" s="15" t="s">
        <v>2600</v>
      </c>
      <c r="C5437" s="42" t="s">
        <v>2616</v>
      </c>
      <c r="D5437" s="14">
        <v>200000</v>
      </c>
      <c r="E5437" s="14">
        <v>200000</v>
      </c>
      <c r="F5437" s="14">
        <v>200000</v>
      </c>
      <c r="G5437" s="14">
        <v>0</v>
      </c>
      <c r="H5437" s="14">
        <v>1350</v>
      </c>
    </row>
    <row r="5438" spans="1:8">
      <c r="A5438" s="15" t="s">
        <v>2617</v>
      </c>
      <c r="B5438" s="15" t="s">
        <v>2618</v>
      </c>
      <c r="C5438" s="45" t="s">
        <v>2493</v>
      </c>
      <c r="D5438" s="14">
        <f>D5441+D5440+D5439</f>
        <v>554000</v>
      </c>
      <c r="E5438" s="14">
        <f>E5441+E5440+E5439</f>
        <v>532000</v>
      </c>
      <c r="F5438" s="14">
        <f>F5441+F5440+F5439</f>
        <v>532000</v>
      </c>
      <c r="G5438" s="14">
        <f>G5441+G5440+G5439</f>
        <v>125000</v>
      </c>
      <c r="H5438" s="14">
        <f>H5441+H5440+H5439</f>
        <v>145000</v>
      </c>
    </row>
    <row r="5439" spans="1:8" ht="31.5">
      <c r="A5439" s="15" t="s">
        <v>2619</v>
      </c>
      <c r="B5439" s="15" t="s">
        <v>2618</v>
      </c>
      <c r="C5439" s="42" t="s">
        <v>2620</v>
      </c>
      <c r="D5439" s="14">
        <f>58000+21000</f>
        <v>79000</v>
      </c>
      <c r="E5439" s="14">
        <v>79000</v>
      </c>
      <c r="F5439" s="14">
        <v>79000</v>
      </c>
      <c r="G5439" s="14">
        <v>21000</v>
      </c>
      <c r="H5439" s="14">
        <v>58000</v>
      </c>
    </row>
    <row r="5440" spans="1:8" ht="31.5">
      <c r="A5440" s="15" t="s">
        <v>2621</v>
      </c>
      <c r="B5440" s="15" t="s">
        <v>2618</v>
      </c>
      <c r="C5440" s="42" t="s">
        <v>2622</v>
      </c>
      <c r="D5440" s="14">
        <f>262000+94000</f>
        <v>356000</v>
      </c>
      <c r="E5440" s="14">
        <v>334000</v>
      </c>
      <c r="F5440" s="14">
        <v>334000</v>
      </c>
      <c r="G5440" s="14">
        <v>72000</v>
      </c>
      <c r="H5440" s="14">
        <v>0</v>
      </c>
    </row>
    <row r="5441" spans="1:8" ht="47.25">
      <c r="A5441" s="15" t="s">
        <v>2623</v>
      </c>
      <c r="B5441" s="15" t="s">
        <v>2618</v>
      </c>
      <c r="C5441" s="42" t="s">
        <v>2624</v>
      </c>
      <c r="D5441" s="14">
        <f>87000+32000</f>
        <v>119000</v>
      </c>
      <c r="E5441" s="14">
        <v>119000</v>
      </c>
      <c r="F5441" s="14">
        <v>119000</v>
      </c>
      <c r="G5441" s="14">
        <v>32000</v>
      </c>
      <c r="H5441" s="14">
        <v>87000</v>
      </c>
    </row>
    <row r="5442" spans="1:8">
      <c r="A5442" s="15" t="s">
        <v>2625</v>
      </c>
      <c r="B5442" s="15" t="s">
        <v>2626</v>
      </c>
      <c r="C5442" s="42" t="s">
        <v>2493</v>
      </c>
      <c r="D5442" s="14">
        <f>SUM(D5443:D5461)</f>
        <v>3614000</v>
      </c>
      <c r="E5442" s="14">
        <f>SUM(E5443:E5461)</f>
        <v>3425000</v>
      </c>
      <c r="F5442" s="14">
        <f>SUM(F5443:F5461)</f>
        <v>3425000</v>
      </c>
      <c r="G5442" s="14">
        <f>SUM(G5443:G5461)</f>
        <v>1067000</v>
      </c>
      <c r="H5442" s="14">
        <f>SUM(H5443:H5461)</f>
        <v>719751.49000000011</v>
      </c>
    </row>
    <row r="5443" spans="1:8" ht="31.5">
      <c r="A5443" s="15" t="s">
        <v>2627</v>
      </c>
      <c r="B5443" s="15" t="s">
        <v>2626</v>
      </c>
      <c r="C5443" s="42" t="s">
        <v>2628</v>
      </c>
      <c r="D5443" s="14">
        <f>114000+40000</f>
        <v>154000</v>
      </c>
      <c r="E5443" s="14">
        <v>154000</v>
      </c>
      <c r="F5443" s="14">
        <v>154000</v>
      </c>
      <c r="G5443" s="14">
        <v>40000</v>
      </c>
      <c r="H5443" s="14">
        <v>76997</v>
      </c>
    </row>
    <row r="5444" spans="1:8" ht="31.5">
      <c r="A5444" s="15" t="s">
        <v>2629</v>
      </c>
      <c r="B5444" s="15" t="s">
        <v>2626</v>
      </c>
      <c r="C5444" s="42" t="s">
        <v>2630</v>
      </c>
      <c r="D5444" s="14">
        <f>58000+21000</f>
        <v>79000</v>
      </c>
      <c r="E5444" s="14">
        <v>79000</v>
      </c>
      <c r="F5444" s="14">
        <v>79000</v>
      </c>
      <c r="G5444" s="14">
        <v>21000</v>
      </c>
      <c r="H5444" s="14">
        <v>58000</v>
      </c>
    </row>
    <row r="5445" spans="1:8" ht="31.5">
      <c r="A5445" s="15" t="s">
        <v>2631</v>
      </c>
      <c r="B5445" s="15" t="s">
        <v>2626</v>
      </c>
      <c r="C5445" s="42" t="s">
        <v>2632</v>
      </c>
      <c r="D5445" s="14">
        <f t="shared" ref="D5445:D5446" si="61">114000+40000</f>
        <v>154000</v>
      </c>
      <c r="E5445" s="14">
        <v>154000</v>
      </c>
      <c r="F5445" s="14">
        <v>154000</v>
      </c>
      <c r="G5445" s="14">
        <v>40000</v>
      </c>
      <c r="H5445" s="14">
        <v>58911.25</v>
      </c>
    </row>
    <row r="5446" spans="1:8" ht="47.25">
      <c r="A5446" s="15" t="s">
        <v>2633</v>
      </c>
      <c r="B5446" s="15" t="s">
        <v>2626</v>
      </c>
      <c r="C5446" s="42" t="s">
        <v>2634</v>
      </c>
      <c r="D5446" s="14">
        <f t="shared" si="61"/>
        <v>154000</v>
      </c>
      <c r="E5446" s="14">
        <v>154000</v>
      </c>
      <c r="F5446" s="14">
        <v>154000</v>
      </c>
      <c r="G5446" s="14">
        <v>40000</v>
      </c>
      <c r="H5446" s="14">
        <v>114000</v>
      </c>
    </row>
    <row r="5447" spans="1:8" ht="31.5">
      <c r="A5447" s="15" t="s">
        <v>2635</v>
      </c>
      <c r="B5447" s="15" t="s">
        <v>2626</v>
      </c>
      <c r="C5447" s="42" t="s">
        <v>2636</v>
      </c>
      <c r="D5447" s="14">
        <f>407000+147000</f>
        <v>554000</v>
      </c>
      <c r="E5447" s="14">
        <v>554000</v>
      </c>
      <c r="F5447" s="14">
        <v>554000</v>
      </c>
      <c r="G5447" s="14">
        <v>147000</v>
      </c>
      <c r="H5447" s="14">
        <v>306467.34000000003</v>
      </c>
    </row>
    <row r="5448" spans="1:8" ht="31.5">
      <c r="A5448" s="15" t="s">
        <v>2637</v>
      </c>
      <c r="B5448" s="15" t="s">
        <v>2626</v>
      </c>
      <c r="C5448" s="42" t="s">
        <v>2638</v>
      </c>
      <c r="D5448" s="14">
        <f>110000+40000</f>
        <v>150000</v>
      </c>
      <c r="E5448" s="14">
        <v>150000</v>
      </c>
      <c r="F5448" s="14">
        <v>150000</v>
      </c>
      <c r="G5448" s="14">
        <v>40000</v>
      </c>
      <c r="H5448" s="14">
        <v>0</v>
      </c>
    </row>
    <row r="5449" spans="1:8">
      <c r="A5449" s="15" t="s">
        <v>2639</v>
      </c>
      <c r="B5449" s="15" t="s">
        <v>2626</v>
      </c>
      <c r="C5449" s="42" t="s">
        <v>2640</v>
      </c>
      <c r="D5449" s="14">
        <f>175000+62000</f>
        <v>237000</v>
      </c>
      <c r="E5449" s="14">
        <v>237000</v>
      </c>
      <c r="F5449" s="14">
        <v>237000</v>
      </c>
      <c r="G5449" s="14">
        <v>62000</v>
      </c>
      <c r="H5449" s="14">
        <v>0</v>
      </c>
    </row>
    <row r="5450" spans="1:8" ht="31.5">
      <c r="A5450" s="15" t="s">
        <v>2641</v>
      </c>
      <c r="B5450" s="15" t="s">
        <v>2626</v>
      </c>
      <c r="C5450" s="42" t="s">
        <v>2642</v>
      </c>
      <c r="D5450" s="14">
        <f>407000+147000</f>
        <v>554000</v>
      </c>
      <c r="E5450" s="14">
        <v>554000</v>
      </c>
      <c r="F5450" s="14">
        <v>554000</v>
      </c>
      <c r="G5450" s="14">
        <v>147000</v>
      </c>
      <c r="H5450" s="14">
        <v>0</v>
      </c>
    </row>
    <row r="5451" spans="1:8" ht="31.5">
      <c r="A5451" s="15" t="s">
        <v>2643</v>
      </c>
      <c r="B5451" s="15" t="s">
        <v>2626</v>
      </c>
      <c r="C5451" s="42" t="s">
        <v>2644</v>
      </c>
      <c r="D5451" s="14">
        <f>17000+7000</f>
        <v>24000</v>
      </c>
      <c r="E5451" s="14">
        <v>24000</v>
      </c>
      <c r="F5451" s="14">
        <v>24000</v>
      </c>
      <c r="G5451" s="14">
        <v>7000</v>
      </c>
      <c r="H5451" s="14">
        <v>17000</v>
      </c>
    </row>
    <row r="5452" spans="1:8" ht="47.25">
      <c r="A5452" s="15" t="s">
        <v>2645</v>
      </c>
      <c r="B5452" s="15" t="s">
        <v>2626</v>
      </c>
      <c r="C5452" s="42" t="s">
        <v>2646</v>
      </c>
      <c r="D5452" s="14">
        <f>58000+21000</f>
        <v>79000</v>
      </c>
      <c r="E5452" s="14">
        <v>79000</v>
      </c>
      <c r="F5452" s="14">
        <v>79000</v>
      </c>
      <c r="G5452" s="14">
        <v>21000</v>
      </c>
      <c r="H5452" s="14">
        <v>0</v>
      </c>
    </row>
    <row r="5453" spans="1:8" ht="31.5">
      <c r="A5453" s="15" t="s">
        <v>2647</v>
      </c>
      <c r="B5453" s="15" t="s">
        <v>2626</v>
      </c>
      <c r="C5453" s="42" t="s">
        <v>2648</v>
      </c>
      <c r="D5453" s="14">
        <f t="shared" ref="D5453:D5454" si="62">116000+42000</f>
        <v>158000</v>
      </c>
      <c r="E5453" s="14">
        <v>158000</v>
      </c>
      <c r="F5453" s="14">
        <v>158000</v>
      </c>
      <c r="G5453" s="14">
        <v>42000</v>
      </c>
      <c r="H5453" s="14">
        <v>0</v>
      </c>
    </row>
    <row r="5454" spans="1:8" ht="31.5">
      <c r="A5454" s="15" t="s">
        <v>2649</v>
      </c>
      <c r="B5454" s="15" t="s">
        <v>2626</v>
      </c>
      <c r="C5454" s="42" t="s">
        <v>2650</v>
      </c>
      <c r="D5454" s="14">
        <f t="shared" si="62"/>
        <v>158000</v>
      </c>
      <c r="E5454" s="14">
        <v>158000</v>
      </c>
      <c r="F5454" s="14">
        <v>158000</v>
      </c>
      <c r="G5454" s="14">
        <v>42000</v>
      </c>
      <c r="H5454" s="14">
        <v>0</v>
      </c>
    </row>
    <row r="5455" spans="1:8" ht="31.5">
      <c r="A5455" s="15" t="s">
        <v>2651</v>
      </c>
      <c r="B5455" s="15" t="s">
        <v>2626</v>
      </c>
      <c r="C5455" s="42" t="s">
        <v>2652</v>
      </c>
      <c r="D5455" s="14">
        <f>58000+21000</f>
        <v>79000</v>
      </c>
      <c r="E5455" s="14">
        <v>79000</v>
      </c>
      <c r="F5455" s="14">
        <v>79000</v>
      </c>
      <c r="G5455" s="14">
        <v>21000</v>
      </c>
      <c r="H5455" s="14">
        <v>0</v>
      </c>
    </row>
    <row r="5456" spans="1:8" ht="31.5">
      <c r="A5456" s="15" t="s">
        <v>2653</v>
      </c>
      <c r="B5456" s="15" t="s">
        <v>2626</v>
      </c>
      <c r="C5456" s="42" t="s">
        <v>2654</v>
      </c>
      <c r="D5456" s="14">
        <f>262000+94000</f>
        <v>356000</v>
      </c>
      <c r="E5456" s="14">
        <v>356000</v>
      </c>
      <c r="F5456" s="14">
        <v>356000</v>
      </c>
      <c r="G5456" s="14">
        <v>94000</v>
      </c>
      <c r="H5456" s="14">
        <v>0</v>
      </c>
    </row>
    <row r="5457" spans="1:8">
      <c r="A5457" s="15" t="s">
        <v>2655</v>
      </c>
      <c r="B5457" s="15" t="s">
        <v>2626</v>
      </c>
      <c r="C5457" s="42" t="s">
        <v>2656</v>
      </c>
      <c r="D5457" s="14">
        <f t="shared" ref="D5457:D5458" si="63">87000+32000</f>
        <v>119000</v>
      </c>
      <c r="E5457" s="14">
        <v>119000</v>
      </c>
      <c r="F5457" s="14">
        <v>119000</v>
      </c>
      <c r="G5457" s="14">
        <v>32000</v>
      </c>
      <c r="H5457" s="14">
        <v>0</v>
      </c>
    </row>
    <row r="5458" spans="1:8" ht="31.5">
      <c r="A5458" s="15" t="s">
        <v>2657</v>
      </c>
      <c r="B5458" s="15" t="s">
        <v>2626</v>
      </c>
      <c r="C5458" s="42" t="s">
        <v>2658</v>
      </c>
      <c r="D5458" s="14">
        <f t="shared" si="63"/>
        <v>119000</v>
      </c>
      <c r="E5458" s="14">
        <v>119000</v>
      </c>
      <c r="F5458" s="14">
        <v>119000</v>
      </c>
      <c r="G5458" s="14">
        <v>32000</v>
      </c>
      <c r="H5458" s="14">
        <v>30375.9</v>
      </c>
    </row>
    <row r="5459" spans="1:8" ht="47.25">
      <c r="A5459" s="15" t="s">
        <v>2659</v>
      </c>
      <c r="B5459" s="15" t="s">
        <v>2626</v>
      </c>
      <c r="C5459" s="42" t="s">
        <v>2660</v>
      </c>
      <c r="D5459" s="14">
        <f>58000+21000</f>
        <v>79000</v>
      </c>
      <c r="E5459" s="14">
        <v>79000</v>
      </c>
      <c r="F5459" s="14">
        <v>79000</v>
      </c>
      <c r="G5459" s="14">
        <v>21000</v>
      </c>
      <c r="H5459" s="14">
        <v>58000</v>
      </c>
    </row>
    <row r="5460" spans="1:8">
      <c r="A5460" s="15" t="s">
        <v>7306</v>
      </c>
      <c r="B5460" s="15" t="s">
        <v>2626</v>
      </c>
      <c r="C5460" s="42" t="s">
        <v>7307</v>
      </c>
      <c r="D5460" s="14">
        <v>85000</v>
      </c>
      <c r="E5460" s="14">
        <v>50000</v>
      </c>
      <c r="F5460" s="14">
        <v>50000</v>
      </c>
      <c r="G5460" s="14">
        <v>50000</v>
      </c>
      <c r="H5460" s="14">
        <v>0</v>
      </c>
    </row>
    <row r="5461" spans="1:8" ht="31.5">
      <c r="A5461" s="15" t="s">
        <v>7308</v>
      </c>
      <c r="B5461" s="15" t="s">
        <v>2626</v>
      </c>
      <c r="C5461" s="42" t="s">
        <v>7309</v>
      </c>
      <c r="D5461" s="14">
        <v>322000</v>
      </c>
      <c r="E5461" s="14">
        <v>168000</v>
      </c>
      <c r="F5461" s="14">
        <v>168000</v>
      </c>
      <c r="G5461" s="14">
        <v>168000</v>
      </c>
      <c r="H5461" s="14">
        <v>0</v>
      </c>
    </row>
    <row r="5462" spans="1:8">
      <c r="A5462" s="15" t="s">
        <v>2661</v>
      </c>
      <c r="B5462" s="15" t="s">
        <v>2662</v>
      </c>
      <c r="C5462" s="45" t="s">
        <v>2493</v>
      </c>
      <c r="D5462" s="14">
        <f>SUM(D5463:D5464)</f>
        <v>2413000</v>
      </c>
      <c r="E5462" s="14">
        <f>SUM(E5463:E5464)</f>
        <v>2317000</v>
      </c>
      <c r="F5462" s="14">
        <f>SUM(F5463:F5464)</f>
        <v>2317000</v>
      </c>
      <c r="G5462" s="14">
        <f>SUM(G5463:G5464)</f>
        <v>542000</v>
      </c>
      <c r="H5462" s="14">
        <f>SUM(H5463:H5464)</f>
        <v>1723562.08</v>
      </c>
    </row>
    <row r="5463" spans="1:8">
      <c r="A5463" s="15" t="s">
        <v>2663</v>
      </c>
      <c r="B5463" s="15" t="s">
        <v>2662</v>
      </c>
      <c r="C5463" s="42" t="s">
        <v>2664</v>
      </c>
      <c r="D5463" s="14">
        <f>1746000+627000</f>
        <v>2373000</v>
      </c>
      <c r="E5463" s="14">
        <v>2277000</v>
      </c>
      <c r="F5463" s="14">
        <v>2277000</v>
      </c>
      <c r="G5463" s="14">
        <v>531000</v>
      </c>
      <c r="H5463" s="14">
        <v>1723562.08</v>
      </c>
    </row>
    <row r="5464" spans="1:8" ht="31.5">
      <c r="A5464" s="15" t="s">
        <v>2665</v>
      </c>
      <c r="B5464" s="15" t="s">
        <v>2662</v>
      </c>
      <c r="C5464" s="42" t="s">
        <v>2666</v>
      </c>
      <c r="D5464" s="14">
        <f>29000+11000</f>
        <v>40000</v>
      </c>
      <c r="E5464" s="14">
        <v>40000</v>
      </c>
      <c r="F5464" s="14">
        <v>40000</v>
      </c>
      <c r="G5464" s="14">
        <v>11000</v>
      </c>
      <c r="H5464" s="14">
        <v>0</v>
      </c>
    </row>
    <row r="5465" spans="1:8">
      <c r="A5465" s="15" t="s">
        <v>2667</v>
      </c>
      <c r="B5465" s="15" t="s">
        <v>2668</v>
      </c>
      <c r="C5465" s="45" t="s">
        <v>2493</v>
      </c>
      <c r="D5465" s="14">
        <f>SUM(D5466:D5467)</f>
        <v>239000</v>
      </c>
      <c r="E5465" s="14">
        <f>SUM(E5466:E5467)</f>
        <v>216000</v>
      </c>
      <c r="F5465" s="14">
        <f>SUM(F5466:F5467)</f>
        <v>216000</v>
      </c>
      <c r="G5465" s="14">
        <f>SUM(G5466:G5467)</f>
        <v>132000</v>
      </c>
      <c r="H5465" s="14">
        <f>SUM(H5466:H5467)</f>
        <v>84000</v>
      </c>
    </row>
    <row r="5466" spans="1:8" ht="31.5">
      <c r="A5466" s="15" t="s">
        <v>2669</v>
      </c>
      <c r="B5466" s="15" t="s">
        <v>2668</v>
      </c>
      <c r="C5466" s="42" t="s">
        <v>2670</v>
      </c>
      <c r="D5466" s="14">
        <f>84000+31000</f>
        <v>115000</v>
      </c>
      <c r="E5466" s="14">
        <v>115000</v>
      </c>
      <c r="F5466" s="14">
        <v>115000</v>
      </c>
      <c r="G5466" s="14">
        <v>31000</v>
      </c>
      <c r="H5466" s="14">
        <v>84000</v>
      </c>
    </row>
    <row r="5467" spans="1:8">
      <c r="A5467" s="15" t="s">
        <v>7310</v>
      </c>
      <c r="B5467" s="15" t="s">
        <v>2668</v>
      </c>
      <c r="C5467" s="42" t="s">
        <v>7311</v>
      </c>
      <c r="D5467" s="14">
        <v>124000</v>
      </c>
      <c r="E5467" s="14">
        <v>101000</v>
      </c>
      <c r="F5467" s="14">
        <v>101000</v>
      </c>
      <c r="G5467" s="14">
        <v>101000</v>
      </c>
      <c r="H5467" s="14">
        <v>0</v>
      </c>
    </row>
    <row r="5468" spans="1:8">
      <c r="A5468" s="15" t="s">
        <v>2671</v>
      </c>
      <c r="B5468" s="15" t="s">
        <v>2672</v>
      </c>
      <c r="C5468" s="45" t="s">
        <v>2493</v>
      </c>
      <c r="D5468" s="14">
        <f>SUM(D5469:D5469)</f>
        <v>150000</v>
      </c>
      <c r="E5468" s="14">
        <f>SUM(E5469:E5469)</f>
        <v>144000</v>
      </c>
      <c r="F5468" s="14">
        <f>SUM(F5469:F5469)</f>
        <v>144000</v>
      </c>
      <c r="G5468" s="14">
        <f>SUM(G5469:G5469)</f>
        <v>33000</v>
      </c>
      <c r="H5468" s="14">
        <f>SUM(H5469:H5469)</f>
        <v>0</v>
      </c>
    </row>
    <row r="5469" spans="1:8" ht="31.5">
      <c r="A5469" s="15" t="s">
        <v>2673</v>
      </c>
      <c r="B5469" s="15" t="s">
        <v>2672</v>
      </c>
      <c r="C5469" s="42" t="s">
        <v>2674</v>
      </c>
      <c r="D5469" s="14">
        <v>150000</v>
      </c>
      <c r="E5469" s="14">
        <v>144000</v>
      </c>
      <c r="F5469" s="14">
        <v>144000</v>
      </c>
      <c r="G5469" s="14">
        <v>33000</v>
      </c>
      <c r="H5469" s="14">
        <v>0</v>
      </c>
    </row>
    <row r="5470" spans="1:8">
      <c r="A5470" s="15" t="s">
        <v>2675</v>
      </c>
      <c r="B5470" s="15" t="s">
        <v>2676</v>
      </c>
      <c r="C5470" s="45" t="s">
        <v>2493</v>
      </c>
      <c r="D5470" s="14">
        <f>SUM(D5471:D5480)</f>
        <v>9090000</v>
      </c>
      <c r="E5470" s="14">
        <f>SUM(E5471:E5480)</f>
        <v>8185000</v>
      </c>
      <c r="F5470" s="14">
        <f>SUM(F5471:F5480)</f>
        <v>8185000</v>
      </c>
      <c r="G5470" s="14">
        <f>SUM(G5471:G5480)</f>
        <v>5095000</v>
      </c>
      <c r="H5470" s="14">
        <f>SUM(H5471:H5480)</f>
        <v>752359.17999999993</v>
      </c>
    </row>
    <row r="5471" spans="1:8" ht="31.5">
      <c r="A5471" s="15" t="s">
        <v>2677</v>
      </c>
      <c r="B5471" s="15" t="s">
        <v>2676</v>
      </c>
      <c r="C5471" s="42" t="s">
        <v>2678</v>
      </c>
      <c r="D5471" s="14">
        <v>1100000</v>
      </c>
      <c r="E5471" s="14">
        <v>1100000</v>
      </c>
      <c r="F5471" s="14">
        <v>1100000</v>
      </c>
      <c r="G5471" s="14">
        <v>0</v>
      </c>
      <c r="H5471" s="14">
        <v>6702</v>
      </c>
    </row>
    <row r="5472" spans="1:8" ht="31.5">
      <c r="A5472" s="15" t="s">
        <v>2679</v>
      </c>
      <c r="B5472" s="15" t="s">
        <v>2676</v>
      </c>
      <c r="C5472" s="42" t="s">
        <v>2680</v>
      </c>
      <c r="D5472" s="14">
        <v>850000</v>
      </c>
      <c r="E5472" s="14">
        <v>850000</v>
      </c>
      <c r="F5472" s="14">
        <v>850000</v>
      </c>
      <c r="G5472" s="14">
        <v>0</v>
      </c>
      <c r="H5472" s="14">
        <v>6197.8</v>
      </c>
    </row>
    <row r="5473" spans="1:8" ht="31.5">
      <c r="A5473" s="15" t="s">
        <v>2681</v>
      </c>
      <c r="B5473" s="15" t="s">
        <v>2676</v>
      </c>
      <c r="C5473" s="42" t="s">
        <v>2682</v>
      </c>
      <c r="D5473" s="14">
        <v>400000</v>
      </c>
      <c r="E5473" s="14">
        <v>400000</v>
      </c>
      <c r="F5473" s="14">
        <v>400000</v>
      </c>
      <c r="G5473" s="14">
        <v>0</v>
      </c>
      <c r="H5473" s="14">
        <v>399707</v>
      </c>
    </row>
    <row r="5474" spans="1:8">
      <c r="A5474" s="15" t="s">
        <v>2683</v>
      </c>
      <c r="B5474" s="15" t="s">
        <v>2676</v>
      </c>
      <c r="C5474" s="42" t="s">
        <v>2684</v>
      </c>
      <c r="D5474" s="14">
        <v>340000</v>
      </c>
      <c r="E5474" s="14">
        <v>340000</v>
      </c>
      <c r="F5474" s="14">
        <v>340000</v>
      </c>
      <c r="G5474" s="14">
        <v>0</v>
      </c>
      <c r="H5474" s="14">
        <v>339752.38</v>
      </c>
    </row>
    <row r="5475" spans="1:8">
      <c r="A5475" s="15" t="s">
        <v>2685</v>
      </c>
      <c r="B5475" s="15" t="s">
        <v>2676</v>
      </c>
      <c r="C5475" s="42" t="s">
        <v>2686</v>
      </c>
      <c r="D5475" s="14">
        <v>400000</v>
      </c>
      <c r="E5475" s="14">
        <v>400000</v>
      </c>
      <c r="F5475" s="14">
        <v>400000</v>
      </c>
      <c r="G5475" s="14">
        <v>0</v>
      </c>
      <c r="H5475" s="14">
        <v>0</v>
      </c>
    </row>
    <row r="5476" spans="1:8">
      <c r="A5476" s="15" t="s">
        <v>7312</v>
      </c>
      <c r="B5476" s="15" t="s">
        <v>2676</v>
      </c>
      <c r="C5476" s="42" t="s">
        <v>7313</v>
      </c>
      <c r="D5476" s="14">
        <v>3000000</v>
      </c>
      <c r="E5476" s="14">
        <v>2645000</v>
      </c>
      <c r="F5476" s="14">
        <v>2645000</v>
      </c>
      <c r="G5476" s="14">
        <v>2645000</v>
      </c>
      <c r="H5476" s="14">
        <v>0</v>
      </c>
    </row>
    <row r="5477" spans="1:8" ht="31.5">
      <c r="A5477" s="15" t="s">
        <v>7314</v>
      </c>
      <c r="B5477" s="15" t="s">
        <v>2676</v>
      </c>
      <c r="C5477" s="42" t="s">
        <v>7315</v>
      </c>
      <c r="D5477" s="14">
        <v>250000</v>
      </c>
      <c r="E5477" s="14">
        <v>250000</v>
      </c>
      <c r="F5477" s="14">
        <v>250000</v>
      </c>
      <c r="G5477" s="14">
        <v>250000</v>
      </c>
      <c r="H5477" s="14">
        <v>0</v>
      </c>
    </row>
    <row r="5478" spans="1:8" ht="31.5">
      <c r="A5478" s="15" t="s">
        <v>7316</v>
      </c>
      <c r="B5478" s="15" t="s">
        <v>2676</v>
      </c>
      <c r="C5478" s="42" t="s">
        <v>7317</v>
      </c>
      <c r="D5478" s="14">
        <v>700000</v>
      </c>
      <c r="E5478" s="14">
        <v>700000</v>
      </c>
      <c r="F5478" s="14">
        <v>700000</v>
      </c>
      <c r="G5478" s="14">
        <v>700000</v>
      </c>
      <c r="H5478" s="14">
        <v>0</v>
      </c>
    </row>
    <row r="5479" spans="1:8" ht="31.5">
      <c r="A5479" s="15" t="s">
        <v>7318</v>
      </c>
      <c r="B5479" s="15" t="s">
        <v>2676</v>
      </c>
      <c r="C5479" s="42" t="s">
        <v>7319</v>
      </c>
      <c r="D5479" s="14">
        <v>1390000</v>
      </c>
      <c r="E5479" s="14">
        <v>1000000</v>
      </c>
      <c r="F5479" s="14">
        <v>1000000</v>
      </c>
      <c r="G5479" s="14">
        <v>1000000</v>
      </c>
      <c r="H5479" s="14">
        <v>0</v>
      </c>
    </row>
    <row r="5480" spans="1:8" ht="31.5">
      <c r="A5480" s="15" t="s">
        <v>7320</v>
      </c>
      <c r="B5480" s="15" t="s">
        <v>2676</v>
      </c>
      <c r="C5480" s="42" t="s">
        <v>7321</v>
      </c>
      <c r="D5480" s="14">
        <v>660000</v>
      </c>
      <c r="E5480" s="14">
        <v>500000</v>
      </c>
      <c r="F5480" s="14">
        <v>500000</v>
      </c>
      <c r="G5480" s="14">
        <v>500000</v>
      </c>
      <c r="H5480" s="14">
        <v>0</v>
      </c>
    </row>
    <row r="5481" spans="1:8">
      <c r="A5481" s="15" t="s">
        <v>2687</v>
      </c>
      <c r="B5481" s="15" t="s">
        <v>2688</v>
      </c>
      <c r="C5481" s="45" t="s">
        <v>2493</v>
      </c>
      <c r="D5481" s="14">
        <f>SUM(D5482)</f>
        <v>1400000</v>
      </c>
      <c r="E5481" s="14">
        <f>SUM(E5482)</f>
        <v>1400000</v>
      </c>
      <c r="F5481" s="14">
        <f>SUM(F5482)</f>
        <v>1400000</v>
      </c>
      <c r="G5481" s="14">
        <f>SUM(G5482)</f>
        <v>0</v>
      </c>
      <c r="H5481" s="14">
        <f>SUM(H5482)</f>
        <v>1399946</v>
      </c>
    </row>
    <row r="5482" spans="1:8" ht="31.5">
      <c r="A5482" s="15" t="s">
        <v>2689</v>
      </c>
      <c r="B5482" s="15" t="s">
        <v>2688</v>
      </c>
      <c r="C5482" s="42" t="s">
        <v>7322</v>
      </c>
      <c r="D5482" s="14">
        <v>1400000</v>
      </c>
      <c r="E5482" s="14">
        <v>1400000</v>
      </c>
      <c r="F5482" s="14">
        <v>1400000</v>
      </c>
      <c r="G5482" s="14">
        <v>0</v>
      </c>
      <c r="H5482" s="14">
        <v>1399946</v>
      </c>
    </row>
    <row r="5483" spans="1:8">
      <c r="A5483" s="15" t="s">
        <v>2690</v>
      </c>
      <c r="B5483" s="15" t="s">
        <v>7323</v>
      </c>
      <c r="C5483" s="45" t="s">
        <v>2493</v>
      </c>
      <c r="D5483" s="14">
        <f>SUM(D5484:D5484)</f>
        <v>950000</v>
      </c>
      <c r="E5483" s="14">
        <f>SUM(E5484:E5484)</f>
        <v>950000</v>
      </c>
      <c r="F5483" s="14">
        <f>SUM(F5484:F5484)</f>
        <v>950000</v>
      </c>
      <c r="G5483" s="14">
        <f>SUM(G5484:G5484)</f>
        <v>0</v>
      </c>
      <c r="H5483" s="14">
        <f>SUM(H5484:H5484)</f>
        <v>949190.6</v>
      </c>
    </row>
    <row r="5484" spans="1:8" ht="31.5">
      <c r="A5484" s="15" t="s">
        <v>2691</v>
      </c>
      <c r="B5484" s="15" t="s">
        <v>7323</v>
      </c>
      <c r="C5484" s="42" t="s">
        <v>2692</v>
      </c>
      <c r="D5484" s="14">
        <v>950000</v>
      </c>
      <c r="E5484" s="14">
        <v>950000</v>
      </c>
      <c r="F5484" s="14">
        <v>950000</v>
      </c>
      <c r="G5484" s="14">
        <v>0</v>
      </c>
      <c r="H5484" s="14">
        <v>949190.6</v>
      </c>
    </row>
    <row r="5485" spans="1:8">
      <c r="A5485" s="15" t="s">
        <v>2693</v>
      </c>
      <c r="B5485" s="15" t="s">
        <v>2694</v>
      </c>
      <c r="C5485" s="45" t="s">
        <v>2493</v>
      </c>
      <c r="D5485" s="14">
        <f>SUM(D5486:D5494)</f>
        <v>2430000</v>
      </c>
      <c r="E5485" s="14">
        <f>SUM(E5486:E5494)</f>
        <v>2417000</v>
      </c>
      <c r="F5485" s="14">
        <f>SUM(F5486:F5494)</f>
        <v>2417000</v>
      </c>
      <c r="G5485" s="14">
        <f>SUM(G5486:G5494)</f>
        <v>71000</v>
      </c>
      <c r="H5485" s="14">
        <f>SUM(H5486:H5494)</f>
        <v>2099085</v>
      </c>
    </row>
    <row r="5486" spans="1:8" ht="31.5">
      <c r="A5486" s="15" t="s">
        <v>2695</v>
      </c>
      <c r="B5486" s="15" t="s">
        <v>2694</v>
      </c>
      <c r="C5486" s="42" t="s">
        <v>2696</v>
      </c>
      <c r="D5486" s="14">
        <f t="shared" ref="D5486:D5491" si="64">41000+14000</f>
        <v>55000</v>
      </c>
      <c r="E5486" s="14">
        <v>55000</v>
      </c>
      <c r="F5486" s="14">
        <v>55000</v>
      </c>
      <c r="G5486" s="14">
        <v>14000</v>
      </c>
      <c r="H5486" s="14">
        <v>0</v>
      </c>
    </row>
    <row r="5487" spans="1:8" ht="31.5">
      <c r="A5487" s="15" t="s">
        <v>2697</v>
      </c>
      <c r="B5487" s="15" t="s">
        <v>2694</v>
      </c>
      <c r="C5487" s="42" t="s">
        <v>2698</v>
      </c>
      <c r="D5487" s="14">
        <f t="shared" si="64"/>
        <v>55000</v>
      </c>
      <c r="E5487" s="14">
        <v>55000</v>
      </c>
      <c r="F5487" s="14">
        <v>55000</v>
      </c>
      <c r="G5487" s="14">
        <v>14000</v>
      </c>
      <c r="H5487" s="14">
        <v>0</v>
      </c>
    </row>
    <row r="5488" spans="1:8" ht="31.5">
      <c r="A5488" s="15" t="s">
        <v>2699</v>
      </c>
      <c r="B5488" s="15" t="s">
        <v>2694</v>
      </c>
      <c r="C5488" s="42" t="s">
        <v>2700</v>
      </c>
      <c r="D5488" s="14">
        <f t="shared" si="64"/>
        <v>55000</v>
      </c>
      <c r="E5488" s="14">
        <v>55000</v>
      </c>
      <c r="F5488" s="14">
        <v>55000</v>
      </c>
      <c r="G5488" s="14">
        <v>14000</v>
      </c>
      <c r="H5488" s="14">
        <v>0</v>
      </c>
    </row>
    <row r="5489" spans="1:8" ht="31.5">
      <c r="A5489" s="15" t="s">
        <v>2701</v>
      </c>
      <c r="B5489" s="15" t="s">
        <v>2694</v>
      </c>
      <c r="C5489" s="42" t="s">
        <v>2702</v>
      </c>
      <c r="D5489" s="14">
        <f t="shared" si="64"/>
        <v>55000</v>
      </c>
      <c r="E5489" s="14">
        <v>55000</v>
      </c>
      <c r="F5489" s="14">
        <v>55000</v>
      </c>
      <c r="G5489" s="14">
        <v>14000</v>
      </c>
      <c r="H5489" s="14">
        <v>0</v>
      </c>
    </row>
    <row r="5490" spans="1:8" ht="31.5">
      <c r="A5490" s="15" t="s">
        <v>2703</v>
      </c>
      <c r="B5490" s="15" t="s">
        <v>2694</v>
      </c>
      <c r="C5490" s="42" t="s">
        <v>2704</v>
      </c>
      <c r="D5490" s="14">
        <f t="shared" si="64"/>
        <v>55000</v>
      </c>
      <c r="E5490" s="14">
        <v>42000</v>
      </c>
      <c r="F5490" s="14">
        <v>42000</v>
      </c>
      <c r="G5490" s="14">
        <v>1000</v>
      </c>
      <c r="H5490" s="14">
        <v>0</v>
      </c>
    </row>
    <row r="5491" spans="1:8" ht="31.5">
      <c r="A5491" s="15" t="s">
        <v>2705</v>
      </c>
      <c r="B5491" s="15" t="s">
        <v>2694</v>
      </c>
      <c r="C5491" s="42" t="s">
        <v>2706</v>
      </c>
      <c r="D5491" s="14">
        <f t="shared" si="64"/>
        <v>55000</v>
      </c>
      <c r="E5491" s="14">
        <v>55000</v>
      </c>
      <c r="F5491" s="14">
        <v>55000</v>
      </c>
      <c r="G5491" s="14">
        <v>14000</v>
      </c>
      <c r="H5491" s="14">
        <v>0</v>
      </c>
    </row>
    <row r="5492" spans="1:8" ht="31.5">
      <c r="A5492" s="15" t="s">
        <v>2707</v>
      </c>
      <c r="B5492" s="15" t="s">
        <v>2694</v>
      </c>
      <c r="C5492" s="42" t="s">
        <v>2708</v>
      </c>
      <c r="D5492" s="13">
        <v>1250000</v>
      </c>
      <c r="E5492" s="13">
        <v>1250000</v>
      </c>
      <c r="F5492" s="13">
        <v>1250000</v>
      </c>
      <c r="G5492" s="13">
        <v>0</v>
      </c>
      <c r="H5492" s="14">
        <v>1249405</v>
      </c>
    </row>
    <row r="5493" spans="1:8" ht="31.5">
      <c r="A5493" s="15" t="s">
        <v>2709</v>
      </c>
      <c r="B5493" s="15" t="s">
        <v>2694</v>
      </c>
      <c r="C5493" s="42" t="s">
        <v>2710</v>
      </c>
      <c r="D5493" s="13">
        <v>200000</v>
      </c>
      <c r="E5493" s="13">
        <v>200000</v>
      </c>
      <c r="F5493" s="13">
        <v>200000</v>
      </c>
      <c r="G5493" s="13">
        <v>0</v>
      </c>
      <c r="H5493" s="14">
        <v>200000</v>
      </c>
    </row>
    <row r="5494" spans="1:8" ht="31.5">
      <c r="A5494" s="15" t="s">
        <v>2711</v>
      </c>
      <c r="B5494" s="15" t="s">
        <v>2694</v>
      </c>
      <c r="C5494" s="42" t="s">
        <v>2712</v>
      </c>
      <c r="D5494" s="13">
        <v>650000</v>
      </c>
      <c r="E5494" s="13">
        <v>650000</v>
      </c>
      <c r="F5494" s="13">
        <v>650000</v>
      </c>
      <c r="G5494" s="13">
        <v>0</v>
      </c>
      <c r="H5494" s="14">
        <v>649680</v>
      </c>
    </row>
    <row r="5495" spans="1:8">
      <c r="A5495" s="15" t="s">
        <v>2713</v>
      </c>
      <c r="B5495" s="15" t="s">
        <v>7324</v>
      </c>
      <c r="C5495" s="45" t="s">
        <v>2493</v>
      </c>
      <c r="D5495" s="14">
        <f>SUM(D5496:D5498)</f>
        <v>1404000</v>
      </c>
      <c r="E5495" s="14">
        <f>SUM(E5496:E5498)</f>
        <v>1192000</v>
      </c>
      <c r="F5495" s="14">
        <f>SUM(F5496:F5498)</f>
        <v>1192000</v>
      </c>
      <c r="G5495" s="14">
        <f>SUM(G5496:G5498)</f>
        <v>1192000</v>
      </c>
      <c r="H5495" s="14">
        <f>SUM(H5496:H5498)</f>
        <v>0</v>
      </c>
    </row>
    <row r="5496" spans="1:8">
      <c r="A5496" s="15" t="s">
        <v>2715</v>
      </c>
      <c r="B5496" s="15" t="s">
        <v>7324</v>
      </c>
      <c r="C5496" s="42" t="s">
        <v>7325</v>
      </c>
      <c r="D5496" s="13">
        <f>636000</f>
        <v>636000</v>
      </c>
      <c r="E5496" s="13">
        <v>424000</v>
      </c>
      <c r="F5496" s="13">
        <v>424000</v>
      </c>
      <c r="G5496" s="13">
        <v>424000</v>
      </c>
      <c r="H5496" s="14">
        <v>0</v>
      </c>
    </row>
    <row r="5497" spans="1:8" ht="31.5">
      <c r="A5497" s="15" t="s">
        <v>2717</v>
      </c>
      <c r="B5497" s="15" t="s">
        <v>7324</v>
      </c>
      <c r="C5497" s="42" t="s">
        <v>7326</v>
      </c>
      <c r="D5497" s="13">
        <v>390000</v>
      </c>
      <c r="E5497" s="13">
        <v>390000</v>
      </c>
      <c r="F5497" s="13">
        <v>390000</v>
      </c>
      <c r="G5497" s="13">
        <v>390000</v>
      </c>
      <c r="H5497" s="14">
        <v>0</v>
      </c>
    </row>
    <row r="5498" spans="1:8">
      <c r="A5498" s="15" t="s">
        <v>2719</v>
      </c>
      <c r="B5498" s="15" t="s">
        <v>7324</v>
      </c>
      <c r="C5498" s="42" t="s">
        <v>7327</v>
      </c>
      <c r="D5498" s="13">
        <v>378000</v>
      </c>
      <c r="E5498" s="13">
        <v>378000</v>
      </c>
      <c r="F5498" s="13">
        <v>378000</v>
      </c>
      <c r="G5498" s="13">
        <v>378000</v>
      </c>
      <c r="H5498" s="14">
        <v>0</v>
      </c>
    </row>
    <row r="5499" spans="1:8">
      <c r="A5499" s="15" t="s">
        <v>2730</v>
      </c>
      <c r="B5499" s="15" t="s">
        <v>2714</v>
      </c>
      <c r="C5499" s="45" t="s">
        <v>2493</v>
      </c>
      <c r="D5499" s="14">
        <f>SUM(D5500:D5515)</f>
        <v>10916000</v>
      </c>
      <c r="E5499" s="14">
        <f>SUM(E5500:E5515)</f>
        <v>10325000</v>
      </c>
      <c r="F5499" s="14">
        <f>SUM(F5500:F5515)</f>
        <v>10325000</v>
      </c>
      <c r="G5499" s="14">
        <f>SUM(G5500:G5515)</f>
        <v>3325000</v>
      </c>
      <c r="H5499" s="14">
        <f>SUM(H5500:H5515)</f>
        <v>6416251</v>
      </c>
    </row>
    <row r="5500" spans="1:8" ht="31.5">
      <c r="A5500" s="15" t="s">
        <v>2732</v>
      </c>
      <c r="B5500" s="15" t="s">
        <v>2714</v>
      </c>
      <c r="C5500" s="42" t="s">
        <v>2716</v>
      </c>
      <c r="D5500" s="14">
        <v>955000</v>
      </c>
      <c r="E5500" s="14">
        <v>955000</v>
      </c>
      <c r="F5500" s="14">
        <v>955000</v>
      </c>
      <c r="G5500" s="14">
        <v>0</v>
      </c>
      <c r="H5500" s="14">
        <v>955000</v>
      </c>
    </row>
    <row r="5501" spans="1:8" ht="47.25">
      <c r="A5501" s="15" t="s">
        <v>2733</v>
      </c>
      <c r="B5501" s="15" t="s">
        <v>2714</v>
      </c>
      <c r="C5501" s="42" t="s">
        <v>2718</v>
      </c>
      <c r="D5501" s="14">
        <v>435000</v>
      </c>
      <c r="E5501" s="14">
        <v>435000</v>
      </c>
      <c r="F5501" s="14">
        <v>435000</v>
      </c>
      <c r="G5501" s="14">
        <v>0</v>
      </c>
      <c r="H5501" s="14">
        <v>435000</v>
      </c>
    </row>
    <row r="5502" spans="1:8" ht="47.25">
      <c r="A5502" s="15" t="s">
        <v>2735</v>
      </c>
      <c r="B5502" s="15" t="s">
        <v>2714</v>
      </c>
      <c r="C5502" s="42" t="s">
        <v>2720</v>
      </c>
      <c r="D5502" s="14">
        <v>970000</v>
      </c>
      <c r="E5502" s="14">
        <v>970000</v>
      </c>
      <c r="F5502" s="14">
        <v>970000</v>
      </c>
      <c r="G5502" s="14">
        <v>0</v>
      </c>
      <c r="H5502" s="14">
        <v>970000</v>
      </c>
    </row>
    <row r="5503" spans="1:8" ht="31.5">
      <c r="A5503" s="15" t="s">
        <v>2736</v>
      </c>
      <c r="B5503" s="15" t="s">
        <v>2714</v>
      </c>
      <c r="C5503" s="42" t="s">
        <v>2721</v>
      </c>
      <c r="D5503" s="14">
        <v>480000</v>
      </c>
      <c r="E5503" s="14">
        <v>480000</v>
      </c>
      <c r="F5503" s="14">
        <v>480000</v>
      </c>
      <c r="G5503" s="14">
        <v>0</v>
      </c>
      <c r="H5503" s="14">
        <v>480000</v>
      </c>
    </row>
    <row r="5504" spans="1:8" ht="31.5">
      <c r="A5504" s="15" t="s">
        <v>2737</v>
      </c>
      <c r="B5504" s="15" t="s">
        <v>2714</v>
      </c>
      <c r="C5504" s="42" t="s">
        <v>2722</v>
      </c>
      <c r="D5504" s="14">
        <v>315000</v>
      </c>
      <c r="E5504" s="14">
        <v>315000</v>
      </c>
      <c r="F5504" s="14">
        <v>315000</v>
      </c>
      <c r="G5504" s="14">
        <v>0</v>
      </c>
      <c r="H5504" s="14">
        <v>315000</v>
      </c>
    </row>
    <row r="5505" spans="1:8" ht="31.5">
      <c r="A5505" s="15" t="s">
        <v>2739</v>
      </c>
      <c r="B5505" s="15" t="s">
        <v>2714</v>
      </c>
      <c r="C5505" s="42" t="s">
        <v>2723</v>
      </c>
      <c r="D5505" s="14">
        <v>575000</v>
      </c>
      <c r="E5505" s="14">
        <v>575000</v>
      </c>
      <c r="F5505" s="14">
        <v>575000</v>
      </c>
      <c r="G5505" s="14">
        <v>0</v>
      </c>
      <c r="H5505" s="14">
        <v>575000</v>
      </c>
    </row>
    <row r="5506" spans="1:8" ht="31.5">
      <c r="A5506" s="15" t="s">
        <v>2740</v>
      </c>
      <c r="B5506" s="15" t="s">
        <v>2714</v>
      </c>
      <c r="C5506" s="42" t="s">
        <v>2724</v>
      </c>
      <c r="D5506" s="14">
        <v>400000</v>
      </c>
      <c r="E5506" s="14">
        <v>400000</v>
      </c>
      <c r="F5506" s="14">
        <v>400000</v>
      </c>
      <c r="G5506" s="14">
        <v>0</v>
      </c>
      <c r="H5506" s="14">
        <v>400000</v>
      </c>
    </row>
    <row r="5507" spans="1:8" ht="31.5">
      <c r="A5507" s="15" t="s">
        <v>2742</v>
      </c>
      <c r="B5507" s="15" t="s">
        <v>2714</v>
      </c>
      <c r="C5507" s="42" t="s">
        <v>2725</v>
      </c>
      <c r="D5507" s="14">
        <v>385000</v>
      </c>
      <c r="E5507" s="14">
        <v>385000</v>
      </c>
      <c r="F5507" s="14">
        <v>385000</v>
      </c>
      <c r="G5507" s="14">
        <v>0</v>
      </c>
      <c r="H5507" s="14">
        <v>385000</v>
      </c>
    </row>
    <row r="5508" spans="1:8" ht="31.5">
      <c r="A5508" s="15" t="s">
        <v>2744</v>
      </c>
      <c r="B5508" s="15" t="s">
        <v>2714</v>
      </c>
      <c r="C5508" s="42" t="s">
        <v>2726</v>
      </c>
      <c r="D5508" s="14">
        <v>235000</v>
      </c>
      <c r="E5508" s="14">
        <v>235000</v>
      </c>
      <c r="F5508" s="14">
        <v>235000</v>
      </c>
      <c r="G5508" s="14">
        <v>0</v>
      </c>
      <c r="H5508" s="14">
        <v>235000</v>
      </c>
    </row>
    <row r="5509" spans="1:8" ht="31.5">
      <c r="A5509" s="15" t="s">
        <v>2746</v>
      </c>
      <c r="B5509" s="15" t="s">
        <v>2714</v>
      </c>
      <c r="C5509" s="42" t="s">
        <v>2727</v>
      </c>
      <c r="D5509" s="14">
        <v>210000</v>
      </c>
      <c r="E5509" s="14">
        <v>210000</v>
      </c>
      <c r="F5509" s="14">
        <v>210000</v>
      </c>
      <c r="G5509" s="14">
        <v>0</v>
      </c>
      <c r="H5509" s="14">
        <v>210000</v>
      </c>
    </row>
    <row r="5510" spans="1:8" ht="31.5">
      <c r="A5510" s="15" t="s">
        <v>2748</v>
      </c>
      <c r="B5510" s="15" t="s">
        <v>2714</v>
      </c>
      <c r="C5510" s="42" t="s">
        <v>2728</v>
      </c>
      <c r="D5510" s="13">
        <v>1480000</v>
      </c>
      <c r="E5510" s="13">
        <v>1480000</v>
      </c>
      <c r="F5510" s="13">
        <v>1480000</v>
      </c>
      <c r="G5510" s="13">
        <v>0</v>
      </c>
      <c r="H5510" s="14">
        <v>1456251</v>
      </c>
    </row>
    <row r="5511" spans="1:8" ht="31.5">
      <c r="A5511" s="15" t="s">
        <v>2750</v>
      </c>
      <c r="B5511" s="15" t="s">
        <v>2714</v>
      </c>
      <c r="C5511" s="42" t="s">
        <v>2729</v>
      </c>
      <c r="D5511" s="13">
        <v>560000</v>
      </c>
      <c r="E5511" s="13">
        <v>560000</v>
      </c>
      <c r="F5511" s="13">
        <v>560000</v>
      </c>
      <c r="G5511" s="13">
        <v>0</v>
      </c>
      <c r="H5511" s="14">
        <v>0</v>
      </c>
    </row>
    <row r="5512" spans="1:8" ht="31.5">
      <c r="A5512" s="15" t="s">
        <v>2752</v>
      </c>
      <c r="B5512" s="15" t="s">
        <v>2714</v>
      </c>
      <c r="C5512" s="42" t="s">
        <v>7328</v>
      </c>
      <c r="D5512" s="13">
        <v>80000</v>
      </c>
      <c r="E5512" s="13">
        <v>80000</v>
      </c>
      <c r="F5512" s="13">
        <v>80000</v>
      </c>
      <c r="G5512" s="13">
        <v>80000</v>
      </c>
      <c r="H5512" s="14">
        <v>0</v>
      </c>
    </row>
    <row r="5513" spans="1:8" ht="31.5">
      <c r="A5513" s="15" t="s">
        <v>2754</v>
      </c>
      <c r="B5513" s="15" t="s">
        <v>2714</v>
      </c>
      <c r="C5513" s="42" t="s">
        <v>7329</v>
      </c>
      <c r="D5513" s="13">
        <v>1494000</v>
      </c>
      <c r="E5513" s="13">
        <v>1395000</v>
      </c>
      <c r="F5513" s="13">
        <v>1395000</v>
      </c>
      <c r="G5513" s="13">
        <v>1395000</v>
      </c>
      <c r="H5513" s="14">
        <v>0</v>
      </c>
    </row>
    <row r="5514" spans="1:8" ht="31.5">
      <c r="A5514" s="15" t="s">
        <v>2756</v>
      </c>
      <c r="B5514" s="15" t="s">
        <v>2714</v>
      </c>
      <c r="C5514" s="42" t="s">
        <v>7330</v>
      </c>
      <c r="D5514" s="13">
        <v>1492000</v>
      </c>
      <c r="E5514" s="13">
        <v>1000000</v>
      </c>
      <c r="F5514" s="13">
        <v>1000000</v>
      </c>
      <c r="G5514" s="13">
        <v>1000000</v>
      </c>
      <c r="H5514" s="14">
        <v>0</v>
      </c>
    </row>
    <row r="5515" spans="1:8" ht="31.5">
      <c r="A5515" s="15" t="s">
        <v>7331</v>
      </c>
      <c r="B5515" s="15" t="s">
        <v>2714</v>
      </c>
      <c r="C5515" s="42" t="s">
        <v>7332</v>
      </c>
      <c r="D5515" s="13">
        <v>850000</v>
      </c>
      <c r="E5515" s="13">
        <v>850000</v>
      </c>
      <c r="F5515" s="13">
        <v>850000</v>
      </c>
      <c r="G5515" s="13">
        <v>850000</v>
      </c>
      <c r="H5515" s="14">
        <v>0</v>
      </c>
    </row>
    <row r="5516" spans="1:8">
      <c r="A5516" s="15" t="s">
        <v>2758</v>
      </c>
      <c r="B5516" s="15" t="s">
        <v>2731</v>
      </c>
      <c r="C5516" s="45" t="s">
        <v>2493</v>
      </c>
      <c r="D5516" s="14">
        <f>SUM(D5517:D5532)</f>
        <v>2562000</v>
      </c>
      <c r="E5516" s="14">
        <f>SUM(E5517:E5532)</f>
        <v>2392000</v>
      </c>
      <c r="F5516" s="14">
        <f>SUM(F5517:F5532)</f>
        <v>2392000</v>
      </c>
      <c r="G5516" s="14">
        <f>SUM(G5517:G5532)</f>
        <v>958000</v>
      </c>
      <c r="H5516" s="14">
        <f>SUM(H5517:H5532)</f>
        <v>932316</v>
      </c>
    </row>
    <row r="5517" spans="1:8" ht="31.5">
      <c r="A5517" s="15" t="s">
        <v>2760</v>
      </c>
      <c r="B5517" s="15" t="s">
        <v>2731</v>
      </c>
      <c r="C5517" s="42" t="s">
        <v>7333</v>
      </c>
      <c r="D5517" s="14">
        <f>157000+57000</f>
        <v>214000</v>
      </c>
      <c r="E5517" s="14">
        <v>214000</v>
      </c>
      <c r="F5517" s="14">
        <v>214000</v>
      </c>
      <c r="G5517" s="14">
        <v>57000</v>
      </c>
      <c r="H5517" s="14">
        <v>63900</v>
      </c>
    </row>
    <row r="5518" spans="1:8">
      <c r="A5518" s="15" t="s">
        <v>2762</v>
      </c>
      <c r="B5518" s="15" t="s">
        <v>2731</v>
      </c>
      <c r="C5518" s="42" t="s">
        <v>2734</v>
      </c>
      <c r="D5518" s="14">
        <f>145000+53000</f>
        <v>198000</v>
      </c>
      <c r="E5518" s="14">
        <v>198000</v>
      </c>
      <c r="F5518" s="14">
        <v>198000</v>
      </c>
      <c r="G5518" s="14">
        <v>53000</v>
      </c>
      <c r="H5518" s="14">
        <v>145000</v>
      </c>
    </row>
    <row r="5519" spans="1:8">
      <c r="A5519" s="15" t="s">
        <v>2764</v>
      </c>
      <c r="B5519" s="15" t="s">
        <v>2731</v>
      </c>
      <c r="C5519" s="42" t="s">
        <v>7334</v>
      </c>
      <c r="D5519" s="14">
        <f>290000+106000</f>
        <v>396000</v>
      </c>
      <c r="E5519" s="14">
        <v>396000</v>
      </c>
      <c r="F5519" s="14">
        <v>396000</v>
      </c>
      <c r="G5519" s="14">
        <v>106000</v>
      </c>
      <c r="H5519" s="14">
        <v>290000</v>
      </c>
    </row>
    <row r="5520" spans="1:8" ht="31.5">
      <c r="A5520" s="15" t="s">
        <v>2766</v>
      </c>
      <c r="B5520" s="15" t="s">
        <v>2731</v>
      </c>
      <c r="C5520" s="42" t="s">
        <v>7335</v>
      </c>
      <c r="D5520" s="14">
        <f>175000+62000</f>
        <v>237000</v>
      </c>
      <c r="E5520" s="14">
        <v>237000</v>
      </c>
      <c r="F5520" s="14">
        <v>237000</v>
      </c>
      <c r="G5520" s="14">
        <v>62000</v>
      </c>
      <c r="H5520" s="14">
        <v>175000</v>
      </c>
    </row>
    <row r="5521" spans="1:8" ht="31.5">
      <c r="A5521" s="15" t="s">
        <v>2768</v>
      </c>
      <c r="B5521" s="15" t="s">
        <v>2731</v>
      </c>
      <c r="C5521" s="42" t="s">
        <v>2738</v>
      </c>
      <c r="D5521" s="13">
        <f>87000+32000+394000</f>
        <v>513000</v>
      </c>
      <c r="E5521" s="13">
        <v>513000</v>
      </c>
      <c r="F5521" s="13">
        <v>513000</v>
      </c>
      <c r="G5521" s="13">
        <v>426000</v>
      </c>
      <c r="H5521" s="14">
        <v>0</v>
      </c>
    </row>
    <row r="5522" spans="1:8" ht="31.5">
      <c r="A5522" s="15" t="s">
        <v>2770</v>
      </c>
      <c r="B5522" s="15" t="s">
        <v>2731</v>
      </c>
      <c r="C5522" s="42" t="s">
        <v>7336</v>
      </c>
      <c r="D5522" s="13">
        <f>82000+30000</f>
        <v>112000</v>
      </c>
      <c r="E5522" s="13">
        <v>112000</v>
      </c>
      <c r="F5522" s="13">
        <v>112000</v>
      </c>
      <c r="G5522" s="13">
        <v>30000</v>
      </c>
      <c r="H5522" s="14">
        <v>0</v>
      </c>
    </row>
    <row r="5523" spans="1:8" ht="31.5">
      <c r="A5523" s="15" t="s">
        <v>2771</v>
      </c>
      <c r="B5523" s="15" t="s">
        <v>2731</v>
      </c>
      <c r="C5523" s="42" t="s">
        <v>2741</v>
      </c>
      <c r="D5523" s="13">
        <f>58000+21000</f>
        <v>79000</v>
      </c>
      <c r="E5523" s="13">
        <v>79000</v>
      </c>
      <c r="F5523" s="13">
        <v>79000</v>
      </c>
      <c r="G5523" s="13">
        <v>21000</v>
      </c>
      <c r="H5523" s="14">
        <v>45416</v>
      </c>
    </row>
    <row r="5524" spans="1:8" ht="31.5">
      <c r="A5524" s="15" t="s">
        <v>2773</v>
      </c>
      <c r="B5524" s="15" t="s">
        <v>2731</v>
      </c>
      <c r="C5524" s="42" t="s">
        <v>2743</v>
      </c>
      <c r="D5524" s="13">
        <f>47000+16000</f>
        <v>63000</v>
      </c>
      <c r="E5524" s="13">
        <v>63000</v>
      </c>
      <c r="F5524" s="13">
        <v>63000</v>
      </c>
      <c r="G5524" s="13">
        <v>16000</v>
      </c>
      <c r="H5524" s="14">
        <v>0</v>
      </c>
    </row>
    <row r="5525" spans="1:8" ht="31.5">
      <c r="A5525" s="15" t="s">
        <v>2774</v>
      </c>
      <c r="B5525" s="15" t="s">
        <v>2731</v>
      </c>
      <c r="C5525" s="42" t="s">
        <v>2745</v>
      </c>
      <c r="D5525" s="13">
        <f>30000+10000</f>
        <v>40000</v>
      </c>
      <c r="E5525" s="13">
        <v>40000</v>
      </c>
      <c r="F5525" s="13">
        <v>40000</v>
      </c>
      <c r="G5525" s="13">
        <v>10000</v>
      </c>
      <c r="H5525" s="14">
        <v>30000</v>
      </c>
    </row>
    <row r="5526" spans="1:8" ht="31.5">
      <c r="A5526" s="15" t="s">
        <v>2776</v>
      </c>
      <c r="B5526" s="15" t="s">
        <v>2731</v>
      </c>
      <c r="C5526" s="42" t="s">
        <v>2747</v>
      </c>
      <c r="D5526" s="13">
        <f>93000+34000</f>
        <v>127000</v>
      </c>
      <c r="E5526" s="13">
        <v>127000</v>
      </c>
      <c r="F5526" s="13">
        <v>127000</v>
      </c>
      <c r="G5526" s="13">
        <v>34000</v>
      </c>
      <c r="H5526" s="14">
        <v>0</v>
      </c>
    </row>
    <row r="5527" spans="1:8" ht="31.5">
      <c r="A5527" s="15" t="s">
        <v>7337</v>
      </c>
      <c r="B5527" s="15" t="s">
        <v>2731</v>
      </c>
      <c r="C5527" s="42" t="s">
        <v>2749</v>
      </c>
      <c r="D5527" s="13">
        <f>24000+8000</f>
        <v>32000</v>
      </c>
      <c r="E5527" s="13">
        <v>32000</v>
      </c>
      <c r="F5527" s="13">
        <v>32000</v>
      </c>
      <c r="G5527" s="13">
        <v>8000</v>
      </c>
      <c r="H5527" s="14">
        <v>24000</v>
      </c>
    </row>
    <row r="5528" spans="1:8" ht="31.5">
      <c r="A5528" s="15" t="s">
        <v>7338</v>
      </c>
      <c r="B5528" s="15" t="s">
        <v>2731</v>
      </c>
      <c r="C5528" s="42" t="s">
        <v>2751</v>
      </c>
      <c r="D5528" s="13">
        <f>87000+32000</f>
        <v>119000</v>
      </c>
      <c r="E5528" s="13">
        <v>119000</v>
      </c>
      <c r="F5528" s="13">
        <v>119000</v>
      </c>
      <c r="G5528" s="13">
        <v>32000</v>
      </c>
      <c r="H5528" s="14">
        <v>0</v>
      </c>
    </row>
    <row r="5529" spans="1:8" ht="31.5">
      <c r="A5529" s="15" t="s">
        <v>7339</v>
      </c>
      <c r="B5529" s="15" t="s">
        <v>2731</v>
      </c>
      <c r="C5529" s="42" t="s">
        <v>2753</v>
      </c>
      <c r="D5529" s="13">
        <f>52000+19000</f>
        <v>71000</v>
      </c>
      <c r="E5529" s="13">
        <v>71000</v>
      </c>
      <c r="F5529" s="13">
        <v>71000</v>
      </c>
      <c r="G5529" s="13">
        <v>19000</v>
      </c>
      <c r="H5529" s="14">
        <v>52000</v>
      </c>
    </row>
    <row r="5530" spans="1:8" ht="31.5">
      <c r="A5530" s="15" t="s">
        <v>7340</v>
      </c>
      <c r="B5530" s="15" t="s">
        <v>2731</v>
      </c>
      <c r="C5530" s="42" t="s">
        <v>2755</v>
      </c>
      <c r="D5530" s="13">
        <f>66000+25000</f>
        <v>91000</v>
      </c>
      <c r="E5530" s="13">
        <v>91000</v>
      </c>
      <c r="F5530" s="13">
        <v>91000</v>
      </c>
      <c r="G5530" s="13">
        <v>25000</v>
      </c>
      <c r="H5530" s="14">
        <v>66000</v>
      </c>
    </row>
    <row r="5531" spans="1:8" ht="31.5">
      <c r="A5531" s="15" t="s">
        <v>7341</v>
      </c>
      <c r="B5531" s="15" t="s">
        <v>2731</v>
      </c>
      <c r="C5531" s="42" t="s">
        <v>2757</v>
      </c>
      <c r="D5531" s="13">
        <f>41000+14000</f>
        <v>55000</v>
      </c>
      <c r="E5531" s="13">
        <v>55000</v>
      </c>
      <c r="F5531" s="13">
        <v>55000</v>
      </c>
      <c r="G5531" s="13">
        <v>14000</v>
      </c>
      <c r="H5531" s="14">
        <v>41000</v>
      </c>
    </row>
    <row r="5532" spans="1:8">
      <c r="A5532" s="15" t="s">
        <v>7342</v>
      </c>
      <c r="B5532" s="15" t="s">
        <v>2731</v>
      </c>
      <c r="C5532" s="42" t="s">
        <v>7343</v>
      </c>
      <c r="D5532" s="13">
        <v>215000</v>
      </c>
      <c r="E5532" s="13">
        <v>45000</v>
      </c>
      <c r="F5532" s="13">
        <v>45000</v>
      </c>
      <c r="G5532" s="13">
        <v>45000</v>
      </c>
      <c r="H5532" s="14">
        <v>0</v>
      </c>
    </row>
    <row r="5533" spans="1:8">
      <c r="A5533" s="15" t="s">
        <v>2778</v>
      </c>
      <c r="B5533" s="15" t="s">
        <v>2759</v>
      </c>
      <c r="C5533" s="45" t="s">
        <v>2493</v>
      </c>
      <c r="D5533" s="14">
        <f>SUM(D5534:D5543)</f>
        <v>1154000</v>
      </c>
      <c r="E5533" s="14">
        <f>SUM(E5534:E5543)</f>
        <v>1108000</v>
      </c>
      <c r="F5533" s="14">
        <f>SUM(F5534:F5543)</f>
        <v>1108000</v>
      </c>
      <c r="G5533" s="14">
        <f>SUM(G5534:G5543)</f>
        <v>260000</v>
      </c>
      <c r="H5533" s="14">
        <f>SUM(H5534:H5543)</f>
        <v>592630</v>
      </c>
    </row>
    <row r="5534" spans="1:8" ht="31.5">
      <c r="A5534" s="15" t="s">
        <v>2780</v>
      </c>
      <c r="B5534" s="15" t="s">
        <v>2759</v>
      </c>
      <c r="C5534" s="42" t="s">
        <v>2761</v>
      </c>
      <c r="D5534" s="14">
        <f>58000+22000</f>
        <v>80000</v>
      </c>
      <c r="E5534" s="14">
        <v>80000</v>
      </c>
      <c r="F5534" s="14">
        <v>80000</v>
      </c>
      <c r="G5534" s="14">
        <v>22000</v>
      </c>
      <c r="H5534" s="14">
        <v>58000</v>
      </c>
    </row>
    <row r="5535" spans="1:8">
      <c r="A5535" s="15" t="s">
        <v>2782</v>
      </c>
      <c r="B5535" s="15" t="s">
        <v>2759</v>
      </c>
      <c r="C5535" s="42" t="s">
        <v>2763</v>
      </c>
      <c r="D5535" s="14">
        <f>116000+42000</f>
        <v>158000</v>
      </c>
      <c r="E5535" s="14">
        <v>158000</v>
      </c>
      <c r="F5535" s="14">
        <v>158000</v>
      </c>
      <c r="G5535" s="14">
        <v>42000</v>
      </c>
      <c r="H5535" s="14">
        <v>116000</v>
      </c>
    </row>
    <row r="5536" spans="1:8">
      <c r="A5536" s="15" t="s">
        <v>2784</v>
      </c>
      <c r="B5536" s="15" t="s">
        <v>2759</v>
      </c>
      <c r="C5536" s="42" t="s">
        <v>2765</v>
      </c>
      <c r="D5536" s="14">
        <f>116000+41000</f>
        <v>157000</v>
      </c>
      <c r="E5536" s="14">
        <v>157000</v>
      </c>
      <c r="F5536" s="14">
        <v>157000</v>
      </c>
      <c r="G5536" s="14">
        <v>41000</v>
      </c>
      <c r="H5536" s="14">
        <v>0</v>
      </c>
    </row>
    <row r="5537" spans="1:8">
      <c r="A5537" s="15" t="s">
        <v>2786</v>
      </c>
      <c r="B5537" s="15" t="s">
        <v>2759</v>
      </c>
      <c r="C5537" s="42" t="s">
        <v>2767</v>
      </c>
      <c r="D5537" s="14">
        <f>116000+42000</f>
        <v>158000</v>
      </c>
      <c r="E5537" s="14">
        <v>158000</v>
      </c>
      <c r="F5537" s="14">
        <v>158000</v>
      </c>
      <c r="G5537" s="14">
        <v>42000</v>
      </c>
      <c r="H5537" s="14">
        <v>0</v>
      </c>
    </row>
    <row r="5538" spans="1:8" ht="31.5">
      <c r="A5538" s="15" t="s">
        <v>2788</v>
      </c>
      <c r="B5538" s="15" t="s">
        <v>2759</v>
      </c>
      <c r="C5538" s="42" t="s">
        <v>2769</v>
      </c>
      <c r="D5538" s="14">
        <f>87000+32000</f>
        <v>119000</v>
      </c>
      <c r="E5538" s="14">
        <v>119000</v>
      </c>
      <c r="F5538" s="14">
        <v>119000</v>
      </c>
      <c r="G5538" s="14">
        <v>32000</v>
      </c>
      <c r="H5538" s="14">
        <v>87000</v>
      </c>
    </row>
    <row r="5539" spans="1:8" ht="31.5">
      <c r="A5539" s="15" t="s">
        <v>7344</v>
      </c>
      <c r="B5539" s="15" t="s">
        <v>2759</v>
      </c>
      <c r="C5539" s="42" t="s">
        <v>2761</v>
      </c>
      <c r="D5539" s="13">
        <f>116000+42000</f>
        <v>158000</v>
      </c>
      <c r="E5539" s="13">
        <v>154000</v>
      </c>
      <c r="F5539" s="13">
        <v>154000</v>
      </c>
      <c r="G5539" s="13">
        <v>38000</v>
      </c>
      <c r="H5539" s="14">
        <v>116000</v>
      </c>
    </row>
    <row r="5540" spans="1:8" ht="31.5">
      <c r="A5540" s="15" t="s">
        <v>7345</v>
      </c>
      <c r="B5540" s="15" t="s">
        <v>2759</v>
      </c>
      <c r="C5540" s="42" t="s">
        <v>2772</v>
      </c>
      <c r="D5540" s="13">
        <f>41000+14000</f>
        <v>55000</v>
      </c>
      <c r="E5540" s="13">
        <v>55000</v>
      </c>
      <c r="F5540" s="13">
        <v>55000</v>
      </c>
      <c r="G5540" s="13">
        <v>14000</v>
      </c>
      <c r="H5540" s="14">
        <v>41000</v>
      </c>
    </row>
    <row r="5541" spans="1:8">
      <c r="A5541" s="15" t="s">
        <v>7346</v>
      </c>
      <c r="B5541" s="15" t="s">
        <v>2759</v>
      </c>
      <c r="C5541" s="42" t="s">
        <v>2763</v>
      </c>
      <c r="D5541" s="13">
        <f>116000+42000</f>
        <v>158000</v>
      </c>
      <c r="E5541" s="13">
        <v>116000</v>
      </c>
      <c r="F5541" s="13">
        <v>116000</v>
      </c>
      <c r="G5541" s="13">
        <v>0</v>
      </c>
      <c r="H5541" s="14">
        <v>100000</v>
      </c>
    </row>
    <row r="5542" spans="1:8">
      <c r="A5542" s="15" t="s">
        <v>7347</v>
      </c>
      <c r="B5542" s="15" t="s">
        <v>2759</v>
      </c>
      <c r="C5542" s="42" t="s">
        <v>2775</v>
      </c>
      <c r="D5542" s="13">
        <f>24000+8000</f>
        <v>32000</v>
      </c>
      <c r="E5542" s="13">
        <v>32000</v>
      </c>
      <c r="F5542" s="13">
        <v>32000</v>
      </c>
      <c r="G5542" s="13">
        <v>8000</v>
      </c>
      <c r="H5542" s="14">
        <v>19430</v>
      </c>
    </row>
    <row r="5543" spans="1:8" ht="47.25">
      <c r="A5543" s="15" t="s">
        <v>7348</v>
      </c>
      <c r="B5543" s="15" t="s">
        <v>2759</v>
      </c>
      <c r="C5543" s="42" t="s">
        <v>2777</v>
      </c>
      <c r="D5543" s="13">
        <f>58000+21000</f>
        <v>79000</v>
      </c>
      <c r="E5543" s="13">
        <v>79000</v>
      </c>
      <c r="F5543" s="13">
        <v>79000</v>
      </c>
      <c r="G5543" s="13">
        <v>21000</v>
      </c>
      <c r="H5543" s="14">
        <v>55200</v>
      </c>
    </row>
    <row r="5544" spans="1:8">
      <c r="A5544" s="15" t="s">
        <v>2790</v>
      </c>
      <c r="B5544" s="15" t="s">
        <v>2779</v>
      </c>
      <c r="C5544" s="45" t="s">
        <v>2493</v>
      </c>
      <c r="D5544" s="14">
        <f>SUM(D5545:D5549)</f>
        <v>949000</v>
      </c>
      <c r="E5544" s="14">
        <f>SUM(E5545:E5549)</f>
        <v>911000</v>
      </c>
      <c r="F5544" s="14">
        <f>SUM(F5545:F5549)</f>
        <v>911000</v>
      </c>
      <c r="G5544" s="14">
        <f>SUM(G5545:G5549)</f>
        <v>212000</v>
      </c>
      <c r="H5544" s="14">
        <f>SUM(H5545:H5549)</f>
        <v>88740.05</v>
      </c>
    </row>
    <row r="5545" spans="1:8" ht="47.25">
      <c r="A5545" s="15" t="s">
        <v>2792</v>
      </c>
      <c r="B5545" s="15" t="s">
        <v>2779</v>
      </c>
      <c r="C5545" s="42" t="s">
        <v>2781</v>
      </c>
      <c r="D5545" s="13">
        <f>110000+40000</f>
        <v>150000</v>
      </c>
      <c r="E5545" s="13">
        <v>150000</v>
      </c>
      <c r="F5545" s="13">
        <v>150000</v>
      </c>
      <c r="G5545" s="13">
        <v>40000</v>
      </c>
      <c r="H5545" s="14">
        <v>0</v>
      </c>
    </row>
    <row r="5546" spans="1:8" ht="47.25">
      <c r="A5546" s="15" t="s">
        <v>2794</v>
      </c>
      <c r="B5546" s="15" t="s">
        <v>2779</v>
      </c>
      <c r="C5546" s="42" t="s">
        <v>2783</v>
      </c>
      <c r="D5546" s="13">
        <f>30000+10000</f>
        <v>40000</v>
      </c>
      <c r="E5546" s="13">
        <v>40000</v>
      </c>
      <c r="F5546" s="13">
        <v>40000</v>
      </c>
      <c r="G5546" s="13">
        <v>10000</v>
      </c>
      <c r="H5546" s="14">
        <v>30000</v>
      </c>
    </row>
    <row r="5547" spans="1:8" ht="31.5">
      <c r="A5547" s="15" t="s">
        <v>7349</v>
      </c>
      <c r="B5547" s="15" t="s">
        <v>2779</v>
      </c>
      <c r="C5547" s="42" t="s">
        <v>2785</v>
      </c>
      <c r="D5547" s="13">
        <f>35000+12000</f>
        <v>47000</v>
      </c>
      <c r="E5547" s="13">
        <v>47000</v>
      </c>
      <c r="F5547" s="13">
        <v>47000</v>
      </c>
      <c r="G5547" s="13">
        <v>12000</v>
      </c>
      <c r="H5547" s="14">
        <v>32334.75</v>
      </c>
    </row>
    <row r="5548" spans="1:8" ht="31.5">
      <c r="A5548" s="15" t="s">
        <v>7350</v>
      </c>
      <c r="B5548" s="15" t="s">
        <v>2779</v>
      </c>
      <c r="C5548" s="42" t="s">
        <v>2787</v>
      </c>
      <c r="D5548" s="13">
        <f t="shared" ref="D5548:D5549" si="65">262000+94000</f>
        <v>356000</v>
      </c>
      <c r="E5548" s="13">
        <v>356000</v>
      </c>
      <c r="F5548" s="13">
        <v>356000</v>
      </c>
      <c r="G5548" s="13">
        <v>94000</v>
      </c>
      <c r="H5548" s="14">
        <v>26405.3</v>
      </c>
    </row>
    <row r="5549" spans="1:8" ht="31.5">
      <c r="A5549" s="15" t="s">
        <v>7351</v>
      </c>
      <c r="B5549" s="15" t="s">
        <v>2779</v>
      </c>
      <c r="C5549" s="42" t="s">
        <v>2789</v>
      </c>
      <c r="D5549" s="13">
        <f t="shared" si="65"/>
        <v>356000</v>
      </c>
      <c r="E5549" s="13">
        <v>318000</v>
      </c>
      <c r="F5549" s="13">
        <v>318000</v>
      </c>
      <c r="G5549" s="13">
        <v>56000</v>
      </c>
      <c r="H5549" s="14">
        <v>0</v>
      </c>
    </row>
    <row r="5550" spans="1:8">
      <c r="A5550" s="15" t="s">
        <v>2795</v>
      </c>
      <c r="B5550" s="15" t="s">
        <v>2791</v>
      </c>
      <c r="C5550" s="45" t="s">
        <v>2493</v>
      </c>
      <c r="D5550" s="14">
        <f>D5551+D5552</f>
        <v>111000</v>
      </c>
      <c r="E5550" s="14">
        <f>E5551+E5552</f>
        <v>106000</v>
      </c>
      <c r="F5550" s="14">
        <f>F5551+F5552</f>
        <v>106000</v>
      </c>
      <c r="G5550" s="14">
        <f>G5551+G5552</f>
        <v>25000</v>
      </c>
      <c r="H5550" s="14">
        <f>H5551+H5552</f>
        <v>75688</v>
      </c>
    </row>
    <row r="5551" spans="1:8" ht="31.5">
      <c r="A5551" s="15" t="s">
        <v>2797</v>
      </c>
      <c r="B5551" s="15" t="s">
        <v>2791</v>
      </c>
      <c r="C5551" s="42" t="s">
        <v>2793</v>
      </c>
      <c r="D5551" s="13">
        <f>58000+21000</f>
        <v>79000</v>
      </c>
      <c r="E5551" s="13">
        <v>74000</v>
      </c>
      <c r="F5551" s="13">
        <v>74000</v>
      </c>
      <c r="G5551" s="13">
        <v>16000</v>
      </c>
      <c r="H5551" s="14">
        <v>58000</v>
      </c>
    </row>
    <row r="5552" spans="1:8" ht="31.5">
      <c r="A5552" s="15" t="s">
        <v>2799</v>
      </c>
      <c r="B5552" s="15" t="s">
        <v>2791</v>
      </c>
      <c r="C5552" s="42" t="s">
        <v>7352</v>
      </c>
      <c r="D5552" s="13">
        <f>23000+9000</f>
        <v>32000</v>
      </c>
      <c r="E5552" s="13">
        <v>32000</v>
      </c>
      <c r="F5552" s="13">
        <v>32000</v>
      </c>
      <c r="G5552" s="13">
        <v>9000</v>
      </c>
      <c r="H5552" s="14">
        <v>17688</v>
      </c>
    </row>
    <row r="5553" spans="1:8">
      <c r="A5553" s="15" t="s">
        <v>2801</v>
      </c>
      <c r="B5553" s="15" t="s">
        <v>2796</v>
      </c>
      <c r="C5553" s="45" t="s">
        <v>2493</v>
      </c>
      <c r="D5553" s="14">
        <f>D5554+D5555</f>
        <v>328000</v>
      </c>
      <c r="E5553" s="14">
        <f>E5554+E5555</f>
        <v>315000</v>
      </c>
      <c r="F5553" s="14">
        <f>F5554+F5555</f>
        <v>315000</v>
      </c>
      <c r="G5553" s="14">
        <f>G5554+G5555</f>
        <v>73000</v>
      </c>
      <c r="H5553" s="14">
        <f>H5554+H5555</f>
        <v>66000</v>
      </c>
    </row>
    <row r="5554" spans="1:8" ht="31.5">
      <c r="A5554" s="15" t="s">
        <v>2803</v>
      </c>
      <c r="B5554" s="15" t="s">
        <v>2796</v>
      </c>
      <c r="C5554" s="42" t="s">
        <v>2798</v>
      </c>
      <c r="D5554" s="13">
        <f>67000+24000</f>
        <v>91000</v>
      </c>
      <c r="E5554" s="13">
        <v>91000</v>
      </c>
      <c r="F5554" s="13">
        <v>91000</v>
      </c>
      <c r="G5554" s="13">
        <v>24000</v>
      </c>
      <c r="H5554" s="14">
        <v>66000</v>
      </c>
    </row>
    <row r="5555" spans="1:8" ht="31.5">
      <c r="A5555" s="15" t="s">
        <v>2805</v>
      </c>
      <c r="B5555" s="15" t="s">
        <v>2796</v>
      </c>
      <c r="C5555" s="42" t="s">
        <v>2800</v>
      </c>
      <c r="D5555" s="13">
        <f>175000+62000</f>
        <v>237000</v>
      </c>
      <c r="E5555" s="13">
        <v>224000</v>
      </c>
      <c r="F5555" s="13">
        <v>224000</v>
      </c>
      <c r="G5555" s="13">
        <v>49000</v>
      </c>
      <c r="H5555" s="14">
        <v>0</v>
      </c>
    </row>
    <row r="5556" spans="1:8">
      <c r="A5556" s="15" t="s">
        <v>2812</v>
      </c>
      <c r="B5556" s="15" t="s">
        <v>2802</v>
      </c>
      <c r="C5556" s="45" t="s">
        <v>2493</v>
      </c>
      <c r="D5556" s="14">
        <f>SUM(D5557:D5563)</f>
        <v>1664000</v>
      </c>
      <c r="E5556" s="14">
        <f>SUM(E5557:E5563)</f>
        <v>1635000</v>
      </c>
      <c r="F5556" s="14">
        <f>SUM(F5557:F5563)</f>
        <v>1635000</v>
      </c>
      <c r="G5556" s="14">
        <f>SUM(G5557:G5563)</f>
        <v>165000</v>
      </c>
      <c r="H5556" s="14">
        <f>SUM(H5557:H5563)</f>
        <v>613034</v>
      </c>
    </row>
    <row r="5557" spans="1:8" ht="31.5">
      <c r="A5557" s="15" t="s">
        <v>2814</v>
      </c>
      <c r="B5557" s="15" t="s">
        <v>2802</v>
      </c>
      <c r="C5557" s="42" t="s">
        <v>2804</v>
      </c>
      <c r="D5557" s="14">
        <f>58000+21000</f>
        <v>79000</v>
      </c>
      <c r="E5557" s="14">
        <v>79000</v>
      </c>
      <c r="F5557" s="14">
        <v>79000</v>
      </c>
      <c r="G5557" s="14">
        <v>21000</v>
      </c>
      <c r="H5557" s="14">
        <v>58000</v>
      </c>
    </row>
    <row r="5558" spans="1:8" ht="31.5">
      <c r="A5558" s="15" t="s">
        <v>2816</v>
      </c>
      <c r="B5558" s="15" t="s">
        <v>2802</v>
      </c>
      <c r="C5558" s="42" t="s">
        <v>2806</v>
      </c>
      <c r="D5558" s="14">
        <f>29000+11000</f>
        <v>40000</v>
      </c>
      <c r="E5558" s="14">
        <v>40000</v>
      </c>
      <c r="F5558" s="14">
        <v>40000</v>
      </c>
      <c r="G5558" s="14">
        <v>11000</v>
      </c>
      <c r="H5558" s="14">
        <v>29000</v>
      </c>
    </row>
    <row r="5559" spans="1:8" ht="31.5">
      <c r="A5559" s="15" t="s">
        <v>2818</v>
      </c>
      <c r="B5559" s="15" t="s">
        <v>2802</v>
      </c>
      <c r="C5559" s="42" t="s">
        <v>2807</v>
      </c>
      <c r="D5559" s="14">
        <f>233000+83000</f>
        <v>316000</v>
      </c>
      <c r="E5559" s="14">
        <v>287000</v>
      </c>
      <c r="F5559" s="14">
        <v>287000</v>
      </c>
      <c r="G5559" s="14">
        <v>54000</v>
      </c>
      <c r="H5559" s="14">
        <v>0</v>
      </c>
    </row>
    <row r="5560" spans="1:8" ht="31.5">
      <c r="A5560" s="15" t="s">
        <v>2820</v>
      </c>
      <c r="B5560" s="15" t="s">
        <v>2802</v>
      </c>
      <c r="C5560" s="42" t="s">
        <v>2808</v>
      </c>
      <c r="D5560" s="14">
        <f>115000+42000</f>
        <v>157000</v>
      </c>
      <c r="E5560" s="14">
        <v>157000</v>
      </c>
      <c r="F5560" s="14">
        <v>157000</v>
      </c>
      <c r="G5560" s="14">
        <v>42000</v>
      </c>
      <c r="H5560" s="14">
        <v>115000</v>
      </c>
    </row>
    <row r="5561" spans="1:8" ht="31.5">
      <c r="A5561" s="15" t="s">
        <v>2822</v>
      </c>
      <c r="B5561" s="15" t="s">
        <v>2802</v>
      </c>
      <c r="C5561" s="42" t="s">
        <v>2809</v>
      </c>
      <c r="D5561" s="14">
        <f>47000+16000</f>
        <v>63000</v>
      </c>
      <c r="E5561" s="14">
        <v>63000</v>
      </c>
      <c r="F5561" s="14">
        <v>63000</v>
      </c>
      <c r="G5561" s="14">
        <v>16000</v>
      </c>
      <c r="H5561" s="14">
        <v>47000</v>
      </c>
    </row>
    <row r="5562" spans="1:8">
      <c r="A5562" s="15" t="s">
        <v>2824</v>
      </c>
      <c r="B5562" s="15" t="s">
        <v>2802</v>
      </c>
      <c r="C5562" s="42" t="s">
        <v>2810</v>
      </c>
      <c r="D5562" s="14">
        <f>58000+21000</f>
        <v>79000</v>
      </c>
      <c r="E5562" s="14">
        <v>79000</v>
      </c>
      <c r="F5562" s="14">
        <v>79000</v>
      </c>
      <c r="G5562" s="14">
        <v>21000</v>
      </c>
      <c r="H5562" s="14">
        <v>0</v>
      </c>
    </row>
    <row r="5563" spans="1:8">
      <c r="A5563" s="15" t="s">
        <v>7353</v>
      </c>
      <c r="B5563" s="15" t="s">
        <v>2802</v>
      </c>
      <c r="C5563" s="42" t="s">
        <v>2811</v>
      </c>
      <c r="D5563" s="14">
        <v>930000</v>
      </c>
      <c r="E5563" s="14">
        <v>930000</v>
      </c>
      <c r="F5563" s="14">
        <v>930000</v>
      </c>
      <c r="G5563" s="14">
        <v>0</v>
      </c>
      <c r="H5563" s="14">
        <v>364034</v>
      </c>
    </row>
    <row r="5564" spans="1:8">
      <c r="A5564" s="15" t="s">
        <v>2825</v>
      </c>
      <c r="B5564" s="15" t="s">
        <v>2813</v>
      </c>
      <c r="C5564" s="45" t="s">
        <v>2493</v>
      </c>
      <c r="D5564" s="14">
        <f>SUM(D5565:D5570)</f>
        <v>360000</v>
      </c>
      <c r="E5564" s="14">
        <f>SUM(E5565:E5570)</f>
        <v>346000</v>
      </c>
      <c r="F5564" s="14">
        <f>SUM(F5565:F5570)</f>
        <v>346000</v>
      </c>
      <c r="G5564" s="14">
        <f>SUM(G5565:G5570)</f>
        <v>81000</v>
      </c>
      <c r="H5564" s="14">
        <f>SUM(H5565:H5570)</f>
        <v>265000</v>
      </c>
    </row>
    <row r="5565" spans="1:8">
      <c r="A5565" s="15" t="s">
        <v>2827</v>
      </c>
      <c r="B5565" s="15" t="s">
        <v>2813</v>
      </c>
      <c r="C5565" s="42" t="s">
        <v>2815</v>
      </c>
      <c r="D5565" s="13">
        <f>30000+10000</f>
        <v>40000</v>
      </c>
      <c r="E5565" s="13">
        <v>40000</v>
      </c>
      <c r="F5565" s="13">
        <v>40000</v>
      </c>
      <c r="G5565" s="13">
        <v>10000</v>
      </c>
      <c r="H5565" s="14">
        <v>30000</v>
      </c>
    </row>
    <row r="5566" spans="1:8" ht="31.5">
      <c r="A5566" s="15" t="s">
        <v>2829</v>
      </c>
      <c r="B5566" s="15" t="s">
        <v>2813</v>
      </c>
      <c r="C5566" s="42" t="s">
        <v>2817</v>
      </c>
      <c r="D5566" s="13">
        <f>41000+14000</f>
        <v>55000</v>
      </c>
      <c r="E5566" s="13">
        <v>55000</v>
      </c>
      <c r="F5566" s="13">
        <v>55000</v>
      </c>
      <c r="G5566" s="13">
        <v>14000</v>
      </c>
      <c r="H5566" s="14">
        <v>41000</v>
      </c>
    </row>
    <row r="5567" spans="1:8">
      <c r="A5567" s="15" t="s">
        <v>2831</v>
      </c>
      <c r="B5567" s="15" t="s">
        <v>2813</v>
      </c>
      <c r="C5567" s="42" t="s">
        <v>2819</v>
      </c>
      <c r="D5567" s="13">
        <f>35000+12000</f>
        <v>47000</v>
      </c>
      <c r="E5567" s="13">
        <v>47000</v>
      </c>
      <c r="F5567" s="13">
        <v>47000</v>
      </c>
      <c r="G5567" s="13">
        <v>12000</v>
      </c>
      <c r="H5567" s="14">
        <v>35000</v>
      </c>
    </row>
    <row r="5568" spans="1:8" ht="31.5">
      <c r="A5568" s="15" t="s">
        <v>2833</v>
      </c>
      <c r="B5568" s="15" t="s">
        <v>2813</v>
      </c>
      <c r="C5568" s="42" t="s">
        <v>2821</v>
      </c>
      <c r="D5568" s="13">
        <f>86000+33000</f>
        <v>119000</v>
      </c>
      <c r="E5568" s="13">
        <v>105000</v>
      </c>
      <c r="F5568" s="13">
        <v>105000</v>
      </c>
      <c r="G5568" s="13">
        <v>19000</v>
      </c>
      <c r="H5568" s="14">
        <v>86000</v>
      </c>
    </row>
    <row r="5569" spans="1:8" ht="31.5">
      <c r="A5569" s="15" t="s">
        <v>2835</v>
      </c>
      <c r="B5569" s="15" t="s">
        <v>2813</v>
      </c>
      <c r="C5569" s="42" t="s">
        <v>2823</v>
      </c>
      <c r="D5569" s="13">
        <f>30000+10000</f>
        <v>40000</v>
      </c>
      <c r="E5569" s="13">
        <v>40000</v>
      </c>
      <c r="F5569" s="13">
        <v>40000</v>
      </c>
      <c r="G5569" s="13">
        <v>10000</v>
      </c>
      <c r="H5569" s="14">
        <v>30000</v>
      </c>
    </row>
    <row r="5570" spans="1:8" ht="31.5">
      <c r="A5570" s="15" t="s">
        <v>2836</v>
      </c>
      <c r="B5570" s="15" t="s">
        <v>2813</v>
      </c>
      <c r="C5570" s="42" t="s">
        <v>7354</v>
      </c>
      <c r="D5570" s="13">
        <f>43000+16000</f>
        <v>59000</v>
      </c>
      <c r="E5570" s="13">
        <v>59000</v>
      </c>
      <c r="F5570" s="13">
        <v>59000</v>
      </c>
      <c r="G5570" s="13">
        <v>16000</v>
      </c>
      <c r="H5570" s="14">
        <v>43000</v>
      </c>
    </row>
    <row r="5571" spans="1:8">
      <c r="A5571" s="15" t="s">
        <v>2839</v>
      </c>
      <c r="B5571" s="15" t="s">
        <v>2826</v>
      </c>
      <c r="C5571" s="45" t="s">
        <v>2493</v>
      </c>
      <c r="D5571" s="14">
        <f>SUM(D5572:D5577)</f>
        <v>501000</v>
      </c>
      <c r="E5571" s="14">
        <f>SUM(E5572:E5577)</f>
        <v>481000</v>
      </c>
      <c r="F5571" s="14">
        <f>SUM(F5572:F5577)</f>
        <v>481000</v>
      </c>
      <c r="G5571" s="14">
        <f>SUM(G5572:G5577)</f>
        <v>112000</v>
      </c>
      <c r="H5571" s="14">
        <f>SUM(H5572:H5577)</f>
        <v>195000</v>
      </c>
    </row>
    <row r="5572" spans="1:8" ht="32.25">
      <c r="A5572" s="15" t="s">
        <v>2839</v>
      </c>
      <c r="B5572" s="15" t="s">
        <v>2826</v>
      </c>
      <c r="C5572" s="32" t="s">
        <v>2828</v>
      </c>
      <c r="D5572" s="13">
        <f>102000+36000</f>
        <v>138000</v>
      </c>
      <c r="E5572" s="13">
        <v>138000</v>
      </c>
      <c r="F5572" s="13">
        <v>138000</v>
      </c>
      <c r="G5572" s="13">
        <v>36000</v>
      </c>
      <c r="H5572" s="14">
        <v>102000</v>
      </c>
    </row>
    <row r="5573" spans="1:8">
      <c r="A5573" s="15" t="s">
        <v>7355</v>
      </c>
      <c r="B5573" s="15" t="s">
        <v>2826</v>
      </c>
      <c r="C5573" s="32" t="s">
        <v>2830</v>
      </c>
      <c r="D5573" s="13">
        <f t="shared" ref="D5573:D5575" si="66">58000+21000</f>
        <v>79000</v>
      </c>
      <c r="E5573" s="13">
        <v>79000</v>
      </c>
      <c r="F5573" s="13">
        <v>79000</v>
      </c>
      <c r="G5573" s="13">
        <v>21000</v>
      </c>
      <c r="H5573" s="14">
        <v>0</v>
      </c>
    </row>
    <row r="5574" spans="1:8">
      <c r="A5574" s="15" t="s">
        <v>7356</v>
      </c>
      <c r="B5574" s="15" t="s">
        <v>2826</v>
      </c>
      <c r="C5574" s="32" t="s">
        <v>2832</v>
      </c>
      <c r="D5574" s="13">
        <f t="shared" si="66"/>
        <v>79000</v>
      </c>
      <c r="E5574" s="13">
        <v>79000</v>
      </c>
      <c r="F5574" s="13">
        <v>79000</v>
      </c>
      <c r="G5574" s="13">
        <v>21000</v>
      </c>
      <c r="H5574" s="14">
        <v>0</v>
      </c>
    </row>
    <row r="5575" spans="1:8" ht="32.25">
      <c r="A5575" s="15" t="s">
        <v>7357</v>
      </c>
      <c r="B5575" s="15" t="s">
        <v>2826</v>
      </c>
      <c r="C5575" s="32" t="s">
        <v>2834</v>
      </c>
      <c r="D5575" s="13">
        <f t="shared" si="66"/>
        <v>79000</v>
      </c>
      <c r="E5575" s="13">
        <v>59000</v>
      </c>
      <c r="F5575" s="13">
        <v>59000</v>
      </c>
      <c r="G5575" s="13">
        <v>1000</v>
      </c>
      <c r="H5575" s="14">
        <v>0</v>
      </c>
    </row>
    <row r="5576" spans="1:8" ht="32.25">
      <c r="A5576" s="15" t="s">
        <v>7358</v>
      </c>
      <c r="B5576" s="15" t="s">
        <v>2826</v>
      </c>
      <c r="C5576" s="32" t="s">
        <v>7359</v>
      </c>
      <c r="D5576" s="13">
        <f>35000+12000</f>
        <v>47000</v>
      </c>
      <c r="E5576" s="13">
        <v>47000</v>
      </c>
      <c r="F5576" s="13">
        <v>47000</v>
      </c>
      <c r="G5576" s="13">
        <v>12000</v>
      </c>
      <c r="H5576" s="14">
        <v>35000</v>
      </c>
    </row>
    <row r="5577" spans="1:8">
      <c r="A5577" s="15" t="s">
        <v>7360</v>
      </c>
      <c r="B5577" s="15" t="s">
        <v>2826</v>
      </c>
      <c r="C5577" s="32" t="s">
        <v>2837</v>
      </c>
      <c r="D5577" s="13">
        <f>58000+21000</f>
        <v>79000</v>
      </c>
      <c r="E5577" s="13">
        <v>79000</v>
      </c>
      <c r="F5577" s="13">
        <v>79000</v>
      </c>
      <c r="G5577" s="13">
        <v>21000</v>
      </c>
      <c r="H5577" s="14">
        <v>58000</v>
      </c>
    </row>
    <row r="5578" spans="1:8">
      <c r="A5578" s="15" t="s">
        <v>2841</v>
      </c>
      <c r="B5578" s="15" t="s">
        <v>2838</v>
      </c>
      <c r="C5578" s="45" t="s">
        <v>2493</v>
      </c>
      <c r="D5578" s="14">
        <f>SUM(D5579:D5579)</f>
        <v>79000</v>
      </c>
      <c r="E5578" s="14">
        <f>SUM(E5579:E5579)</f>
        <v>76000</v>
      </c>
      <c r="F5578" s="14">
        <f>SUM(F5579:F5579)</f>
        <v>76000</v>
      </c>
      <c r="G5578" s="14">
        <f>SUM(G5579:G5579)</f>
        <v>18000</v>
      </c>
      <c r="H5578" s="14">
        <f>SUM(H5579:H5579)</f>
        <v>58000</v>
      </c>
    </row>
    <row r="5579" spans="1:8" ht="31.5">
      <c r="A5579" s="15" t="s">
        <v>2843</v>
      </c>
      <c r="B5579" s="15" t="s">
        <v>2838</v>
      </c>
      <c r="C5579" s="42" t="s">
        <v>2840</v>
      </c>
      <c r="D5579" s="14">
        <v>79000</v>
      </c>
      <c r="E5579" s="14">
        <v>76000</v>
      </c>
      <c r="F5579" s="14">
        <v>76000</v>
      </c>
      <c r="G5579" s="14">
        <v>18000</v>
      </c>
      <c r="H5579" s="14">
        <v>58000</v>
      </c>
    </row>
    <row r="5580" spans="1:8">
      <c r="A5580" s="15" t="s">
        <v>2845</v>
      </c>
      <c r="B5580" s="15" t="s">
        <v>2842</v>
      </c>
      <c r="C5580" s="45" t="s">
        <v>2493</v>
      </c>
      <c r="D5580" s="14">
        <f>SUM(D5581:D5581)</f>
        <v>1450000</v>
      </c>
      <c r="E5580" s="14">
        <f>SUM(E5581:E5581)</f>
        <v>1450000</v>
      </c>
      <c r="F5580" s="14">
        <f>SUM(F5581:F5581)</f>
        <v>1450000</v>
      </c>
      <c r="G5580" s="14">
        <f>SUM(G5581:G5581)</f>
        <v>0</v>
      </c>
      <c r="H5580" s="14">
        <f>SUM(H5581:H5581)</f>
        <v>1443406</v>
      </c>
    </row>
    <row r="5581" spans="1:8" ht="32.25">
      <c r="A5581" s="15" t="s">
        <v>2847</v>
      </c>
      <c r="B5581" s="15" t="s">
        <v>2842</v>
      </c>
      <c r="C5581" s="32" t="s">
        <v>2844</v>
      </c>
      <c r="D5581" s="14">
        <v>1450000</v>
      </c>
      <c r="E5581" s="14">
        <v>1450000</v>
      </c>
      <c r="F5581" s="14">
        <v>1450000</v>
      </c>
      <c r="G5581" s="14">
        <v>0</v>
      </c>
      <c r="H5581" s="14">
        <v>1443406</v>
      </c>
    </row>
    <row r="5582" spans="1:8">
      <c r="A5582" s="15" t="s">
        <v>2849</v>
      </c>
      <c r="B5582" s="15" t="s">
        <v>2846</v>
      </c>
      <c r="C5582" s="45" t="s">
        <v>2493</v>
      </c>
      <c r="D5582" s="14">
        <f>SUM(D5583:D5583)</f>
        <v>1450000</v>
      </c>
      <c r="E5582" s="14">
        <f>SUM(E5583:E5583)</f>
        <v>1450000</v>
      </c>
      <c r="F5582" s="14">
        <f>SUM(F5583:F5583)</f>
        <v>1450000</v>
      </c>
      <c r="G5582" s="14">
        <f>SUM(G5583:G5583)</f>
        <v>0</v>
      </c>
      <c r="H5582" s="14">
        <f>SUM(H5583:H5583)</f>
        <v>0</v>
      </c>
    </row>
    <row r="5583" spans="1:8" ht="31.5">
      <c r="A5583" s="15" t="s">
        <v>2851</v>
      </c>
      <c r="B5583" s="15" t="s">
        <v>2846</v>
      </c>
      <c r="C5583" s="42" t="s">
        <v>2848</v>
      </c>
      <c r="D5583" s="14">
        <v>1450000</v>
      </c>
      <c r="E5583" s="14">
        <v>1450000</v>
      </c>
      <c r="F5583" s="14">
        <v>1450000</v>
      </c>
      <c r="G5583" s="14">
        <v>0</v>
      </c>
      <c r="H5583" s="14">
        <v>0</v>
      </c>
    </row>
    <row r="5584" spans="1:8">
      <c r="A5584" s="15" t="s">
        <v>2855</v>
      </c>
      <c r="B5584" s="15" t="s">
        <v>7361</v>
      </c>
      <c r="C5584" s="45" t="s">
        <v>2493</v>
      </c>
      <c r="D5584" s="14">
        <f>SUM(D5585:D5585)</f>
        <v>1000000</v>
      </c>
      <c r="E5584" s="14">
        <f>SUM(E5585:E5585)</f>
        <v>849000</v>
      </c>
      <c r="F5584" s="14">
        <f>SUM(F5585:F5585)</f>
        <v>849000</v>
      </c>
      <c r="G5584" s="14">
        <f>SUM(G5585:G5585)</f>
        <v>849000</v>
      </c>
      <c r="H5584" s="14">
        <f>SUM(H5585:H5585)</f>
        <v>0</v>
      </c>
    </row>
    <row r="5585" spans="1:8" ht="32.25">
      <c r="A5585" s="15" t="s">
        <v>2857</v>
      </c>
      <c r="B5585" s="15" t="s">
        <v>7361</v>
      </c>
      <c r="C5585" s="32" t="s">
        <v>2844</v>
      </c>
      <c r="D5585" s="14">
        <v>1000000</v>
      </c>
      <c r="E5585" s="14">
        <v>849000</v>
      </c>
      <c r="F5585" s="14">
        <v>849000</v>
      </c>
      <c r="G5585" s="14">
        <v>849000</v>
      </c>
      <c r="H5585" s="14">
        <v>0</v>
      </c>
    </row>
    <row r="5586" spans="1:8" ht="31.5">
      <c r="A5586" s="15" t="s">
        <v>2860</v>
      </c>
      <c r="B5586" s="15" t="s">
        <v>2850</v>
      </c>
      <c r="C5586" s="45" t="s">
        <v>2493</v>
      </c>
      <c r="D5586" s="14">
        <f>SUM(D5587:D5589)</f>
        <v>214000</v>
      </c>
      <c r="E5586" s="14">
        <f>SUM(E5587:E5589)</f>
        <v>205000</v>
      </c>
      <c r="F5586" s="14">
        <f>SUM(F5587:F5589)</f>
        <v>205000</v>
      </c>
      <c r="G5586" s="14">
        <f>SUM(G5587:G5589)</f>
        <v>48000</v>
      </c>
      <c r="H5586" s="14">
        <f>SUM(H5587:H5589)</f>
        <v>127000</v>
      </c>
    </row>
    <row r="5587" spans="1:8" ht="32.25">
      <c r="A5587" s="15" t="s">
        <v>2862</v>
      </c>
      <c r="B5587" s="15" t="s">
        <v>2850</v>
      </c>
      <c r="C5587" s="32" t="s">
        <v>2852</v>
      </c>
      <c r="D5587" s="14">
        <f>81000+30000</f>
        <v>111000</v>
      </c>
      <c r="E5587" s="14">
        <v>111000</v>
      </c>
      <c r="F5587" s="14">
        <v>111000</v>
      </c>
      <c r="G5587" s="14">
        <v>30000</v>
      </c>
      <c r="H5587" s="14">
        <v>81000</v>
      </c>
    </row>
    <row r="5588" spans="1:8" ht="32.25">
      <c r="A5588" s="15" t="s">
        <v>2864</v>
      </c>
      <c r="B5588" s="15" t="s">
        <v>2850</v>
      </c>
      <c r="C5588" s="32" t="s">
        <v>2853</v>
      </c>
      <c r="D5588" s="14">
        <f>46000+17000</f>
        <v>63000</v>
      </c>
      <c r="E5588" s="14">
        <v>54000</v>
      </c>
      <c r="F5588" s="14">
        <v>54000</v>
      </c>
      <c r="G5588" s="14">
        <v>8000</v>
      </c>
      <c r="H5588" s="14">
        <v>46000</v>
      </c>
    </row>
    <row r="5589" spans="1:8" ht="32.25">
      <c r="A5589" s="15" t="s">
        <v>2866</v>
      </c>
      <c r="B5589" s="15" t="s">
        <v>2850</v>
      </c>
      <c r="C5589" s="32" t="s">
        <v>2854</v>
      </c>
      <c r="D5589" s="14">
        <f>30000+10000</f>
        <v>40000</v>
      </c>
      <c r="E5589" s="14">
        <v>40000</v>
      </c>
      <c r="F5589" s="14">
        <v>40000</v>
      </c>
      <c r="G5589" s="14">
        <v>10000</v>
      </c>
      <c r="H5589" s="14">
        <v>0</v>
      </c>
    </row>
    <row r="5590" spans="1:8">
      <c r="A5590" s="15" t="s">
        <v>2879</v>
      </c>
      <c r="B5590" s="15" t="s">
        <v>2856</v>
      </c>
      <c r="C5590" s="45" t="s">
        <v>2493</v>
      </c>
      <c r="D5590" s="14">
        <f>SUM(D5591:D5594)</f>
        <v>1135000</v>
      </c>
      <c r="E5590" s="14">
        <f>SUM(E5591:E5594)</f>
        <v>990000</v>
      </c>
      <c r="F5590" s="14">
        <f>SUM(F5591:F5594)</f>
        <v>990000</v>
      </c>
      <c r="G5590" s="14">
        <f>SUM(G5591:G5594)</f>
        <v>819000</v>
      </c>
      <c r="H5590" s="14">
        <f>SUM(H5591:H5594)</f>
        <v>152000</v>
      </c>
    </row>
    <row r="5591" spans="1:8" ht="48">
      <c r="A5591" s="15" t="s">
        <v>2881</v>
      </c>
      <c r="B5591" s="15" t="s">
        <v>2856</v>
      </c>
      <c r="C5591" s="32" t="s">
        <v>2858</v>
      </c>
      <c r="D5591" s="14">
        <f>58000+21000</f>
        <v>79000</v>
      </c>
      <c r="E5591" s="14">
        <v>79000</v>
      </c>
      <c r="F5591" s="14">
        <v>79000</v>
      </c>
      <c r="G5591" s="14">
        <v>21000</v>
      </c>
      <c r="H5591" s="14">
        <v>58000</v>
      </c>
    </row>
    <row r="5592" spans="1:8" ht="32.25">
      <c r="A5592" s="15" t="s">
        <v>2883</v>
      </c>
      <c r="B5592" s="15" t="s">
        <v>2856</v>
      </c>
      <c r="C5592" s="32" t="s">
        <v>2859</v>
      </c>
      <c r="D5592" s="14">
        <f>113000+41000</f>
        <v>154000</v>
      </c>
      <c r="E5592" s="14">
        <v>154000</v>
      </c>
      <c r="F5592" s="14">
        <v>154000</v>
      </c>
      <c r="G5592" s="14">
        <v>41000</v>
      </c>
      <c r="H5592" s="14">
        <v>94000</v>
      </c>
    </row>
    <row r="5593" spans="1:8">
      <c r="A5593" s="15" t="s">
        <v>2885</v>
      </c>
      <c r="B5593" s="15" t="s">
        <v>2856</v>
      </c>
      <c r="C5593" s="32" t="s">
        <v>7362</v>
      </c>
      <c r="D5593" s="14">
        <v>622000</v>
      </c>
      <c r="E5593" s="14">
        <v>477000</v>
      </c>
      <c r="F5593" s="14">
        <v>477000</v>
      </c>
      <c r="G5593" s="14">
        <v>477000</v>
      </c>
      <c r="H5593" s="14">
        <v>0</v>
      </c>
    </row>
    <row r="5594" spans="1:8">
      <c r="A5594" s="15" t="s">
        <v>2887</v>
      </c>
      <c r="B5594" s="15" t="s">
        <v>2856</v>
      </c>
      <c r="C5594" s="32" t="s">
        <v>7363</v>
      </c>
      <c r="D5594" s="14">
        <v>280000</v>
      </c>
      <c r="E5594" s="14">
        <v>280000</v>
      </c>
      <c r="F5594" s="14">
        <v>280000</v>
      </c>
      <c r="G5594" s="14">
        <v>280000</v>
      </c>
      <c r="H5594" s="14">
        <v>0</v>
      </c>
    </row>
    <row r="5595" spans="1:8">
      <c r="A5595" s="15" t="s">
        <v>2890</v>
      </c>
      <c r="B5595" s="15" t="s">
        <v>2861</v>
      </c>
      <c r="C5595" s="45" t="s">
        <v>2493</v>
      </c>
      <c r="D5595" s="14">
        <f>SUM(D5596:D5612)</f>
        <v>2307000</v>
      </c>
      <c r="E5595" s="14">
        <f>SUM(E5596:E5612)</f>
        <v>2170000</v>
      </c>
      <c r="F5595" s="14">
        <f>SUM(F5596:F5612)</f>
        <v>2170000</v>
      </c>
      <c r="G5595" s="14">
        <f>SUM(G5596:G5612)</f>
        <v>769000</v>
      </c>
      <c r="H5595" s="14">
        <f>SUM(H5596:H5612)</f>
        <v>1372560</v>
      </c>
    </row>
    <row r="5596" spans="1:8" ht="31.5">
      <c r="A5596" s="15" t="s">
        <v>2892</v>
      </c>
      <c r="B5596" s="15" t="s">
        <v>2861</v>
      </c>
      <c r="C5596" s="42" t="s">
        <v>2863</v>
      </c>
      <c r="D5596" s="14">
        <f>79000+28000</f>
        <v>107000</v>
      </c>
      <c r="E5596" s="14">
        <v>107000</v>
      </c>
      <c r="F5596" s="14">
        <v>107000</v>
      </c>
      <c r="G5596" s="14">
        <v>28000</v>
      </c>
      <c r="H5596" s="14">
        <v>57000</v>
      </c>
    </row>
    <row r="5597" spans="1:8" ht="31.5">
      <c r="A5597" s="15" t="s">
        <v>7364</v>
      </c>
      <c r="B5597" s="15" t="s">
        <v>2861</v>
      </c>
      <c r="C5597" s="42" t="s">
        <v>2865</v>
      </c>
      <c r="D5597" s="14">
        <f>215000+78000</f>
        <v>293000</v>
      </c>
      <c r="E5597" s="14">
        <v>293000</v>
      </c>
      <c r="F5597" s="14">
        <v>293000</v>
      </c>
      <c r="G5597" s="14">
        <v>78000</v>
      </c>
      <c r="H5597" s="14">
        <v>215000</v>
      </c>
    </row>
    <row r="5598" spans="1:8" ht="31.5">
      <c r="A5598" s="15" t="s">
        <v>7365</v>
      </c>
      <c r="B5598" s="15" t="s">
        <v>2861</v>
      </c>
      <c r="C5598" s="42" t="s">
        <v>2867</v>
      </c>
      <c r="D5598" s="14">
        <f>76000+27000</f>
        <v>103000</v>
      </c>
      <c r="E5598" s="14">
        <v>103000</v>
      </c>
      <c r="F5598" s="14">
        <v>103000</v>
      </c>
      <c r="G5598" s="14">
        <v>27000</v>
      </c>
      <c r="H5598" s="14">
        <v>76000</v>
      </c>
    </row>
    <row r="5599" spans="1:8" ht="32.25">
      <c r="A5599" s="15" t="s">
        <v>7366</v>
      </c>
      <c r="B5599" s="15" t="s">
        <v>2861</v>
      </c>
      <c r="C5599" s="32" t="s">
        <v>2868</v>
      </c>
      <c r="D5599" s="14">
        <f>111000+39000</f>
        <v>150000</v>
      </c>
      <c r="E5599" s="14">
        <v>150000</v>
      </c>
      <c r="F5599" s="14">
        <v>150000</v>
      </c>
      <c r="G5599" s="14">
        <v>39000</v>
      </c>
      <c r="H5599" s="14">
        <v>111000</v>
      </c>
    </row>
    <row r="5600" spans="1:8" ht="32.25">
      <c r="A5600" s="15" t="s">
        <v>7367</v>
      </c>
      <c r="B5600" s="15" t="s">
        <v>2861</v>
      </c>
      <c r="C5600" s="32" t="s">
        <v>2869</v>
      </c>
      <c r="D5600" s="14">
        <f>17000+7000</f>
        <v>24000</v>
      </c>
      <c r="E5600" s="14">
        <v>24000</v>
      </c>
      <c r="F5600" s="14">
        <v>24000</v>
      </c>
      <c r="G5600" s="14">
        <v>7000</v>
      </c>
      <c r="H5600" s="14">
        <v>17000</v>
      </c>
    </row>
    <row r="5601" spans="1:8" ht="32.25">
      <c r="A5601" s="15" t="s">
        <v>7368</v>
      </c>
      <c r="B5601" s="15" t="s">
        <v>2861</v>
      </c>
      <c r="C5601" s="32" t="s">
        <v>2870</v>
      </c>
      <c r="D5601" s="14">
        <f>41000+14000</f>
        <v>55000</v>
      </c>
      <c r="E5601" s="14">
        <v>55000</v>
      </c>
      <c r="F5601" s="14">
        <v>55000</v>
      </c>
      <c r="G5601" s="14">
        <v>14000</v>
      </c>
      <c r="H5601" s="14">
        <v>41000</v>
      </c>
    </row>
    <row r="5602" spans="1:8" ht="32.25">
      <c r="A5602" s="15" t="s">
        <v>7369</v>
      </c>
      <c r="B5602" s="15" t="s">
        <v>2861</v>
      </c>
      <c r="C5602" s="32" t="s">
        <v>2871</v>
      </c>
      <c r="D5602" s="14">
        <f>87000+32000</f>
        <v>119000</v>
      </c>
      <c r="E5602" s="14">
        <v>119000</v>
      </c>
      <c r="F5602" s="14">
        <v>119000</v>
      </c>
      <c r="G5602" s="14">
        <v>32000</v>
      </c>
      <c r="H5602" s="14">
        <v>87000</v>
      </c>
    </row>
    <row r="5603" spans="1:8" ht="32.25">
      <c r="A5603" s="15" t="s">
        <v>7370</v>
      </c>
      <c r="B5603" s="15" t="s">
        <v>2861</v>
      </c>
      <c r="C5603" s="32" t="s">
        <v>2872</v>
      </c>
      <c r="D5603" s="14">
        <f>145000+53000</f>
        <v>198000</v>
      </c>
      <c r="E5603" s="14">
        <v>198000</v>
      </c>
      <c r="F5603" s="14">
        <v>198000</v>
      </c>
      <c r="G5603" s="14">
        <v>53000</v>
      </c>
      <c r="H5603" s="14">
        <v>145000</v>
      </c>
    </row>
    <row r="5604" spans="1:8">
      <c r="A5604" s="15" t="s">
        <v>7371</v>
      </c>
      <c r="B5604" s="15" t="s">
        <v>2861</v>
      </c>
      <c r="C5604" s="32" t="s">
        <v>2873</v>
      </c>
      <c r="D5604" s="14">
        <f>116000+41000</f>
        <v>157000</v>
      </c>
      <c r="E5604" s="14">
        <v>157000</v>
      </c>
      <c r="F5604" s="14">
        <v>157000</v>
      </c>
      <c r="G5604" s="14">
        <v>41000</v>
      </c>
      <c r="H5604" s="14">
        <v>109560</v>
      </c>
    </row>
    <row r="5605" spans="1:8" ht="32.25">
      <c r="A5605" s="15" t="s">
        <v>7372</v>
      </c>
      <c r="B5605" s="15" t="s">
        <v>2861</v>
      </c>
      <c r="C5605" s="32" t="s">
        <v>2874</v>
      </c>
      <c r="D5605" s="14">
        <f>101000+37000</f>
        <v>138000</v>
      </c>
      <c r="E5605" s="14">
        <v>138000</v>
      </c>
      <c r="F5605" s="14">
        <v>138000</v>
      </c>
      <c r="G5605" s="14">
        <v>37000</v>
      </c>
      <c r="H5605" s="14">
        <v>101000</v>
      </c>
    </row>
    <row r="5606" spans="1:8" ht="32.25">
      <c r="A5606" s="15" t="s">
        <v>7373</v>
      </c>
      <c r="B5606" s="15" t="s">
        <v>2861</v>
      </c>
      <c r="C5606" s="32" t="s">
        <v>2875</v>
      </c>
      <c r="D5606" s="14">
        <f t="shared" ref="D5606:D5607" si="67">116000+42000</f>
        <v>158000</v>
      </c>
      <c r="E5606" s="14">
        <v>158000</v>
      </c>
      <c r="F5606" s="14">
        <v>158000</v>
      </c>
      <c r="G5606" s="14">
        <v>42000</v>
      </c>
      <c r="H5606" s="14">
        <v>116000</v>
      </c>
    </row>
    <row r="5607" spans="1:8" ht="32.25">
      <c r="A5607" s="15" t="s">
        <v>7374</v>
      </c>
      <c r="B5607" s="15" t="s">
        <v>2861</v>
      </c>
      <c r="C5607" s="32" t="s">
        <v>2876</v>
      </c>
      <c r="D5607" s="14">
        <f t="shared" si="67"/>
        <v>158000</v>
      </c>
      <c r="E5607" s="14">
        <v>158000</v>
      </c>
      <c r="F5607" s="14">
        <v>158000</v>
      </c>
      <c r="G5607" s="14">
        <v>42000</v>
      </c>
      <c r="H5607" s="14">
        <v>116000</v>
      </c>
    </row>
    <row r="5608" spans="1:8" ht="32.25">
      <c r="A5608" s="15" t="s">
        <v>7375</v>
      </c>
      <c r="B5608" s="15" t="s">
        <v>2861</v>
      </c>
      <c r="C5608" s="32" t="s">
        <v>2877</v>
      </c>
      <c r="D5608" s="14">
        <f>24000+8000</f>
        <v>32000</v>
      </c>
      <c r="E5608" s="14">
        <v>32000</v>
      </c>
      <c r="F5608" s="14">
        <v>32000</v>
      </c>
      <c r="G5608" s="14">
        <v>8000</v>
      </c>
      <c r="H5608" s="14">
        <v>24000</v>
      </c>
    </row>
    <row r="5609" spans="1:8" ht="32.25">
      <c r="A5609" s="15" t="s">
        <v>7376</v>
      </c>
      <c r="B5609" s="15" t="s">
        <v>2861</v>
      </c>
      <c r="C5609" s="32" t="s">
        <v>2878</v>
      </c>
      <c r="D5609" s="14">
        <f>157000+56000</f>
        <v>213000</v>
      </c>
      <c r="E5609" s="14">
        <v>213000</v>
      </c>
      <c r="F5609" s="14">
        <v>213000</v>
      </c>
      <c r="G5609" s="14">
        <v>56000</v>
      </c>
      <c r="H5609" s="14">
        <v>157000</v>
      </c>
    </row>
    <row r="5610" spans="1:8" ht="32.25">
      <c r="A5610" s="15" t="s">
        <v>7377</v>
      </c>
      <c r="B5610" s="15" t="s">
        <v>2861</v>
      </c>
      <c r="C5610" s="32" t="s">
        <v>7378</v>
      </c>
      <c r="D5610" s="14">
        <v>102000</v>
      </c>
      <c r="E5610" s="14">
        <v>100000</v>
      </c>
      <c r="F5610" s="14">
        <v>100000</v>
      </c>
      <c r="G5610" s="14">
        <v>100000</v>
      </c>
      <c r="H5610" s="14">
        <v>0</v>
      </c>
    </row>
    <row r="5611" spans="1:8" ht="32.25">
      <c r="A5611" s="15" t="s">
        <v>7379</v>
      </c>
      <c r="B5611" s="15" t="s">
        <v>2861</v>
      </c>
      <c r="C5611" s="32" t="s">
        <v>7380</v>
      </c>
      <c r="D5611" s="14">
        <v>80000</v>
      </c>
      <c r="E5611" s="14">
        <v>80000</v>
      </c>
      <c r="F5611" s="14">
        <v>80000</v>
      </c>
      <c r="G5611" s="14">
        <v>80000</v>
      </c>
      <c r="H5611" s="14">
        <v>0</v>
      </c>
    </row>
    <row r="5612" spans="1:8" ht="32.25">
      <c r="A5612" s="15" t="s">
        <v>7381</v>
      </c>
      <c r="B5612" s="15" t="s">
        <v>2861</v>
      </c>
      <c r="C5612" s="32" t="s">
        <v>7382</v>
      </c>
      <c r="D5612" s="14">
        <v>220000</v>
      </c>
      <c r="E5612" s="14">
        <v>85000</v>
      </c>
      <c r="F5612" s="14">
        <v>85000</v>
      </c>
      <c r="G5612" s="14">
        <v>85000</v>
      </c>
      <c r="H5612" s="14">
        <v>0</v>
      </c>
    </row>
    <row r="5613" spans="1:8">
      <c r="A5613" s="15" t="s">
        <v>2894</v>
      </c>
      <c r="B5613" s="15" t="s">
        <v>2880</v>
      </c>
      <c r="C5613" s="45" t="s">
        <v>2493</v>
      </c>
      <c r="D5613" s="14">
        <f>SUM(D5614:D5622)</f>
        <v>8110000</v>
      </c>
      <c r="E5613" s="14">
        <f>SUM(E5614:E5622)</f>
        <v>7651000</v>
      </c>
      <c r="F5613" s="14">
        <f>SUM(F5614:F5622)</f>
        <v>7651000</v>
      </c>
      <c r="G5613" s="14">
        <f>SUM(G5614:G5622)</f>
        <v>2581000</v>
      </c>
      <c r="H5613" s="14">
        <f>SUM(H5614:H5622)</f>
        <v>379821</v>
      </c>
    </row>
    <row r="5614" spans="1:8">
      <c r="A5614" s="15" t="s">
        <v>2896</v>
      </c>
      <c r="B5614" s="15" t="s">
        <v>2880</v>
      </c>
      <c r="C5614" s="42" t="s">
        <v>2882</v>
      </c>
      <c r="D5614" s="14">
        <f>380000+300000</f>
        <v>680000</v>
      </c>
      <c r="E5614" s="14">
        <v>680000</v>
      </c>
      <c r="F5614" s="14">
        <v>680000</v>
      </c>
      <c r="G5614" s="14">
        <v>300000</v>
      </c>
      <c r="H5614" s="14">
        <v>379821</v>
      </c>
    </row>
    <row r="5615" spans="1:8" ht="31.5">
      <c r="A5615" s="15" t="s">
        <v>7383</v>
      </c>
      <c r="B5615" s="15" t="s">
        <v>2880</v>
      </c>
      <c r="C5615" s="42" t="s">
        <v>2884</v>
      </c>
      <c r="D5615" s="14">
        <v>1495000</v>
      </c>
      <c r="E5615" s="14">
        <v>1495000</v>
      </c>
      <c r="F5615" s="14">
        <v>1495000</v>
      </c>
      <c r="G5615" s="14">
        <v>0</v>
      </c>
      <c r="H5615" s="14">
        <v>0</v>
      </c>
    </row>
    <row r="5616" spans="1:8" ht="47.25">
      <c r="A5616" s="15" t="s">
        <v>7384</v>
      </c>
      <c r="B5616" s="15" t="s">
        <v>2880</v>
      </c>
      <c r="C5616" s="42" t="s">
        <v>2886</v>
      </c>
      <c r="D5616" s="14">
        <v>1000000</v>
      </c>
      <c r="E5616" s="14">
        <v>1000000</v>
      </c>
      <c r="F5616" s="14">
        <v>1000000</v>
      </c>
      <c r="G5616" s="14">
        <v>0</v>
      </c>
      <c r="H5616" s="14">
        <v>0</v>
      </c>
    </row>
    <row r="5617" spans="1:8" ht="31.5">
      <c r="A5617" s="15" t="s">
        <v>7385</v>
      </c>
      <c r="B5617" s="15" t="s">
        <v>2880</v>
      </c>
      <c r="C5617" s="42" t="s">
        <v>2888</v>
      </c>
      <c r="D5617" s="14">
        <v>700000</v>
      </c>
      <c r="E5617" s="14">
        <v>700000</v>
      </c>
      <c r="F5617" s="14">
        <v>700000</v>
      </c>
      <c r="G5617" s="14">
        <v>0</v>
      </c>
      <c r="H5617" s="14">
        <v>0</v>
      </c>
    </row>
    <row r="5618" spans="1:8" ht="31.5">
      <c r="A5618" s="15" t="s">
        <v>7386</v>
      </c>
      <c r="B5618" s="15" t="s">
        <v>2880</v>
      </c>
      <c r="C5618" s="42" t="s">
        <v>2889</v>
      </c>
      <c r="D5618" s="14">
        <v>1495000</v>
      </c>
      <c r="E5618" s="14">
        <v>1495000</v>
      </c>
      <c r="F5618" s="14">
        <v>1495000</v>
      </c>
      <c r="G5618" s="14">
        <v>0</v>
      </c>
      <c r="H5618" s="14">
        <v>0</v>
      </c>
    </row>
    <row r="5619" spans="1:8">
      <c r="A5619" s="15" t="s">
        <v>7387</v>
      </c>
      <c r="B5619" s="15" t="s">
        <v>2880</v>
      </c>
      <c r="C5619" s="42" t="s">
        <v>7388</v>
      </c>
      <c r="D5619" s="14">
        <v>500000</v>
      </c>
      <c r="E5619" s="14">
        <v>500000</v>
      </c>
      <c r="F5619" s="14">
        <v>500000</v>
      </c>
      <c r="G5619" s="14">
        <v>500000</v>
      </c>
      <c r="H5619" s="14">
        <v>0</v>
      </c>
    </row>
    <row r="5620" spans="1:8" ht="31.5">
      <c r="A5620" s="15" t="s">
        <v>7389</v>
      </c>
      <c r="B5620" s="15" t="s">
        <v>2880</v>
      </c>
      <c r="C5620" s="42" t="s">
        <v>7390</v>
      </c>
      <c r="D5620" s="14">
        <v>1490000</v>
      </c>
      <c r="E5620" s="14">
        <v>1031000</v>
      </c>
      <c r="F5620" s="14">
        <v>1031000</v>
      </c>
      <c r="G5620" s="14">
        <v>1031000</v>
      </c>
      <c r="H5620" s="14">
        <v>0</v>
      </c>
    </row>
    <row r="5621" spans="1:8" ht="31.5">
      <c r="A5621" s="15" t="s">
        <v>7391</v>
      </c>
      <c r="B5621" s="15" t="s">
        <v>2880</v>
      </c>
      <c r="C5621" s="42" t="s">
        <v>7392</v>
      </c>
      <c r="D5621" s="14">
        <v>500000</v>
      </c>
      <c r="E5621" s="14">
        <v>500000</v>
      </c>
      <c r="F5621" s="14">
        <v>500000</v>
      </c>
      <c r="G5621" s="14">
        <v>500000</v>
      </c>
      <c r="H5621" s="14">
        <v>0</v>
      </c>
    </row>
    <row r="5622" spans="1:8" ht="31.5">
      <c r="A5622" s="15" t="s">
        <v>7393</v>
      </c>
      <c r="B5622" s="15" t="s">
        <v>2880</v>
      </c>
      <c r="C5622" s="42" t="s">
        <v>7394</v>
      </c>
      <c r="D5622" s="14">
        <v>250000</v>
      </c>
      <c r="E5622" s="14">
        <v>250000</v>
      </c>
      <c r="F5622" s="14">
        <v>250000</v>
      </c>
      <c r="G5622" s="14">
        <v>250000</v>
      </c>
      <c r="H5622" s="14">
        <v>0</v>
      </c>
    </row>
    <row r="5623" spans="1:8">
      <c r="A5623" s="15" t="s">
        <v>7395</v>
      </c>
      <c r="B5623" s="15" t="s">
        <v>2891</v>
      </c>
      <c r="C5623" s="45" t="s">
        <v>2493</v>
      </c>
      <c r="D5623" s="14">
        <f>D5624+D5625+D5626</f>
        <v>1754000</v>
      </c>
      <c r="E5623" s="14">
        <f>E5624+E5625+E5626</f>
        <v>1584000</v>
      </c>
      <c r="F5623" s="14">
        <f>F5624+F5625+F5626</f>
        <v>1584000</v>
      </c>
      <c r="G5623" s="14">
        <f>G5624+G5625+G5626</f>
        <v>954000</v>
      </c>
      <c r="H5623" s="14">
        <f>H5624+H5625+H5626</f>
        <v>622323</v>
      </c>
    </row>
    <row r="5624" spans="1:8" ht="48">
      <c r="A5624" s="15" t="s">
        <v>7396</v>
      </c>
      <c r="B5624" s="15" t="s">
        <v>2891</v>
      </c>
      <c r="C5624" s="32" t="s">
        <v>2893</v>
      </c>
      <c r="D5624" s="14">
        <v>630000</v>
      </c>
      <c r="E5624" s="14">
        <v>630000</v>
      </c>
      <c r="F5624" s="14">
        <v>630000</v>
      </c>
      <c r="G5624" s="14">
        <v>0</v>
      </c>
      <c r="H5624" s="14">
        <v>622323</v>
      </c>
    </row>
    <row r="5625" spans="1:8" ht="32.25">
      <c r="A5625" s="15" t="s">
        <v>7397</v>
      </c>
      <c r="B5625" s="15" t="s">
        <v>2891</v>
      </c>
      <c r="C5625" s="32" t="s">
        <v>7398</v>
      </c>
      <c r="D5625" s="14">
        <v>700000</v>
      </c>
      <c r="E5625" s="14">
        <v>530000</v>
      </c>
      <c r="F5625" s="14">
        <v>530000</v>
      </c>
      <c r="G5625" s="14">
        <v>530000</v>
      </c>
      <c r="H5625" s="14">
        <v>0</v>
      </c>
    </row>
    <row r="5626" spans="1:8" ht="32.25">
      <c r="A5626" s="15" t="s">
        <v>7399</v>
      </c>
      <c r="B5626" s="15" t="s">
        <v>2891</v>
      </c>
      <c r="C5626" s="32" t="s">
        <v>7400</v>
      </c>
      <c r="D5626" s="14">
        <v>424000</v>
      </c>
      <c r="E5626" s="14">
        <v>424000</v>
      </c>
      <c r="F5626" s="14">
        <v>424000</v>
      </c>
      <c r="G5626" s="14">
        <v>424000</v>
      </c>
      <c r="H5626" s="14">
        <v>0</v>
      </c>
    </row>
    <row r="5627" spans="1:8">
      <c r="A5627" s="15" t="s">
        <v>7401</v>
      </c>
      <c r="B5627" s="15" t="s">
        <v>2895</v>
      </c>
      <c r="C5627" s="45" t="s">
        <v>2493</v>
      </c>
      <c r="D5627" s="14">
        <f>D5629+D5628</f>
        <v>1595000</v>
      </c>
      <c r="E5627" s="14">
        <f>E5629+E5628</f>
        <v>1566000</v>
      </c>
      <c r="F5627" s="14">
        <f>F5629+F5628</f>
        <v>1566000</v>
      </c>
      <c r="G5627" s="14">
        <f>G5629+G5628</f>
        <v>166000</v>
      </c>
      <c r="H5627" s="14">
        <f>H5629+H5628</f>
        <v>1400000</v>
      </c>
    </row>
    <row r="5628" spans="1:8">
      <c r="A5628" s="15" t="s">
        <v>7402</v>
      </c>
      <c r="B5628" s="15" t="s">
        <v>2895</v>
      </c>
      <c r="C5628" s="32" t="s">
        <v>2897</v>
      </c>
      <c r="D5628" s="14">
        <v>1400000</v>
      </c>
      <c r="E5628" s="14">
        <v>1400000</v>
      </c>
      <c r="F5628" s="14">
        <v>1400000</v>
      </c>
      <c r="G5628" s="14">
        <v>0</v>
      </c>
      <c r="H5628" s="14">
        <v>1400000</v>
      </c>
    </row>
    <row r="5629" spans="1:8">
      <c r="A5629" s="15" t="s">
        <v>7403</v>
      </c>
      <c r="B5629" s="15" t="s">
        <v>2895</v>
      </c>
      <c r="C5629" s="32" t="s">
        <v>7404</v>
      </c>
      <c r="D5629" s="14">
        <v>195000</v>
      </c>
      <c r="E5629" s="14">
        <v>166000</v>
      </c>
      <c r="F5629" s="14">
        <v>166000</v>
      </c>
      <c r="G5629" s="14">
        <v>166000</v>
      </c>
      <c r="H5629" s="14">
        <v>0</v>
      </c>
    </row>
    <row r="5630" spans="1:8">
      <c r="A5630" s="15" t="s">
        <v>7405</v>
      </c>
      <c r="B5630" s="15" t="s">
        <v>7406</v>
      </c>
      <c r="C5630" s="45" t="s">
        <v>2493</v>
      </c>
      <c r="D5630" s="14">
        <f>D5631</f>
        <v>110000</v>
      </c>
      <c r="E5630" s="14">
        <f>E5631</f>
        <v>93000</v>
      </c>
      <c r="F5630" s="14">
        <f>F5631</f>
        <v>93000</v>
      </c>
      <c r="G5630" s="14">
        <f>G5631</f>
        <v>93000</v>
      </c>
      <c r="H5630" s="14">
        <f>H5631</f>
        <v>0</v>
      </c>
    </row>
    <row r="5631" spans="1:8">
      <c r="A5631" s="15" t="s">
        <v>7407</v>
      </c>
      <c r="B5631" s="15" t="s">
        <v>7406</v>
      </c>
      <c r="C5631" s="32" t="s">
        <v>7408</v>
      </c>
      <c r="D5631" s="14">
        <v>110000</v>
      </c>
      <c r="E5631" s="14">
        <v>93000</v>
      </c>
      <c r="F5631" s="14">
        <v>93000</v>
      </c>
      <c r="G5631" s="14">
        <v>93000</v>
      </c>
      <c r="H5631" s="14">
        <v>0</v>
      </c>
    </row>
    <row r="5632" spans="1:8">
      <c r="A5632" s="15" t="s">
        <v>7409</v>
      </c>
      <c r="B5632" s="15" t="s">
        <v>7410</v>
      </c>
      <c r="C5632" s="45" t="s">
        <v>2493</v>
      </c>
      <c r="D5632" s="14">
        <f>D5633+D5634</f>
        <v>565000</v>
      </c>
      <c r="E5632" s="14">
        <f>E5634+E5633</f>
        <v>480000</v>
      </c>
      <c r="F5632" s="14">
        <f>F5634+F5633</f>
        <v>480000</v>
      </c>
      <c r="G5632" s="14">
        <f>G5634+G5633</f>
        <v>480000</v>
      </c>
      <c r="H5632" s="14">
        <f>H5634+H5633</f>
        <v>0</v>
      </c>
    </row>
    <row r="5633" spans="1:8" ht="32.25">
      <c r="A5633" s="15" t="s">
        <v>7411</v>
      </c>
      <c r="B5633" s="15" t="s">
        <v>7410</v>
      </c>
      <c r="C5633" s="32" t="s">
        <v>7412</v>
      </c>
      <c r="D5633" s="14">
        <v>480000</v>
      </c>
      <c r="E5633" s="14">
        <v>395000</v>
      </c>
      <c r="F5633" s="14">
        <v>395000</v>
      </c>
      <c r="G5633" s="14">
        <v>395000</v>
      </c>
      <c r="H5633" s="14">
        <v>0</v>
      </c>
    </row>
    <row r="5634" spans="1:8" ht="32.25">
      <c r="A5634" s="15" t="s">
        <v>7413</v>
      </c>
      <c r="B5634" s="15" t="s">
        <v>7410</v>
      </c>
      <c r="C5634" s="32" t="s">
        <v>7414</v>
      </c>
      <c r="D5634" s="14">
        <v>85000</v>
      </c>
      <c r="E5634" s="14">
        <v>85000</v>
      </c>
      <c r="F5634" s="14">
        <v>85000</v>
      </c>
      <c r="G5634" s="14">
        <v>85000</v>
      </c>
      <c r="H5634" s="14">
        <v>0</v>
      </c>
    </row>
    <row r="5635" spans="1:8">
      <c r="A5635" s="84" t="s">
        <v>112</v>
      </c>
      <c r="B5635" s="84"/>
      <c r="C5635" s="84"/>
      <c r="D5635" s="85">
        <f>D5632+D5630+D5627+D5623+D5613+D5595+D5590+D5586+D5584+D5580+D5578+D5571+D5564+D5556+D5553+D5550+D5544+D5533+D5516+D5499+D5495+D5485+D5483+D5481+D5470+D5468+D5465+D5462+D5442+D5438+D5429+D5425+D5404+D5374+D5370+D5582+D5386</f>
        <v>83651100</v>
      </c>
      <c r="E5635" s="85">
        <f t="shared" ref="E5635:H5635" si="68">E5632+E5630+E5627+E5623+E5613+E5595+E5590+E5586+E5584+E5580+E5578+E5571+E5564+E5556+E5553+E5550+E5544+E5533+E5516+E5499+E5495+E5485+E5483+E5481+E5470+E5468+E5465+E5462+E5442+E5438+E5429+E5425+E5404+E5374+E5370+E5582+E5386</f>
        <v>79122700</v>
      </c>
      <c r="F5635" s="85">
        <f t="shared" si="68"/>
        <v>79122700</v>
      </c>
      <c r="G5635" s="85">
        <f t="shared" si="68"/>
        <v>25486000</v>
      </c>
      <c r="H5635" s="85">
        <f t="shared" si="68"/>
        <v>34572196.990000002</v>
      </c>
    </row>
    <row r="5636" spans="1:8">
      <c r="A5636" s="86" t="s">
        <v>113</v>
      </c>
      <c r="B5636" s="86"/>
      <c r="C5636" s="86"/>
      <c r="D5636" s="86"/>
      <c r="E5636" s="86"/>
      <c r="F5636" s="86"/>
      <c r="G5636" s="86"/>
      <c r="H5636" s="86"/>
    </row>
    <row r="5637" spans="1:8" ht="31.5">
      <c r="A5637" s="51">
        <v>1</v>
      </c>
      <c r="B5637" s="52" t="s">
        <v>2898</v>
      </c>
      <c r="C5637" s="122" t="s">
        <v>1257</v>
      </c>
      <c r="D5637" s="54">
        <f>SUM(D5638:D5646)</f>
        <v>1317000</v>
      </c>
      <c r="E5637" s="54">
        <f>SUM(E5638:E5646)</f>
        <v>1171000</v>
      </c>
      <c r="F5637" s="54">
        <f>SUM(F5638:F5646)</f>
        <v>1171000</v>
      </c>
      <c r="G5637" s="54">
        <f>SUM(G5638:G5646)</f>
        <v>825000</v>
      </c>
      <c r="H5637" s="54">
        <f>SUM(H5638:H5646)</f>
        <v>346000</v>
      </c>
    </row>
    <row r="5638" spans="1:8" ht="63.75">
      <c r="A5638" s="51" t="s">
        <v>179</v>
      </c>
      <c r="B5638" s="52" t="s">
        <v>2899</v>
      </c>
      <c r="C5638" s="122" t="s">
        <v>2900</v>
      </c>
      <c r="D5638" s="54">
        <v>237000</v>
      </c>
      <c r="E5638" s="14">
        <v>175000</v>
      </c>
      <c r="F5638" s="14">
        <v>175000</v>
      </c>
      <c r="G5638" s="14">
        <v>0</v>
      </c>
      <c r="H5638" s="14">
        <v>175000</v>
      </c>
    </row>
    <row r="5639" spans="1:8" ht="32.25">
      <c r="A5639" s="51" t="s">
        <v>181</v>
      </c>
      <c r="B5639" s="52" t="s">
        <v>2899</v>
      </c>
      <c r="C5639" s="122" t="s">
        <v>2901</v>
      </c>
      <c r="D5639" s="54">
        <v>30000</v>
      </c>
      <c r="E5639" s="14">
        <v>30000</v>
      </c>
      <c r="F5639" s="14">
        <v>30000</v>
      </c>
      <c r="G5639" s="14">
        <v>0</v>
      </c>
      <c r="H5639" s="14">
        <v>30000</v>
      </c>
    </row>
    <row r="5640" spans="1:8" ht="32.25">
      <c r="A5640" s="51" t="s">
        <v>183</v>
      </c>
      <c r="B5640" s="52" t="s">
        <v>2899</v>
      </c>
      <c r="C5640" s="122" t="s">
        <v>2902</v>
      </c>
      <c r="D5640" s="54">
        <v>100000</v>
      </c>
      <c r="E5640" s="14">
        <v>100000</v>
      </c>
      <c r="F5640" s="14">
        <v>100000</v>
      </c>
      <c r="G5640" s="14">
        <v>0</v>
      </c>
      <c r="H5640" s="14">
        <v>100000</v>
      </c>
    </row>
    <row r="5641" spans="1:8" ht="32.25">
      <c r="A5641" s="51" t="s">
        <v>185</v>
      </c>
      <c r="B5641" s="52" t="s">
        <v>2899</v>
      </c>
      <c r="C5641" s="122" t="s">
        <v>2903</v>
      </c>
      <c r="D5641" s="54">
        <v>41000</v>
      </c>
      <c r="E5641" s="14">
        <v>41000</v>
      </c>
      <c r="F5641" s="14">
        <v>41000</v>
      </c>
      <c r="G5641" s="14">
        <v>0</v>
      </c>
      <c r="H5641" s="14">
        <v>41000</v>
      </c>
    </row>
    <row r="5642" spans="1:8" ht="31.5">
      <c r="A5642" s="51" t="s">
        <v>187</v>
      </c>
      <c r="B5642" s="52" t="s">
        <v>2899</v>
      </c>
      <c r="C5642" s="122" t="s">
        <v>7415</v>
      </c>
      <c r="D5642" s="54">
        <v>150000</v>
      </c>
      <c r="E5642" s="54">
        <v>150000</v>
      </c>
      <c r="F5642" s="54">
        <v>150000</v>
      </c>
      <c r="G5642" s="54">
        <v>150000</v>
      </c>
      <c r="H5642" s="14">
        <v>0</v>
      </c>
    </row>
    <row r="5643" spans="1:8" ht="48">
      <c r="A5643" s="51" t="s">
        <v>189</v>
      </c>
      <c r="B5643" s="52" t="s">
        <v>2899</v>
      </c>
      <c r="C5643" s="122" t="s">
        <v>7416</v>
      </c>
      <c r="D5643" s="54">
        <v>100000</v>
      </c>
      <c r="E5643" s="54">
        <v>100000</v>
      </c>
      <c r="F5643" s="54">
        <v>100000</v>
      </c>
      <c r="G5643" s="54">
        <v>100000</v>
      </c>
      <c r="H5643" s="14">
        <v>0</v>
      </c>
    </row>
    <row r="5644" spans="1:8" ht="32.25">
      <c r="A5644" s="51" t="s">
        <v>191</v>
      </c>
      <c r="B5644" s="52" t="s">
        <v>2899</v>
      </c>
      <c r="C5644" s="122" t="s">
        <v>7417</v>
      </c>
      <c r="D5644" s="54">
        <v>600000</v>
      </c>
      <c r="E5644" s="14">
        <v>516000</v>
      </c>
      <c r="F5644" s="14">
        <v>516000</v>
      </c>
      <c r="G5644" s="14">
        <v>516000</v>
      </c>
      <c r="H5644" s="14">
        <v>0</v>
      </c>
    </row>
    <row r="5645" spans="1:8" ht="31.5">
      <c r="A5645" s="51" t="s">
        <v>193</v>
      </c>
      <c r="B5645" s="52" t="s">
        <v>2899</v>
      </c>
      <c r="C5645" s="122" t="s">
        <v>7418</v>
      </c>
      <c r="D5645" s="54">
        <v>45000</v>
      </c>
      <c r="E5645" s="54">
        <v>45000</v>
      </c>
      <c r="F5645" s="54">
        <v>45000</v>
      </c>
      <c r="G5645" s="54">
        <v>45000</v>
      </c>
      <c r="H5645" s="14">
        <v>0</v>
      </c>
    </row>
    <row r="5646" spans="1:8" ht="31.5">
      <c r="A5646" s="51" t="s">
        <v>195</v>
      </c>
      <c r="B5646" s="52" t="s">
        <v>2899</v>
      </c>
      <c r="C5646" s="122" t="s">
        <v>7419</v>
      </c>
      <c r="D5646" s="54">
        <v>14000</v>
      </c>
      <c r="E5646" s="54">
        <v>14000</v>
      </c>
      <c r="F5646" s="54">
        <v>14000</v>
      </c>
      <c r="G5646" s="54">
        <v>14000</v>
      </c>
      <c r="H5646" s="14">
        <v>0</v>
      </c>
    </row>
    <row r="5647" spans="1:8">
      <c r="A5647" s="55">
        <v>2</v>
      </c>
      <c r="B5647" s="52" t="s">
        <v>2904</v>
      </c>
      <c r="C5647" s="122" t="s">
        <v>1257</v>
      </c>
      <c r="D5647" s="54">
        <f>SUM(D5648:D5668)</f>
        <v>82156400</v>
      </c>
      <c r="E5647" s="54">
        <f>SUM(E5648:E5668)</f>
        <v>70615000</v>
      </c>
      <c r="F5647" s="54">
        <f>SUM(F5648:F5668)</f>
        <v>70615000</v>
      </c>
      <c r="G5647" s="54">
        <f>SUM(G5648:G5668)</f>
        <v>64972000</v>
      </c>
      <c r="H5647" s="54">
        <f>SUM(H5648:H5668)</f>
        <v>118372.82</v>
      </c>
    </row>
    <row r="5648" spans="1:8" ht="32.25">
      <c r="A5648" s="51" t="s">
        <v>243</v>
      </c>
      <c r="B5648" s="52" t="s">
        <v>2904</v>
      </c>
      <c r="C5648" s="122" t="s">
        <v>2905</v>
      </c>
      <c r="D5648" s="54">
        <v>791000</v>
      </c>
      <c r="E5648" s="14">
        <v>791000</v>
      </c>
      <c r="F5648" s="14">
        <v>791000</v>
      </c>
      <c r="G5648" s="14">
        <v>791000</v>
      </c>
      <c r="H5648" s="14">
        <v>0</v>
      </c>
    </row>
    <row r="5649" spans="1:8" ht="32.25">
      <c r="A5649" s="51" t="s">
        <v>245</v>
      </c>
      <c r="B5649" s="52" t="s">
        <v>2904</v>
      </c>
      <c r="C5649" s="122" t="s">
        <v>2906</v>
      </c>
      <c r="D5649" s="54">
        <v>1187000</v>
      </c>
      <c r="E5649" s="14">
        <v>1187000</v>
      </c>
      <c r="F5649" s="14">
        <v>1187000</v>
      </c>
      <c r="G5649" s="14">
        <v>1187000</v>
      </c>
      <c r="H5649" s="14">
        <v>0</v>
      </c>
    </row>
    <row r="5650" spans="1:8" ht="32.25">
      <c r="A5650" s="51" t="s">
        <v>250</v>
      </c>
      <c r="B5650" s="52" t="s">
        <v>2904</v>
      </c>
      <c r="C5650" s="122" t="s">
        <v>2907</v>
      </c>
      <c r="D5650" s="54">
        <v>316000</v>
      </c>
      <c r="E5650" s="14">
        <v>316000</v>
      </c>
      <c r="F5650" s="14">
        <v>316000</v>
      </c>
      <c r="G5650" s="14">
        <v>316000</v>
      </c>
      <c r="H5650" s="14">
        <v>118372.82</v>
      </c>
    </row>
    <row r="5651" spans="1:8" ht="32.25">
      <c r="A5651" s="51" t="s">
        <v>252</v>
      </c>
      <c r="B5651" s="52" t="s">
        <v>2904</v>
      </c>
      <c r="C5651" s="122" t="s">
        <v>2908</v>
      </c>
      <c r="D5651" s="54">
        <v>555000</v>
      </c>
      <c r="E5651" s="14">
        <v>555000</v>
      </c>
      <c r="F5651" s="14">
        <v>555000</v>
      </c>
      <c r="G5651" s="14">
        <v>555000</v>
      </c>
      <c r="H5651" s="14">
        <v>0</v>
      </c>
    </row>
    <row r="5652" spans="1:8" ht="32.25">
      <c r="A5652" s="51" t="s">
        <v>278</v>
      </c>
      <c r="B5652" s="52" t="s">
        <v>2904</v>
      </c>
      <c r="C5652" s="122" t="s">
        <v>2909</v>
      </c>
      <c r="D5652" s="54">
        <v>237000</v>
      </c>
      <c r="E5652" s="14">
        <v>237000</v>
      </c>
      <c r="F5652" s="14">
        <v>237000</v>
      </c>
      <c r="G5652" s="14">
        <v>237000</v>
      </c>
      <c r="H5652" s="14">
        <v>0</v>
      </c>
    </row>
    <row r="5653" spans="1:8" ht="32.25">
      <c r="A5653" s="51" t="s">
        <v>280</v>
      </c>
      <c r="B5653" s="52" t="s">
        <v>2904</v>
      </c>
      <c r="C5653" s="122" t="s">
        <v>2910</v>
      </c>
      <c r="D5653" s="54">
        <v>554000</v>
      </c>
      <c r="E5653" s="14">
        <v>554000</v>
      </c>
      <c r="F5653" s="14">
        <v>554000</v>
      </c>
      <c r="G5653" s="14">
        <v>554000</v>
      </c>
      <c r="H5653" s="14">
        <v>0</v>
      </c>
    </row>
    <row r="5654" spans="1:8" ht="32.25">
      <c r="A5654" s="51" t="s">
        <v>282</v>
      </c>
      <c r="B5654" s="52" t="s">
        <v>2904</v>
      </c>
      <c r="C5654" s="122" t="s">
        <v>2911</v>
      </c>
      <c r="D5654" s="54">
        <v>237000</v>
      </c>
      <c r="E5654" s="14">
        <v>237000</v>
      </c>
      <c r="F5654" s="14">
        <v>237000</v>
      </c>
      <c r="G5654" s="14">
        <v>237000</v>
      </c>
      <c r="H5654" s="14">
        <v>0</v>
      </c>
    </row>
    <row r="5655" spans="1:8" ht="32.25">
      <c r="A5655" s="51" t="s">
        <v>284</v>
      </c>
      <c r="B5655" s="52" t="s">
        <v>2904</v>
      </c>
      <c r="C5655" s="122" t="s">
        <v>2912</v>
      </c>
      <c r="D5655" s="54">
        <v>554000</v>
      </c>
      <c r="E5655" s="14">
        <v>554000</v>
      </c>
      <c r="F5655" s="14">
        <v>554000</v>
      </c>
      <c r="G5655" s="14">
        <v>554000</v>
      </c>
      <c r="H5655" s="14">
        <v>0</v>
      </c>
    </row>
    <row r="5656" spans="1:8" ht="32.25">
      <c r="A5656" s="51" t="s">
        <v>286</v>
      </c>
      <c r="B5656" s="52" t="s">
        <v>2904</v>
      </c>
      <c r="C5656" s="122" t="s">
        <v>2913</v>
      </c>
      <c r="D5656" s="54">
        <v>198000</v>
      </c>
      <c r="E5656" s="14">
        <v>198000</v>
      </c>
      <c r="F5656" s="14">
        <v>198000</v>
      </c>
      <c r="G5656" s="14">
        <v>198000</v>
      </c>
      <c r="H5656" s="14">
        <v>0</v>
      </c>
    </row>
    <row r="5657" spans="1:8" ht="32.25">
      <c r="A5657" s="51" t="s">
        <v>288</v>
      </c>
      <c r="B5657" s="52" t="s">
        <v>2904</v>
      </c>
      <c r="C5657" s="122" t="s">
        <v>2914</v>
      </c>
      <c r="D5657" s="54">
        <v>554000</v>
      </c>
      <c r="E5657" s="14">
        <v>554000</v>
      </c>
      <c r="F5657" s="14">
        <v>554000</v>
      </c>
      <c r="G5657" s="14">
        <v>554000</v>
      </c>
      <c r="H5657" s="14">
        <v>0</v>
      </c>
    </row>
    <row r="5658" spans="1:8" ht="32.25">
      <c r="A5658" s="51" t="s">
        <v>290</v>
      </c>
      <c r="B5658" s="52" t="s">
        <v>2904</v>
      </c>
      <c r="C5658" s="122" t="s">
        <v>2915</v>
      </c>
      <c r="D5658" s="54">
        <v>198000</v>
      </c>
      <c r="E5658" s="14">
        <v>198000</v>
      </c>
      <c r="F5658" s="14">
        <v>198000</v>
      </c>
      <c r="G5658" s="14">
        <v>198000</v>
      </c>
      <c r="H5658" s="14">
        <v>0</v>
      </c>
    </row>
    <row r="5659" spans="1:8" ht="32.25">
      <c r="A5659" s="51" t="s">
        <v>292</v>
      </c>
      <c r="B5659" s="52" t="s">
        <v>2904</v>
      </c>
      <c r="C5659" s="122" t="s">
        <v>2916</v>
      </c>
      <c r="D5659" s="54">
        <v>791000</v>
      </c>
      <c r="E5659" s="14">
        <v>791000</v>
      </c>
      <c r="F5659" s="14">
        <v>791000</v>
      </c>
      <c r="G5659" s="14">
        <v>791000</v>
      </c>
      <c r="H5659" s="14">
        <v>0</v>
      </c>
    </row>
    <row r="5660" spans="1:8" ht="32.25">
      <c r="A5660" s="51" t="s">
        <v>293</v>
      </c>
      <c r="B5660" s="52" t="s">
        <v>2904</v>
      </c>
      <c r="C5660" s="122" t="s">
        <v>2917</v>
      </c>
      <c r="D5660" s="54">
        <v>475000</v>
      </c>
      <c r="E5660" s="14">
        <v>475000</v>
      </c>
      <c r="F5660" s="14">
        <v>475000</v>
      </c>
      <c r="G5660" s="14">
        <v>475000</v>
      </c>
      <c r="H5660" s="14">
        <v>0</v>
      </c>
    </row>
    <row r="5661" spans="1:8" ht="32.25">
      <c r="A5661" s="51" t="s">
        <v>295</v>
      </c>
      <c r="B5661" s="52" t="s">
        <v>2904</v>
      </c>
      <c r="C5661" s="122" t="s">
        <v>2918</v>
      </c>
      <c r="D5661" s="54">
        <v>237000</v>
      </c>
      <c r="E5661" s="14">
        <v>237000</v>
      </c>
      <c r="F5661" s="14">
        <v>237000</v>
      </c>
      <c r="G5661" s="14">
        <v>237000</v>
      </c>
      <c r="H5661" s="14">
        <v>0</v>
      </c>
    </row>
    <row r="5662" spans="1:8" ht="32.25">
      <c r="A5662" s="51" t="s">
        <v>297</v>
      </c>
      <c r="B5662" s="52" t="s">
        <v>2904</v>
      </c>
      <c r="C5662" s="122" t="s">
        <v>2919</v>
      </c>
      <c r="D5662" s="54">
        <v>554000</v>
      </c>
      <c r="E5662" s="14">
        <v>554000</v>
      </c>
      <c r="F5662" s="14">
        <v>554000</v>
      </c>
      <c r="G5662" s="14">
        <v>554000</v>
      </c>
      <c r="H5662" s="14">
        <v>0</v>
      </c>
    </row>
    <row r="5663" spans="1:8" ht="32.25">
      <c r="A5663" s="51" t="s">
        <v>299</v>
      </c>
      <c r="B5663" s="52" t="s">
        <v>2904</v>
      </c>
      <c r="C5663" s="123" t="s">
        <v>2920</v>
      </c>
      <c r="D5663" s="54">
        <v>237000</v>
      </c>
      <c r="E5663" s="14">
        <v>237000</v>
      </c>
      <c r="F5663" s="14">
        <v>237000</v>
      </c>
      <c r="G5663" s="14">
        <v>237000</v>
      </c>
      <c r="H5663" s="14">
        <v>0</v>
      </c>
    </row>
    <row r="5664" spans="1:8" ht="32.25">
      <c r="A5664" s="51" t="s">
        <v>301</v>
      </c>
      <c r="B5664" s="52" t="s">
        <v>2904</v>
      </c>
      <c r="C5664" s="123" t="s">
        <v>7420</v>
      </c>
      <c r="D5664" s="54">
        <v>41342400</v>
      </c>
      <c r="E5664" s="14">
        <v>41342400</v>
      </c>
      <c r="F5664" s="14">
        <v>41342400</v>
      </c>
      <c r="G5664" s="14">
        <v>41342400</v>
      </c>
      <c r="H5664" s="14">
        <v>0</v>
      </c>
    </row>
    <row r="5665" spans="1:8" ht="32.25">
      <c r="A5665" s="51" t="s">
        <v>302</v>
      </c>
      <c r="B5665" s="52" t="s">
        <v>2904</v>
      </c>
      <c r="C5665" s="123" t="s">
        <v>7421</v>
      </c>
      <c r="D5665" s="54">
        <v>5327341</v>
      </c>
      <c r="E5665" s="14">
        <v>5327341</v>
      </c>
      <c r="F5665" s="14">
        <v>5327341</v>
      </c>
      <c r="G5665" s="14">
        <v>5327341</v>
      </c>
      <c r="H5665" s="14">
        <v>0</v>
      </c>
    </row>
    <row r="5666" spans="1:8" ht="32.25">
      <c r="A5666" s="51" t="s">
        <v>481</v>
      </c>
      <c r="B5666" s="52" t="s">
        <v>2904</v>
      </c>
      <c r="C5666" s="123" t="s">
        <v>7422</v>
      </c>
      <c r="D5666" s="54">
        <v>2253679</v>
      </c>
      <c r="E5666" s="14">
        <v>2253679</v>
      </c>
      <c r="F5666" s="14">
        <v>2253679</v>
      </c>
      <c r="G5666" s="14">
        <v>2253679</v>
      </c>
      <c r="H5666" s="14">
        <v>0</v>
      </c>
    </row>
    <row r="5667" spans="1:8" ht="48">
      <c r="A5667" s="51" t="s">
        <v>483</v>
      </c>
      <c r="B5667" s="52" t="s">
        <v>2904</v>
      </c>
      <c r="C5667" s="123" t="s">
        <v>7423</v>
      </c>
      <c r="D5667" s="54">
        <v>5857127</v>
      </c>
      <c r="E5667" s="14">
        <v>5857127</v>
      </c>
      <c r="F5667" s="14">
        <v>5857127</v>
      </c>
      <c r="G5667" s="14">
        <v>5857127</v>
      </c>
      <c r="H5667" s="14">
        <v>0</v>
      </c>
    </row>
    <row r="5668" spans="1:8">
      <c r="A5668" s="51" t="s">
        <v>485</v>
      </c>
      <c r="B5668" s="52" t="s">
        <v>2904</v>
      </c>
      <c r="C5668" s="123" t="s">
        <v>7424</v>
      </c>
      <c r="D5668" s="54">
        <v>19700853</v>
      </c>
      <c r="E5668" s="14">
        <v>8159453</v>
      </c>
      <c r="F5668" s="14">
        <v>8159453</v>
      </c>
      <c r="G5668" s="14">
        <v>2516453</v>
      </c>
      <c r="H5668" s="14">
        <v>0</v>
      </c>
    </row>
    <row r="5669" spans="1:8">
      <c r="A5669" s="55">
        <v>3</v>
      </c>
      <c r="B5669" s="52" t="s">
        <v>2921</v>
      </c>
      <c r="C5669" s="122" t="s">
        <v>1257</v>
      </c>
      <c r="D5669" s="54">
        <f>SUM(D5670:D5682)</f>
        <v>3480000</v>
      </c>
      <c r="E5669" s="54">
        <f>SUM(E5670:E5682)</f>
        <v>3480000</v>
      </c>
      <c r="F5669" s="54">
        <f>SUM(F5670:F5682)</f>
        <v>3480000</v>
      </c>
      <c r="G5669" s="54">
        <f>SUM(G5670:G5682)</f>
        <v>0</v>
      </c>
      <c r="H5669" s="54">
        <f>SUM(H5670:H5682)</f>
        <v>708561.8</v>
      </c>
    </row>
    <row r="5670" spans="1:8">
      <c r="A5670" s="51" t="s">
        <v>258</v>
      </c>
      <c r="B5670" s="52" t="s">
        <v>2921</v>
      </c>
      <c r="C5670" s="42" t="s">
        <v>2922</v>
      </c>
      <c r="D5670" s="54">
        <v>600000</v>
      </c>
      <c r="E5670" s="14">
        <v>600000</v>
      </c>
      <c r="F5670" s="14">
        <v>600000</v>
      </c>
      <c r="G5670" s="14">
        <v>0</v>
      </c>
      <c r="H5670" s="14">
        <v>0</v>
      </c>
    </row>
    <row r="5671" spans="1:8">
      <c r="A5671" s="51" t="s">
        <v>306</v>
      </c>
      <c r="B5671" s="52" t="s">
        <v>2921</v>
      </c>
      <c r="C5671" s="42" t="s">
        <v>2923</v>
      </c>
      <c r="D5671" s="54">
        <v>40000</v>
      </c>
      <c r="E5671" s="14">
        <v>40000</v>
      </c>
      <c r="F5671" s="14">
        <v>40000</v>
      </c>
      <c r="G5671" s="14">
        <v>0</v>
      </c>
      <c r="H5671" s="14">
        <v>40000</v>
      </c>
    </row>
    <row r="5672" spans="1:8" ht="31.5">
      <c r="A5672" s="51" t="s">
        <v>494</v>
      </c>
      <c r="B5672" s="52" t="s">
        <v>2921</v>
      </c>
      <c r="C5672" s="42" t="s">
        <v>2924</v>
      </c>
      <c r="D5672" s="54">
        <v>50000</v>
      </c>
      <c r="E5672" s="14">
        <v>50000</v>
      </c>
      <c r="F5672" s="14">
        <v>50000</v>
      </c>
      <c r="G5672" s="14">
        <v>0</v>
      </c>
      <c r="H5672" s="14">
        <v>49900</v>
      </c>
    </row>
    <row r="5673" spans="1:8">
      <c r="A5673" s="51" t="s">
        <v>496</v>
      </c>
      <c r="B5673" s="52" t="s">
        <v>2921</v>
      </c>
      <c r="C5673" s="42" t="s">
        <v>2925</v>
      </c>
      <c r="D5673" s="54">
        <v>50000</v>
      </c>
      <c r="E5673" s="14">
        <v>50000</v>
      </c>
      <c r="F5673" s="14">
        <v>50000</v>
      </c>
      <c r="G5673" s="14">
        <v>0</v>
      </c>
      <c r="H5673" s="14">
        <v>0</v>
      </c>
    </row>
    <row r="5674" spans="1:8" ht="47.25">
      <c r="A5674" s="51" t="s">
        <v>1271</v>
      </c>
      <c r="B5674" s="52" t="s">
        <v>2921</v>
      </c>
      <c r="C5674" s="42" t="s">
        <v>2926</v>
      </c>
      <c r="D5674" s="54">
        <v>250000</v>
      </c>
      <c r="E5674" s="14">
        <v>250000</v>
      </c>
      <c r="F5674" s="14">
        <v>250000</v>
      </c>
      <c r="G5674" s="14">
        <v>0</v>
      </c>
      <c r="H5674" s="14">
        <v>147873.4</v>
      </c>
    </row>
    <row r="5675" spans="1:8" ht="31.5">
      <c r="A5675" s="51" t="s">
        <v>2927</v>
      </c>
      <c r="B5675" s="52" t="s">
        <v>2921</v>
      </c>
      <c r="C5675" s="42" t="s">
        <v>2928</v>
      </c>
      <c r="D5675" s="54">
        <v>500000</v>
      </c>
      <c r="E5675" s="14">
        <v>500000</v>
      </c>
      <c r="F5675" s="14">
        <v>500000</v>
      </c>
      <c r="G5675" s="14">
        <v>0</v>
      </c>
      <c r="H5675" s="14">
        <v>176835.5</v>
      </c>
    </row>
    <row r="5676" spans="1:8" ht="31.5">
      <c r="A5676" s="51" t="s">
        <v>2929</v>
      </c>
      <c r="B5676" s="52" t="s">
        <v>2921</v>
      </c>
      <c r="C5676" s="42" t="s">
        <v>2930</v>
      </c>
      <c r="D5676" s="54">
        <v>50000</v>
      </c>
      <c r="E5676" s="14">
        <v>50000</v>
      </c>
      <c r="F5676" s="14">
        <v>50000</v>
      </c>
      <c r="G5676" s="14">
        <v>0</v>
      </c>
      <c r="H5676" s="14">
        <v>50000</v>
      </c>
    </row>
    <row r="5677" spans="1:8">
      <c r="A5677" s="51" t="s">
        <v>2931</v>
      </c>
      <c r="B5677" s="52" t="s">
        <v>2921</v>
      </c>
      <c r="C5677" s="42" t="s">
        <v>2932</v>
      </c>
      <c r="D5677" s="54">
        <v>30000</v>
      </c>
      <c r="E5677" s="14">
        <v>30000</v>
      </c>
      <c r="F5677" s="14">
        <v>30000</v>
      </c>
      <c r="G5677" s="14">
        <v>0</v>
      </c>
      <c r="H5677" s="14">
        <v>30000</v>
      </c>
    </row>
    <row r="5678" spans="1:8" ht="31.5">
      <c r="A5678" s="51" t="s">
        <v>2933</v>
      </c>
      <c r="B5678" s="52" t="s">
        <v>2921</v>
      </c>
      <c r="C5678" s="42" t="s">
        <v>2934</v>
      </c>
      <c r="D5678" s="54">
        <v>250000</v>
      </c>
      <c r="E5678" s="14">
        <v>250000</v>
      </c>
      <c r="F5678" s="14">
        <v>250000</v>
      </c>
      <c r="G5678" s="14">
        <v>0</v>
      </c>
      <c r="H5678" s="14">
        <v>0</v>
      </c>
    </row>
    <row r="5679" spans="1:8" ht="31.5">
      <c r="A5679" s="51" t="s">
        <v>2935</v>
      </c>
      <c r="B5679" s="52" t="s">
        <v>2921</v>
      </c>
      <c r="C5679" s="42" t="s">
        <v>7425</v>
      </c>
      <c r="D5679" s="54">
        <v>10000</v>
      </c>
      <c r="E5679" s="14">
        <v>10000</v>
      </c>
      <c r="F5679" s="14">
        <v>10000</v>
      </c>
      <c r="G5679" s="14">
        <v>0</v>
      </c>
      <c r="H5679" s="14">
        <v>0</v>
      </c>
    </row>
    <row r="5680" spans="1:8" ht="31.5">
      <c r="A5680" s="51" t="s">
        <v>2936</v>
      </c>
      <c r="B5680" s="52" t="s">
        <v>2921</v>
      </c>
      <c r="C5680" s="42" t="s">
        <v>2937</v>
      </c>
      <c r="D5680" s="54">
        <v>1450000</v>
      </c>
      <c r="E5680" s="14">
        <v>1450000</v>
      </c>
      <c r="F5680" s="14">
        <v>1450000</v>
      </c>
      <c r="G5680" s="14">
        <v>0</v>
      </c>
      <c r="H5680" s="14">
        <v>14052.9</v>
      </c>
    </row>
    <row r="5681" spans="1:8" ht="31.5">
      <c r="A5681" s="51" t="s">
        <v>2938</v>
      </c>
      <c r="B5681" s="52" t="s">
        <v>2921</v>
      </c>
      <c r="C5681" s="42" t="s">
        <v>2939</v>
      </c>
      <c r="D5681" s="54">
        <v>100000</v>
      </c>
      <c r="E5681" s="14">
        <v>100000</v>
      </c>
      <c r="F5681" s="14">
        <v>100000</v>
      </c>
      <c r="G5681" s="14">
        <v>0</v>
      </c>
      <c r="H5681" s="14">
        <v>100000</v>
      </c>
    </row>
    <row r="5682" spans="1:8" ht="31.5">
      <c r="A5682" s="51" t="s">
        <v>2940</v>
      </c>
      <c r="B5682" s="52" t="s">
        <v>2921</v>
      </c>
      <c r="C5682" s="42" t="s">
        <v>7426</v>
      </c>
      <c r="D5682" s="54">
        <v>100000</v>
      </c>
      <c r="E5682" s="14">
        <v>100000</v>
      </c>
      <c r="F5682" s="14">
        <v>100000</v>
      </c>
      <c r="G5682" s="14">
        <v>0</v>
      </c>
      <c r="H5682" s="14">
        <v>99900</v>
      </c>
    </row>
    <row r="5683" spans="1:8" ht="31.5">
      <c r="A5683" s="55">
        <v>4</v>
      </c>
      <c r="B5683" s="52" t="s">
        <v>2941</v>
      </c>
      <c r="C5683" s="122" t="s">
        <v>1257</v>
      </c>
      <c r="D5683" s="54">
        <f>SUM(D5684:D5687)</f>
        <v>332000</v>
      </c>
      <c r="E5683" s="54">
        <f>SUM(E5684:E5687)</f>
        <v>319000</v>
      </c>
      <c r="F5683" s="54">
        <f>SUM(F5684:F5687)</f>
        <v>319000</v>
      </c>
      <c r="G5683" s="54">
        <f>SUM(G5684:G5687)</f>
        <v>75000</v>
      </c>
      <c r="H5683" s="54">
        <f>SUM(H5684:H5687)</f>
        <v>200000</v>
      </c>
    </row>
    <row r="5684" spans="1:8" ht="31.5">
      <c r="A5684" s="51" t="s">
        <v>261</v>
      </c>
      <c r="B5684" s="52" t="s">
        <v>2941</v>
      </c>
      <c r="C5684" s="122" t="s">
        <v>2942</v>
      </c>
      <c r="D5684" s="54">
        <v>50000</v>
      </c>
      <c r="E5684" s="54">
        <v>50000</v>
      </c>
      <c r="F5684" s="54">
        <v>50000</v>
      </c>
      <c r="G5684" s="54"/>
      <c r="H5684" s="54">
        <v>50000</v>
      </c>
    </row>
    <row r="5685" spans="1:8" ht="32.25">
      <c r="A5685" s="51" t="s">
        <v>263</v>
      </c>
      <c r="B5685" s="52" t="s">
        <v>2941</v>
      </c>
      <c r="C5685" s="122" t="s">
        <v>2943</v>
      </c>
      <c r="D5685" s="54">
        <v>44000</v>
      </c>
      <c r="E5685" s="54">
        <v>44000</v>
      </c>
      <c r="F5685" s="54">
        <v>44000</v>
      </c>
      <c r="G5685" s="54">
        <v>0</v>
      </c>
      <c r="H5685" s="54">
        <v>0</v>
      </c>
    </row>
    <row r="5686" spans="1:8" ht="32.25">
      <c r="A5686" s="51" t="s">
        <v>311</v>
      </c>
      <c r="B5686" s="52" t="s">
        <v>2941</v>
      </c>
      <c r="C5686" s="122" t="s">
        <v>2944</v>
      </c>
      <c r="D5686" s="54">
        <v>150000</v>
      </c>
      <c r="E5686" s="54">
        <v>150000</v>
      </c>
      <c r="F5686" s="54">
        <v>150000</v>
      </c>
      <c r="G5686" s="54">
        <v>0</v>
      </c>
      <c r="H5686" s="54">
        <v>150000</v>
      </c>
    </row>
    <row r="5687" spans="1:8" ht="31.5">
      <c r="A5687" s="51" t="s">
        <v>313</v>
      </c>
      <c r="B5687" s="52" t="s">
        <v>2941</v>
      </c>
      <c r="C5687" s="122" t="s">
        <v>7427</v>
      </c>
      <c r="D5687" s="54">
        <v>88000</v>
      </c>
      <c r="E5687" s="54">
        <v>75000</v>
      </c>
      <c r="F5687" s="54">
        <v>75000</v>
      </c>
      <c r="G5687" s="54">
        <v>75000</v>
      </c>
      <c r="H5687" s="54">
        <v>0</v>
      </c>
    </row>
    <row r="5688" spans="1:8">
      <c r="A5688" s="55">
        <v>5</v>
      </c>
      <c r="B5688" s="52" t="s">
        <v>2945</v>
      </c>
      <c r="C5688" s="122" t="s">
        <v>1257</v>
      </c>
      <c r="D5688" s="54">
        <f>SUM(D5689:D5701)</f>
        <v>2956000</v>
      </c>
      <c r="E5688" s="54">
        <f>SUM(E5689:E5701)</f>
        <v>2838000</v>
      </c>
      <c r="F5688" s="54">
        <f>SUM(F5689:F5701)</f>
        <v>2838000</v>
      </c>
      <c r="G5688" s="54">
        <f>SUM(G5689:G5701)</f>
        <v>665000</v>
      </c>
      <c r="H5688" s="54">
        <f>SUM(H5689:H5701)</f>
        <v>2083189</v>
      </c>
    </row>
    <row r="5689" spans="1:8" ht="31.5">
      <c r="A5689" s="51" t="s">
        <v>324</v>
      </c>
      <c r="B5689" s="52" t="s">
        <v>2945</v>
      </c>
      <c r="C5689" s="42" t="s">
        <v>2946</v>
      </c>
      <c r="D5689" s="54">
        <v>1187000</v>
      </c>
      <c r="E5689" s="14">
        <v>1187000</v>
      </c>
      <c r="F5689" s="14">
        <v>1187000</v>
      </c>
      <c r="G5689" s="14">
        <v>314000</v>
      </c>
      <c r="H5689" s="14">
        <v>873000</v>
      </c>
    </row>
    <row r="5690" spans="1:8" ht="31.5">
      <c r="A5690" s="51" t="s">
        <v>522</v>
      </c>
      <c r="B5690" s="52" t="s">
        <v>2945</v>
      </c>
      <c r="C5690" s="42" t="s">
        <v>2947</v>
      </c>
      <c r="D5690" s="54">
        <v>396000</v>
      </c>
      <c r="E5690" s="14">
        <v>291000</v>
      </c>
      <c r="F5690" s="14">
        <v>291000</v>
      </c>
      <c r="G5690" s="14">
        <v>0</v>
      </c>
      <c r="H5690" s="14">
        <v>291000</v>
      </c>
    </row>
    <row r="5691" spans="1:8" ht="47.25">
      <c r="A5691" s="51" t="s">
        <v>524</v>
      </c>
      <c r="B5691" s="52" t="s">
        <v>2945</v>
      </c>
      <c r="C5691" s="42" t="s">
        <v>2948</v>
      </c>
      <c r="D5691" s="54">
        <v>316000</v>
      </c>
      <c r="E5691" s="14">
        <v>316000</v>
      </c>
      <c r="F5691" s="14">
        <v>316000</v>
      </c>
      <c r="G5691" s="14">
        <v>83000</v>
      </c>
      <c r="H5691" s="14">
        <v>201189</v>
      </c>
    </row>
    <row r="5692" spans="1:8" ht="31.5">
      <c r="A5692" s="51" t="s">
        <v>526</v>
      </c>
      <c r="B5692" s="52" t="s">
        <v>2945</v>
      </c>
      <c r="C5692" s="42" t="s">
        <v>2949</v>
      </c>
      <c r="D5692" s="54">
        <v>159000</v>
      </c>
      <c r="E5692" s="14">
        <v>159000</v>
      </c>
      <c r="F5692" s="14">
        <v>159000</v>
      </c>
      <c r="G5692" s="14">
        <v>43000</v>
      </c>
      <c r="H5692" s="14">
        <v>116000</v>
      </c>
    </row>
    <row r="5693" spans="1:8" ht="31.5">
      <c r="A5693" s="51" t="s">
        <v>528</v>
      </c>
      <c r="B5693" s="52" t="s">
        <v>2945</v>
      </c>
      <c r="C5693" s="42" t="s">
        <v>2950</v>
      </c>
      <c r="D5693" s="54">
        <v>79000</v>
      </c>
      <c r="E5693" s="14">
        <v>79000</v>
      </c>
      <c r="F5693" s="14">
        <v>79000</v>
      </c>
      <c r="G5693" s="14">
        <v>21000</v>
      </c>
      <c r="H5693" s="14">
        <v>58000</v>
      </c>
    </row>
    <row r="5694" spans="1:8" ht="31.5">
      <c r="A5694" s="51" t="s">
        <v>2951</v>
      </c>
      <c r="B5694" s="52" t="s">
        <v>2945</v>
      </c>
      <c r="C5694" s="42" t="s">
        <v>2952</v>
      </c>
      <c r="D5694" s="54">
        <v>40000</v>
      </c>
      <c r="E5694" s="14">
        <v>29000</v>
      </c>
      <c r="F5694" s="14">
        <v>29000</v>
      </c>
      <c r="G5694" s="14">
        <v>0</v>
      </c>
      <c r="H5694" s="14">
        <v>29000</v>
      </c>
    </row>
    <row r="5695" spans="1:8" ht="31.5">
      <c r="A5695" s="51" t="s">
        <v>2953</v>
      </c>
      <c r="B5695" s="52" t="s">
        <v>2945</v>
      </c>
      <c r="C5695" s="42" t="s">
        <v>2954</v>
      </c>
      <c r="D5695" s="54">
        <v>12000</v>
      </c>
      <c r="E5695" s="14">
        <v>10000</v>
      </c>
      <c r="F5695" s="14">
        <v>10000</v>
      </c>
      <c r="G5695" s="14">
        <v>0</v>
      </c>
      <c r="H5695" s="14">
        <v>10000</v>
      </c>
    </row>
    <row r="5696" spans="1:8" ht="47.25">
      <c r="A5696" s="51" t="s">
        <v>2955</v>
      </c>
      <c r="B5696" s="52" t="s">
        <v>2945</v>
      </c>
      <c r="C5696" s="42" t="s">
        <v>2956</v>
      </c>
      <c r="D5696" s="54">
        <v>119000</v>
      </c>
      <c r="E5696" s="14">
        <v>119000</v>
      </c>
      <c r="F5696" s="14">
        <v>119000</v>
      </c>
      <c r="G5696" s="14">
        <v>32000</v>
      </c>
      <c r="H5696" s="14">
        <v>87000</v>
      </c>
    </row>
    <row r="5697" spans="1:8" ht="47.25">
      <c r="A5697" s="51" t="s">
        <v>2957</v>
      </c>
      <c r="B5697" s="52" t="s">
        <v>2945</v>
      </c>
      <c r="C5697" s="42" t="s">
        <v>2958</v>
      </c>
      <c r="D5697" s="54">
        <v>95000</v>
      </c>
      <c r="E5697" s="14">
        <v>95000</v>
      </c>
      <c r="F5697" s="14">
        <v>95000</v>
      </c>
      <c r="G5697" s="14">
        <v>25000</v>
      </c>
      <c r="H5697" s="14">
        <v>70000</v>
      </c>
    </row>
    <row r="5698" spans="1:8" ht="47.25">
      <c r="A5698" s="51" t="s">
        <v>2959</v>
      </c>
      <c r="B5698" s="52" t="s">
        <v>2945</v>
      </c>
      <c r="C5698" s="42" t="s">
        <v>2960</v>
      </c>
      <c r="D5698" s="54">
        <v>79000</v>
      </c>
      <c r="E5698" s="14">
        <v>79000</v>
      </c>
      <c r="F5698" s="14">
        <v>79000</v>
      </c>
      <c r="G5698" s="14">
        <v>21000</v>
      </c>
      <c r="H5698" s="14">
        <v>0</v>
      </c>
    </row>
    <row r="5699" spans="1:8" ht="47.25">
      <c r="A5699" s="51" t="s">
        <v>2961</v>
      </c>
      <c r="B5699" s="52" t="s">
        <v>2945</v>
      </c>
      <c r="C5699" s="42" t="s">
        <v>2962</v>
      </c>
      <c r="D5699" s="54">
        <v>158000</v>
      </c>
      <c r="E5699" s="14">
        <v>158000</v>
      </c>
      <c r="F5699" s="14">
        <v>158000</v>
      </c>
      <c r="G5699" s="14">
        <v>42000</v>
      </c>
      <c r="H5699" s="14">
        <v>116000</v>
      </c>
    </row>
    <row r="5700" spans="1:8" ht="47.25">
      <c r="A5700" s="51" t="s">
        <v>2963</v>
      </c>
      <c r="B5700" s="52" t="s">
        <v>2945</v>
      </c>
      <c r="C5700" s="42" t="s">
        <v>2964</v>
      </c>
      <c r="D5700" s="54">
        <v>158000</v>
      </c>
      <c r="E5700" s="14">
        <v>158000</v>
      </c>
      <c r="F5700" s="14">
        <v>158000</v>
      </c>
      <c r="G5700" s="14">
        <v>42000</v>
      </c>
      <c r="H5700" s="14">
        <v>116000</v>
      </c>
    </row>
    <row r="5701" spans="1:8" ht="47.25">
      <c r="A5701" s="51" t="s">
        <v>2965</v>
      </c>
      <c r="B5701" s="52" t="s">
        <v>2945</v>
      </c>
      <c r="C5701" s="42" t="s">
        <v>2966</v>
      </c>
      <c r="D5701" s="54">
        <v>158000</v>
      </c>
      <c r="E5701" s="14">
        <v>158000</v>
      </c>
      <c r="F5701" s="14">
        <v>158000</v>
      </c>
      <c r="G5701" s="14">
        <v>42000</v>
      </c>
      <c r="H5701" s="14">
        <v>116000</v>
      </c>
    </row>
    <row r="5702" spans="1:8">
      <c r="A5702" s="55">
        <v>6</v>
      </c>
      <c r="B5702" s="52" t="s">
        <v>2967</v>
      </c>
      <c r="C5702" s="122" t="s">
        <v>1257</v>
      </c>
      <c r="D5702" s="54">
        <f>SUM(D5703:D5703)</f>
        <v>7912000</v>
      </c>
      <c r="E5702" s="54">
        <f>SUM(E5703:E5703)</f>
        <v>7596000</v>
      </c>
      <c r="F5702" s="54">
        <f>SUM(F5703:F5703)</f>
        <v>7596000</v>
      </c>
      <c r="G5702" s="54">
        <f>SUM(G5703:G5703)</f>
        <v>1778000</v>
      </c>
      <c r="H5702" s="54">
        <f>SUM(H5703:H5703)</f>
        <v>5368488.8600000003</v>
      </c>
    </row>
    <row r="5703" spans="1:8" ht="31.5">
      <c r="A5703" s="51" t="s">
        <v>327</v>
      </c>
      <c r="B5703" s="52" t="s">
        <v>2967</v>
      </c>
      <c r="C5703" s="42" t="s">
        <v>2968</v>
      </c>
      <c r="D5703" s="14">
        <v>7912000</v>
      </c>
      <c r="E5703" s="14">
        <v>7596000</v>
      </c>
      <c r="F5703" s="14">
        <v>7596000</v>
      </c>
      <c r="G5703" s="14">
        <v>1778000</v>
      </c>
      <c r="H5703" s="14">
        <v>5368488.8600000003</v>
      </c>
    </row>
    <row r="5704" spans="1:8">
      <c r="A5704" s="55">
        <v>7</v>
      </c>
      <c r="B5704" s="52" t="s">
        <v>2969</v>
      </c>
      <c r="C5704" s="122" t="s">
        <v>1257</v>
      </c>
      <c r="D5704" s="54">
        <f>SUM(D5705:D5713)</f>
        <v>1749000</v>
      </c>
      <c r="E5704" s="54">
        <f>SUM(E5705:E5713)</f>
        <v>1612000</v>
      </c>
      <c r="F5704" s="54">
        <f>SUM(F5705:F5713)</f>
        <v>1612000</v>
      </c>
      <c r="G5704" s="54">
        <f>SUM(G5705:G5713)</f>
        <v>774000</v>
      </c>
      <c r="H5704" s="54">
        <f>SUM(H5705:H5713)</f>
        <v>966463.23</v>
      </c>
    </row>
    <row r="5705" spans="1:8" ht="47.25">
      <c r="A5705" s="51" t="s">
        <v>330</v>
      </c>
      <c r="B5705" s="52" t="s">
        <v>2969</v>
      </c>
      <c r="C5705" s="42" t="s">
        <v>2970</v>
      </c>
      <c r="D5705" s="54">
        <v>158000</v>
      </c>
      <c r="E5705" s="14">
        <v>158000</v>
      </c>
      <c r="F5705" s="14">
        <v>158000</v>
      </c>
      <c r="G5705" s="14">
        <v>42000</v>
      </c>
      <c r="H5705" s="14">
        <v>116000</v>
      </c>
    </row>
    <row r="5706" spans="1:8" ht="31.5">
      <c r="A5706" s="51" t="s">
        <v>332</v>
      </c>
      <c r="B5706" s="52" t="s">
        <v>2969</v>
      </c>
      <c r="C5706" s="42" t="s">
        <v>2971</v>
      </c>
      <c r="D5706" s="54">
        <v>119000</v>
      </c>
      <c r="E5706" s="14">
        <v>119000</v>
      </c>
      <c r="F5706" s="14">
        <v>119000</v>
      </c>
      <c r="G5706" s="14">
        <v>32000</v>
      </c>
      <c r="H5706" s="14">
        <v>86999</v>
      </c>
    </row>
    <row r="5707" spans="1:8" ht="31.5">
      <c r="A5707" s="51" t="s">
        <v>334</v>
      </c>
      <c r="B5707" s="52" t="s">
        <v>2969</v>
      </c>
      <c r="C5707" s="42" t="s">
        <v>2972</v>
      </c>
      <c r="D5707" s="54">
        <v>8000</v>
      </c>
      <c r="E5707" s="14">
        <v>8000</v>
      </c>
      <c r="F5707" s="14">
        <v>8000</v>
      </c>
      <c r="G5707" s="14">
        <v>2000</v>
      </c>
      <c r="H5707" s="14">
        <v>6000</v>
      </c>
    </row>
    <row r="5708" spans="1:8" ht="47.25">
      <c r="A5708" s="51" t="s">
        <v>336</v>
      </c>
      <c r="B5708" s="52" t="s">
        <v>2969</v>
      </c>
      <c r="C5708" s="42" t="s">
        <v>2973</v>
      </c>
      <c r="D5708" s="54">
        <v>158000</v>
      </c>
      <c r="E5708" s="14">
        <v>158000</v>
      </c>
      <c r="F5708" s="14">
        <v>158000</v>
      </c>
      <c r="G5708" s="14">
        <v>42000</v>
      </c>
      <c r="H5708" s="14">
        <v>80014.03</v>
      </c>
    </row>
    <row r="5709" spans="1:8" ht="31.5">
      <c r="A5709" s="51" t="s">
        <v>537</v>
      </c>
      <c r="B5709" s="52" t="s">
        <v>2969</v>
      </c>
      <c r="C5709" s="42" t="s">
        <v>2974</v>
      </c>
      <c r="D5709" s="54">
        <v>95000</v>
      </c>
      <c r="E5709" s="14">
        <v>95000</v>
      </c>
      <c r="F5709" s="14">
        <v>95000</v>
      </c>
      <c r="G5709" s="14">
        <v>25000</v>
      </c>
      <c r="H5709" s="14">
        <v>0</v>
      </c>
    </row>
    <row r="5710" spans="1:8" ht="47.25">
      <c r="A5710" s="51" t="s">
        <v>539</v>
      </c>
      <c r="B5710" s="52" t="s">
        <v>2969</v>
      </c>
      <c r="C5710" s="42" t="s">
        <v>2975</v>
      </c>
      <c r="D5710" s="54">
        <v>47000</v>
      </c>
      <c r="E5710" s="14">
        <v>47000</v>
      </c>
      <c r="F5710" s="14">
        <v>47000</v>
      </c>
      <c r="G5710" s="14">
        <v>12000</v>
      </c>
      <c r="H5710" s="14">
        <v>2236</v>
      </c>
    </row>
    <row r="5711" spans="1:8" ht="31.5">
      <c r="A5711" s="51" t="s">
        <v>541</v>
      </c>
      <c r="B5711" s="52" t="s">
        <v>2969</v>
      </c>
      <c r="C5711" s="42" t="s">
        <v>2976</v>
      </c>
      <c r="D5711" s="54">
        <v>554000</v>
      </c>
      <c r="E5711" s="14">
        <v>554000</v>
      </c>
      <c r="F5711" s="14">
        <v>554000</v>
      </c>
      <c r="G5711" s="14">
        <v>146000</v>
      </c>
      <c r="H5711" s="14">
        <v>408000</v>
      </c>
    </row>
    <row r="5712" spans="1:8" ht="31.5">
      <c r="A5712" s="51" t="s">
        <v>543</v>
      </c>
      <c r="B5712" s="52" t="s">
        <v>2969</v>
      </c>
      <c r="C5712" s="42" t="s">
        <v>7428</v>
      </c>
      <c r="D5712" s="54">
        <v>270000</v>
      </c>
      <c r="E5712" s="14">
        <v>270000</v>
      </c>
      <c r="F5712" s="14">
        <v>270000</v>
      </c>
      <c r="G5712" s="14">
        <v>270000</v>
      </c>
      <c r="H5712" s="14">
        <v>267214.2</v>
      </c>
    </row>
    <row r="5713" spans="1:8" ht="47.25">
      <c r="A5713" s="51" t="s">
        <v>1292</v>
      </c>
      <c r="B5713" s="52" t="s">
        <v>2969</v>
      </c>
      <c r="C5713" s="42" t="s">
        <v>7429</v>
      </c>
      <c r="D5713" s="54">
        <v>340000</v>
      </c>
      <c r="E5713" s="14">
        <v>203000</v>
      </c>
      <c r="F5713" s="14">
        <v>203000</v>
      </c>
      <c r="G5713" s="14">
        <v>203000</v>
      </c>
      <c r="H5713" s="14"/>
    </row>
    <row r="5714" spans="1:8">
      <c r="A5714" s="55">
        <v>8</v>
      </c>
      <c r="B5714" s="52" t="s">
        <v>2977</v>
      </c>
      <c r="C5714" s="122" t="s">
        <v>1257</v>
      </c>
      <c r="D5714" s="54">
        <f>SUM(D5715:D5717)</f>
        <v>210140</v>
      </c>
      <c r="E5714" s="54">
        <f>SUM(E5715:E5717)</f>
        <v>202140</v>
      </c>
      <c r="F5714" s="54">
        <f>SUM(F5715:F5717)</f>
        <v>202140</v>
      </c>
      <c r="G5714" s="54">
        <f>SUM(G5715:G5717)</f>
        <v>42000</v>
      </c>
      <c r="H5714" s="54">
        <f>SUM(H5715:H5717)</f>
        <v>110140</v>
      </c>
    </row>
    <row r="5715" spans="1:8" ht="31.5">
      <c r="A5715" s="51" t="s">
        <v>339</v>
      </c>
      <c r="B5715" s="52" t="s">
        <v>2977</v>
      </c>
      <c r="C5715" s="42" t="s">
        <v>2978</v>
      </c>
      <c r="D5715" s="14">
        <v>50000</v>
      </c>
      <c r="E5715" s="14">
        <v>50000</v>
      </c>
      <c r="F5715" s="14">
        <v>50000</v>
      </c>
      <c r="G5715" s="14">
        <v>0</v>
      </c>
      <c r="H5715" s="14">
        <v>0</v>
      </c>
    </row>
    <row r="5716" spans="1:8">
      <c r="A5716" s="51" t="s">
        <v>340</v>
      </c>
      <c r="B5716" s="52" t="s">
        <v>2977</v>
      </c>
      <c r="C5716" s="42" t="s">
        <v>2979</v>
      </c>
      <c r="D5716" s="14">
        <v>110140</v>
      </c>
      <c r="E5716" s="14">
        <v>110140</v>
      </c>
      <c r="F5716" s="14">
        <v>110140</v>
      </c>
      <c r="G5716" s="14">
        <v>0</v>
      </c>
      <c r="H5716" s="14">
        <v>110140</v>
      </c>
    </row>
    <row r="5717" spans="1:8" ht="31.5">
      <c r="A5717" s="51" t="s">
        <v>343</v>
      </c>
      <c r="B5717" s="52" t="s">
        <v>2977</v>
      </c>
      <c r="C5717" s="42" t="s">
        <v>7430</v>
      </c>
      <c r="D5717" s="14">
        <v>50000</v>
      </c>
      <c r="E5717" s="14">
        <v>42000</v>
      </c>
      <c r="F5717" s="14">
        <v>42000</v>
      </c>
      <c r="G5717" s="14">
        <v>42000</v>
      </c>
      <c r="H5717" s="14">
        <v>0</v>
      </c>
    </row>
    <row r="5718" spans="1:8">
      <c r="A5718" s="51" t="s">
        <v>145</v>
      </c>
      <c r="B5718" s="52" t="s">
        <v>2980</v>
      </c>
      <c r="C5718" s="122" t="s">
        <v>1257</v>
      </c>
      <c r="D5718" s="54">
        <f>SUM(D5719:D5722)</f>
        <v>554000</v>
      </c>
      <c r="E5718" s="54">
        <f>SUM(E5719:E5722)</f>
        <v>532000</v>
      </c>
      <c r="F5718" s="54">
        <f>SUM(F5719:F5722)</f>
        <v>532000</v>
      </c>
      <c r="G5718" s="54">
        <f>SUM(G5719:G5722)</f>
        <v>125000</v>
      </c>
      <c r="H5718" s="54">
        <f>SUM(H5719:H5722)</f>
        <v>104938.25</v>
      </c>
    </row>
    <row r="5719" spans="1:8">
      <c r="A5719" s="51" t="s">
        <v>346</v>
      </c>
      <c r="B5719" s="52" t="s">
        <v>2980</v>
      </c>
      <c r="C5719" s="122" t="s">
        <v>2981</v>
      </c>
      <c r="D5719" s="54">
        <v>353061.75</v>
      </c>
      <c r="E5719" s="14">
        <v>331061.75</v>
      </c>
      <c r="F5719" s="14">
        <v>331061.75</v>
      </c>
      <c r="G5719" s="14">
        <v>125000</v>
      </c>
      <c r="H5719" s="14">
        <v>0</v>
      </c>
    </row>
    <row r="5720" spans="1:8">
      <c r="A5720" s="51" t="s">
        <v>348</v>
      </c>
      <c r="B5720" s="52" t="s">
        <v>2980</v>
      </c>
      <c r="C5720" s="122" t="s">
        <v>2982</v>
      </c>
      <c r="D5720" s="54">
        <v>4938.25</v>
      </c>
      <c r="E5720" s="14">
        <v>4938.25</v>
      </c>
      <c r="F5720" s="14">
        <v>4938.25</v>
      </c>
      <c r="G5720" s="14">
        <v>0</v>
      </c>
      <c r="H5720" s="14">
        <v>4938.25</v>
      </c>
    </row>
    <row r="5721" spans="1:8" ht="32.25">
      <c r="A5721" s="51" t="s">
        <v>350</v>
      </c>
      <c r="B5721" s="52" t="s">
        <v>2980</v>
      </c>
      <c r="C5721" s="122" t="s">
        <v>2983</v>
      </c>
      <c r="D5721" s="54">
        <v>100000</v>
      </c>
      <c r="E5721" s="14">
        <v>100000</v>
      </c>
      <c r="F5721" s="14">
        <v>100000</v>
      </c>
      <c r="G5721" s="14">
        <v>0</v>
      </c>
      <c r="H5721" s="14">
        <v>100000</v>
      </c>
    </row>
    <row r="5722" spans="1:8" ht="32.25">
      <c r="A5722" s="51" t="s">
        <v>352</v>
      </c>
      <c r="B5722" s="52" t="s">
        <v>2980</v>
      </c>
      <c r="C5722" s="122" t="s">
        <v>2984</v>
      </c>
      <c r="D5722" s="54">
        <v>96000</v>
      </c>
      <c r="E5722" s="14">
        <v>96000</v>
      </c>
      <c r="F5722" s="14">
        <v>96000</v>
      </c>
      <c r="G5722" s="14">
        <v>0</v>
      </c>
      <c r="H5722" s="14">
        <v>0</v>
      </c>
    </row>
    <row r="5723" spans="1:8">
      <c r="A5723" s="55">
        <v>10</v>
      </c>
      <c r="B5723" s="52" t="s">
        <v>2985</v>
      </c>
      <c r="C5723" s="122" t="s">
        <v>1257</v>
      </c>
      <c r="D5723" s="54">
        <f>SUM(D5724:D5726)</f>
        <v>104000</v>
      </c>
      <c r="E5723" s="54">
        <f>SUM(E5724:E5726)</f>
        <v>100000</v>
      </c>
      <c r="F5723" s="54">
        <f>SUM(F5724:F5726)</f>
        <v>100000</v>
      </c>
      <c r="G5723" s="54">
        <f>SUM(G5724:G5726)</f>
        <v>24000</v>
      </c>
      <c r="H5723" s="54">
        <f>SUM(H5724:H5726)</f>
        <v>38970.44</v>
      </c>
    </row>
    <row r="5724" spans="1:8" ht="31.5">
      <c r="A5724" s="51" t="s">
        <v>359</v>
      </c>
      <c r="B5724" s="52" t="s">
        <v>2985</v>
      </c>
      <c r="C5724" s="42" t="s">
        <v>2986</v>
      </c>
      <c r="D5724" s="54">
        <v>40000</v>
      </c>
      <c r="E5724" s="14">
        <v>40000</v>
      </c>
      <c r="F5724" s="14">
        <v>40000</v>
      </c>
      <c r="G5724" s="14">
        <v>11000</v>
      </c>
      <c r="H5724" s="14">
        <v>0</v>
      </c>
    </row>
    <row r="5725" spans="1:8" ht="47.25">
      <c r="A5725" s="51" t="s">
        <v>554</v>
      </c>
      <c r="B5725" s="52" t="s">
        <v>2985</v>
      </c>
      <c r="C5725" s="42" t="s">
        <v>2987</v>
      </c>
      <c r="D5725" s="54">
        <v>40000</v>
      </c>
      <c r="E5725" s="14">
        <v>36000</v>
      </c>
      <c r="F5725" s="14">
        <v>36000</v>
      </c>
      <c r="G5725" s="14">
        <v>7000</v>
      </c>
      <c r="H5725" s="14">
        <v>21510.44</v>
      </c>
    </row>
    <row r="5726" spans="1:8" ht="31.5">
      <c r="A5726" s="51" t="s">
        <v>1306</v>
      </c>
      <c r="B5726" s="52" t="s">
        <v>2985</v>
      </c>
      <c r="C5726" s="42" t="s">
        <v>2988</v>
      </c>
      <c r="D5726" s="54">
        <v>24000</v>
      </c>
      <c r="E5726" s="14">
        <v>24000</v>
      </c>
      <c r="F5726" s="14">
        <v>24000</v>
      </c>
      <c r="G5726" s="14">
        <v>6000</v>
      </c>
      <c r="H5726" s="14">
        <v>17460</v>
      </c>
    </row>
    <row r="5727" spans="1:8">
      <c r="A5727" s="55">
        <v>11</v>
      </c>
      <c r="B5727" s="52" t="s">
        <v>2989</v>
      </c>
      <c r="C5727" s="122" t="s">
        <v>1257</v>
      </c>
      <c r="D5727" s="54">
        <f>SUM(D5728:D5732)</f>
        <v>256000</v>
      </c>
      <c r="E5727" s="54">
        <f>SUM(E5728:E5732)</f>
        <v>246000</v>
      </c>
      <c r="F5727" s="54">
        <f>SUM(F5728:F5732)</f>
        <v>246000</v>
      </c>
      <c r="G5727" s="54">
        <f>SUM(G5728:G5732)</f>
        <v>58000</v>
      </c>
      <c r="H5727" s="54">
        <f>SUM(H5728:H5732)</f>
        <v>174844</v>
      </c>
    </row>
    <row r="5728" spans="1:8" ht="32.25">
      <c r="A5728" s="51" t="s">
        <v>362</v>
      </c>
      <c r="B5728" s="52" t="s">
        <v>2989</v>
      </c>
      <c r="C5728" s="32" t="s">
        <v>2990</v>
      </c>
      <c r="D5728" s="54">
        <v>29000</v>
      </c>
      <c r="E5728" s="14">
        <v>29000</v>
      </c>
      <c r="F5728" s="14">
        <v>29000</v>
      </c>
      <c r="G5728" s="14">
        <v>0</v>
      </c>
      <c r="H5728" s="14">
        <v>29000</v>
      </c>
    </row>
    <row r="5729" spans="1:8" ht="32.25">
      <c r="A5729" s="51" t="s">
        <v>558</v>
      </c>
      <c r="B5729" s="52" t="s">
        <v>2989</v>
      </c>
      <c r="C5729" s="32" t="s">
        <v>2991</v>
      </c>
      <c r="D5729" s="54">
        <v>96000</v>
      </c>
      <c r="E5729" s="14">
        <v>96000</v>
      </c>
      <c r="F5729" s="14">
        <v>96000</v>
      </c>
      <c r="G5729" s="14">
        <v>0</v>
      </c>
      <c r="H5729" s="14">
        <v>96000</v>
      </c>
    </row>
    <row r="5730" spans="1:8">
      <c r="A5730" s="51" t="s">
        <v>560</v>
      </c>
      <c r="B5730" s="52" t="s">
        <v>2989</v>
      </c>
      <c r="C5730" s="32" t="s">
        <v>2992</v>
      </c>
      <c r="D5730" s="54">
        <v>63000</v>
      </c>
      <c r="E5730" s="14">
        <v>58000</v>
      </c>
      <c r="F5730" s="14">
        <v>58000</v>
      </c>
      <c r="G5730" s="14">
        <v>58000</v>
      </c>
      <c r="H5730" s="14">
        <v>0</v>
      </c>
    </row>
    <row r="5731" spans="1:8">
      <c r="A5731" s="51" t="s">
        <v>562</v>
      </c>
      <c r="B5731" s="52" t="s">
        <v>2989</v>
      </c>
      <c r="C5731" s="32" t="s">
        <v>7431</v>
      </c>
      <c r="D5731" s="54">
        <v>5000</v>
      </c>
      <c r="E5731" s="14">
        <v>0</v>
      </c>
      <c r="F5731" s="14">
        <v>0</v>
      </c>
      <c r="G5731" s="14">
        <v>0</v>
      </c>
      <c r="H5731" s="14">
        <v>0</v>
      </c>
    </row>
    <row r="5732" spans="1:8">
      <c r="A5732" s="51" t="s">
        <v>2411</v>
      </c>
      <c r="B5732" s="52" t="s">
        <v>2989</v>
      </c>
      <c r="C5732" s="32" t="s">
        <v>2992</v>
      </c>
      <c r="D5732" s="54">
        <v>63000</v>
      </c>
      <c r="E5732" s="14">
        <v>63000</v>
      </c>
      <c r="F5732" s="14">
        <v>63000</v>
      </c>
      <c r="G5732" s="14">
        <v>0</v>
      </c>
      <c r="H5732" s="14">
        <v>49844</v>
      </c>
    </row>
    <row r="5733" spans="1:8">
      <c r="A5733" s="55">
        <v>12</v>
      </c>
      <c r="B5733" s="52" t="s">
        <v>2993</v>
      </c>
      <c r="C5733" s="122" t="s">
        <v>1257</v>
      </c>
      <c r="D5733" s="54">
        <f>SUM(D5734:D5738)</f>
        <v>729000</v>
      </c>
      <c r="E5733" s="54">
        <f>SUM(E5734:E5738)</f>
        <v>658000</v>
      </c>
      <c r="F5733" s="54">
        <f>SUM(F5734:F5738)</f>
        <v>658000</v>
      </c>
      <c r="G5733" s="54">
        <f>SUM(G5734:G5738)</f>
        <v>397000</v>
      </c>
      <c r="H5733" s="54">
        <f>SUM(H5734:H5738)</f>
        <v>134000</v>
      </c>
    </row>
    <row r="5734" spans="1:8" ht="31.5">
      <c r="A5734" s="51" t="s">
        <v>365</v>
      </c>
      <c r="B5734" s="52" t="s">
        <v>2993</v>
      </c>
      <c r="C5734" s="42" t="s">
        <v>2994</v>
      </c>
      <c r="D5734" s="54">
        <v>127000</v>
      </c>
      <c r="E5734" s="14">
        <v>127000</v>
      </c>
      <c r="F5734" s="14">
        <v>127000</v>
      </c>
      <c r="G5734" s="14">
        <v>0</v>
      </c>
      <c r="H5734" s="14">
        <v>0</v>
      </c>
    </row>
    <row r="5735" spans="1:8">
      <c r="A5735" s="51" t="s">
        <v>566</v>
      </c>
      <c r="B5735" s="52" t="s">
        <v>2993</v>
      </c>
      <c r="C5735" s="32" t="s">
        <v>2995</v>
      </c>
      <c r="D5735" s="54">
        <v>62240</v>
      </c>
      <c r="E5735" s="14">
        <v>62240</v>
      </c>
      <c r="F5735" s="14">
        <v>62240</v>
      </c>
      <c r="G5735" s="14">
        <v>0</v>
      </c>
      <c r="H5735" s="14">
        <v>62240</v>
      </c>
    </row>
    <row r="5736" spans="1:8">
      <c r="A5736" s="51" t="s">
        <v>568</v>
      </c>
      <c r="B5736" s="52" t="s">
        <v>2993</v>
      </c>
      <c r="C5736" s="32" t="s">
        <v>2995</v>
      </c>
      <c r="D5736" s="54">
        <v>71760</v>
      </c>
      <c r="E5736" s="14">
        <v>71760</v>
      </c>
      <c r="F5736" s="14">
        <v>71760</v>
      </c>
      <c r="G5736" s="14">
        <v>0</v>
      </c>
      <c r="H5736" s="14">
        <v>71760</v>
      </c>
    </row>
    <row r="5737" spans="1:8">
      <c r="A5737" s="51" t="s">
        <v>570</v>
      </c>
      <c r="B5737" s="52" t="s">
        <v>2993</v>
      </c>
      <c r="C5737" s="32" t="s">
        <v>7432</v>
      </c>
      <c r="D5737" s="54">
        <v>420000</v>
      </c>
      <c r="E5737" s="14">
        <v>349000</v>
      </c>
      <c r="F5737" s="14">
        <v>349000</v>
      </c>
      <c r="G5737" s="14">
        <v>349000</v>
      </c>
      <c r="H5737" s="14">
        <v>0</v>
      </c>
    </row>
    <row r="5738" spans="1:8">
      <c r="A5738" s="51" t="s">
        <v>5237</v>
      </c>
      <c r="B5738" s="52" t="s">
        <v>2993</v>
      </c>
      <c r="C5738" s="32" t="s">
        <v>7433</v>
      </c>
      <c r="D5738" s="54">
        <v>48000</v>
      </c>
      <c r="E5738" s="14">
        <v>48000</v>
      </c>
      <c r="F5738" s="14">
        <v>48000</v>
      </c>
      <c r="G5738" s="14">
        <v>48000</v>
      </c>
      <c r="H5738" s="14">
        <v>0</v>
      </c>
    </row>
    <row r="5739" spans="1:8">
      <c r="A5739" s="55">
        <v>13</v>
      </c>
      <c r="B5739" s="52" t="s">
        <v>2996</v>
      </c>
      <c r="C5739" s="122" t="s">
        <v>1257</v>
      </c>
      <c r="D5739" s="54">
        <f>SUM(D5740:D5749)</f>
        <v>1820000</v>
      </c>
      <c r="E5739" s="54">
        <f>SUM(E5740:E5749)</f>
        <v>1747000</v>
      </c>
      <c r="F5739" s="54">
        <f>SUM(F5740:F5749)</f>
        <v>1747000</v>
      </c>
      <c r="G5739" s="54">
        <f>SUM(G5740:G5749)</f>
        <v>409000</v>
      </c>
      <c r="H5739" s="54">
        <f>SUM(H5740:H5749)</f>
        <v>1176932.5699999998</v>
      </c>
    </row>
    <row r="5740" spans="1:8" ht="48">
      <c r="A5740" s="51" t="s">
        <v>368</v>
      </c>
      <c r="B5740" s="52" t="s">
        <v>2996</v>
      </c>
      <c r="C5740" s="32" t="s">
        <v>2997</v>
      </c>
      <c r="D5740" s="14">
        <v>451000</v>
      </c>
      <c r="E5740" s="14">
        <v>451000</v>
      </c>
      <c r="F5740" s="14">
        <v>451000</v>
      </c>
      <c r="G5740" s="14">
        <v>0</v>
      </c>
      <c r="H5740" s="14">
        <v>442117.12</v>
      </c>
    </row>
    <row r="5741" spans="1:8" ht="48">
      <c r="A5741" s="51" t="s">
        <v>574</v>
      </c>
      <c r="B5741" s="52" t="s">
        <v>2996</v>
      </c>
      <c r="C5741" s="32" t="s">
        <v>2998</v>
      </c>
      <c r="D5741" s="14">
        <v>83000</v>
      </c>
      <c r="E5741" s="14">
        <v>83000</v>
      </c>
      <c r="F5741" s="14">
        <v>83000</v>
      </c>
      <c r="G5741" s="14">
        <v>0</v>
      </c>
      <c r="H5741" s="14">
        <v>83000</v>
      </c>
    </row>
    <row r="5742" spans="1:8" ht="48">
      <c r="A5742" s="51" t="s">
        <v>576</v>
      </c>
      <c r="B5742" s="52" t="s">
        <v>2996</v>
      </c>
      <c r="C5742" s="32" t="s">
        <v>2999</v>
      </c>
      <c r="D5742" s="14">
        <v>226000</v>
      </c>
      <c r="E5742" s="14">
        <v>226000</v>
      </c>
      <c r="F5742" s="14">
        <v>226000</v>
      </c>
      <c r="G5742" s="14">
        <v>0</v>
      </c>
      <c r="H5742" s="14">
        <v>226000</v>
      </c>
    </row>
    <row r="5743" spans="1:8" ht="32.25">
      <c r="A5743" s="51" t="s">
        <v>578</v>
      </c>
      <c r="B5743" s="52" t="s">
        <v>2996</v>
      </c>
      <c r="C5743" s="32" t="s">
        <v>3000</v>
      </c>
      <c r="D5743" s="14">
        <v>113000</v>
      </c>
      <c r="E5743" s="14">
        <v>113000</v>
      </c>
      <c r="F5743" s="14">
        <v>113000</v>
      </c>
      <c r="G5743" s="14">
        <v>0</v>
      </c>
      <c r="H5743" s="14">
        <v>110815.45</v>
      </c>
    </row>
    <row r="5744" spans="1:8" ht="32.25">
      <c r="A5744" s="51" t="s">
        <v>580</v>
      </c>
      <c r="B5744" s="52" t="s">
        <v>2996</v>
      </c>
      <c r="C5744" s="32" t="s">
        <v>3001</v>
      </c>
      <c r="D5744" s="14">
        <v>465000</v>
      </c>
      <c r="E5744" s="14">
        <v>465000</v>
      </c>
      <c r="F5744" s="14">
        <v>465000</v>
      </c>
      <c r="G5744" s="14">
        <v>0</v>
      </c>
      <c r="H5744" s="14">
        <v>315000</v>
      </c>
    </row>
    <row r="5745" spans="1:8" ht="48">
      <c r="A5745" s="51" t="s">
        <v>582</v>
      </c>
      <c r="B5745" s="52" t="s">
        <v>2996</v>
      </c>
      <c r="C5745" s="32" t="s">
        <v>7434</v>
      </c>
      <c r="D5745" s="14">
        <v>163000</v>
      </c>
      <c r="E5745" s="14">
        <v>163000</v>
      </c>
      <c r="F5745" s="14">
        <v>163000</v>
      </c>
      <c r="G5745" s="14">
        <v>163000</v>
      </c>
      <c r="H5745" s="14">
        <v>0</v>
      </c>
    </row>
    <row r="5746" spans="1:8" ht="48">
      <c r="A5746" s="51" t="s">
        <v>584</v>
      </c>
      <c r="B5746" s="52" t="s">
        <v>2996</v>
      </c>
      <c r="C5746" s="32" t="s">
        <v>7435</v>
      </c>
      <c r="D5746" s="14">
        <v>29000</v>
      </c>
      <c r="E5746" s="14">
        <v>29000</v>
      </c>
      <c r="F5746" s="14">
        <v>29000</v>
      </c>
      <c r="G5746" s="14">
        <v>29000</v>
      </c>
      <c r="H5746" s="14">
        <v>0</v>
      </c>
    </row>
    <row r="5747" spans="1:8" ht="48">
      <c r="A5747" s="51" t="s">
        <v>586</v>
      </c>
      <c r="B5747" s="52" t="s">
        <v>2996</v>
      </c>
      <c r="C5747" s="32" t="s">
        <v>7436</v>
      </c>
      <c r="D5747" s="14">
        <v>81000</v>
      </c>
      <c r="E5747" s="14">
        <v>8000</v>
      </c>
      <c r="F5747" s="14">
        <v>8000</v>
      </c>
      <c r="G5747" s="14">
        <v>8000</v>
      </c>
      <c r="H5747" s="14">
        <v>0</v>
      </c>
    </row>
    <row r="5748" spans="1:8" ht="32.25">
      <c r="A5748" s="51" t="s">
        <v>588</v>
      </c>
      <c r="B5748" s="52" t="s">
        <v>2996</v>
      </c>
      <c r="C5748" s="32" t="s">
        <v>7437</v>
      </c>
      <c r="D5748" s="14">
        <v>41000</v>
      </c>
      <c r="E5748" s="14">
        <v>41000</v>
      </c>
      <c r="F5748" s="14">
        <v>41000</v>
      </c>
      <c r="G5748" s="14">
        <v>41000</v>
      </c>
      <c r="H5748" s="14">
        <v>0</v>
      </c>
    </row>
    <row r="5749" spans="1:8" ht="32.25">
      <c r="A5749" s="51" t="s">
        <v>3333</v>
      </c>
      <c r="B5749" s="52" t="s">
        <v>2996</v>
      </c>
      <c r="C5749" s="32" t="s">
        <v>7438</v>
      </c>
      <c r="D5749" s="14">
        <v>168000</v>
      </c>
      <c r="E5749" s="14">
        <v>168000</v>
      </c>
      <c r="F5749" s="14">
        <v>168000</v>
      </c>
      <c r="G5749" s="14">
        <v>168000</v>
      </c>
      <c r="H5749" s="14">
        <v>0</v>
      </c>
    </row>
    <row r="5750" spans="1:8">
      <c r="A5750" s="55">
        <v>14</v>
      </c>
      <c r="B5750" s="52" t="s">
        <v>3002</v>
      </c>
      <c r="C5750" s="122" t="s">
        <v>1257</v>
      </c>
      <c r="D5750" s="54">
        <f>SUM(D5751:D5793)</f>
        <v>3543150</v>
      </c>
      <c r="E5750" s="54">
        <f>SUM(E5751:E5793)</f>
        <v>3398150</v>
      </c>
      <c r="F5750" s="54">
        <f>SUM(F5751:F5793)</f>
        <v>3398150</v>
      </c>
      <c r="G5750" s="54">
        <f>SUM(G5751:G5793)</f>
        <v>815000</v>
      </c>
      <c r="H5750" s="54">
        <f>SUM(H5751:H5793)</f>
        <v>1522581.98</v>
      </c>
    </row>
    <row r="5751" spans="1:8">
      <c r="A5751" s="51" t="s">
        <v>371</v>
      </c>
      <c r="B5751" s="52" t="s">
        <v>3002</v>
      </c>
      <c r="C5751" s="32" t="s">
        <v>3003</v>
      </c>
      <c r="D5751" s="14">
        <v>40000</v>
      </c>
      <c r="E5751" s="14">
        <v>40000</v>
      </c>
      <c r="F5751" s="14">
        <v>40000</v>
      </c>
      <c r="G5751" s="14">
        <v>0</v>
      </c>
      <c r="H5751" s="14">
        <v>38393</v>
      </c>
    </row>
    <row r="5752" spans="1:8" ht="32.25">
      <c r="A5752" s="51" t="s">
        <v>373</v>
      </c>
      <c r="B5752" s="52" t="s">
        <v>3002</v>
      </c>
      <c r="C5752" s="32" t="s">
        <v>3004</v>
      </c>
      <c r="D5752" s="14">
        <v>604000</v>
      </c>
      <c r="E5752" s="14">
        <v>604000</v>
      </c>
      <c r="F5752" s="14">
        <v>604000</v>
      </c>
      <c r="G5752" s="14">
        <v>0</v>
      </c>
      <c r="H5752" s="14">
        <v>176741.84</v>
      </c>
    </row>
    <row r="5753" spans="1:8">
      <c r="A5753" s="51" t="s">
        <v>375</v>
      </c>
      <c r="B5753" s="52" t="s">
        <v>3002</v>
      </c>
      <c r="C5753" s="32" t="s">
        <v>3005</v>
      </c>
      <c r="D5753" s="14">
        <v>6500</v>
      </c>
      <c r="E5753" s="14">
        <v>6500</v>
      </c>
      <c r="F5753" s="14">
        <v>6500</v>
      </c>
      <c r="G5753" s="14">
        <v>0</v>
      </c>
      <c r="H5753" s="14">
        <v>6500</v>
      </c>
    </row>
    <row r="5754" spans="1:8" ht="32.25">
      <c r="A5754" s="51" t="s">
        <v>377</v>
      </c>
      <c r="B5754" s="52" t="s">
        <v>3002</v>
      </c>
      <c r="C5754" s="32" t="s">
        <v>3006</v>
      </c>
      <c r="D5754" s="14">
        <v>15000</v>
      </c>
      <c r="E5754" s="14">
        <v>15000</v>
      </c>
      <c r="F5754" s="14">
        <v>15000</v>
      </c>
      <c r="G5754" s="14">
        <v>0</v>
      </c>
      <c r="H5754" s="14">
        <v>0</v>
      </c>
    </row>
    <row r="5755" spans="1:8">
      <c r="A5755" s="51" t="s">
        <v>1325</v>
      </c>
      <c r="B5755" s="52" t="s">
        <v>3002</v>
      </c>
      <c r="C5755" s="42" t="s">
        <v>7439</v>
      </c>
      <c r="D5755" s="14">
        <v>20000</v>
      </c>
      <c r="E5755" s="14">
        <v>20000</v>
      </c>
      <c r="F5755" s="14">
        <v>20000</v>
      </c>
      <c r="G5755" s="14">
        <v>0</v>
      </c>
      <c r="H5755" s="14">
        <v>0</v>
      </c>
    </row>
    <row r="5756" spans="1:8" ht="31.5">
      <c r="A5756" s="51" t="s">
        <v>3007</v>
      </c>
      <c r="B5756" s="52" t="s">
        <v>3002</v>
      </c>
      <c r="C5756" s="42" t="s">
        <v>3008</v>
      </c>
      <c r="D5756" s="14">
        <v>45000</v>
      </c>
      <c r="E5756" s="14">
        <v>45000</v>
      </c>
      <c r="F5756" s="14">
        <v>45000</v>
      </c>
      <c r="G5756" s="14">
        <v>0</v>
      </c>
      <c r="H5756" s="14">
        <v>45000</v>
      </c>
    </row>
    <row r="5757" spans="1:8" ht="47.25">
      <c r="A5757" s="51" t="s">
        <v>3009</v>
      </c>
      <c r="B5757" s="52" t="s">
        <v>3002</v>
      </c>
      <c r="C5757" s="42" t="s">
        <v>3010</v>
      </c>
      <c r="D5757" s="14">
        <v>40000</v>
      </c>
      <c r="E5757" s="14">
        <v>40000</v>
      </c>
      <c r="F5757" s="14">
        <v>40000</v>
      </c>
      <c r="G5757" s="14">
        <v>0</v>
      </c>
      <c r="H5757" s="14">
        <v>0</v>
      </c>
    </row>
    <row r="5758" spans="1:8" ht="31.5">
      <c r="A5758" s="51" t="s">
        <v>3011</v>
      </c>
      <c r="B5758" s="52" t="s">
        <v>3002</v>
      </c>
      <c r="C5758" s="42" t="s">
        <v>3012</v>
      </c>
      <c r="D5758" s="14">
        <v>30000</v>
      </c>
      <c r="E5758" s="14">
        <v>30000</v>
      </c>
      <c r="F5758" s="14">
        <v>30000</v>
      </c>
      <c r="G5758" s="14">
        <v>0</v>
      </c>
      <c r="H5758" s="14">
        <v>28696.14</v>
      </c>
    </row>
    <row r="5759" spans="1:8">
      <c r="A5759" s="51" t="s">
        <v>3013</v>
      </c>
      <c r="B5759" s="52" t="s">
        <v>3002</v>
      </c>
      <c r="C5759" s="42" t="s">
        <v>3014</v>
      </c>
      <c r="D5759" s="14">
        <v>40000</v>
      </c>
      <c r="E5759" s="14">
        <v>40000</v>
      </c>
      <c r="F5759" s="14">
        <v>40000</v>
      </c>
      <c r="G5759" s="14">
        <v>0</v>
      </c>
      <c r="H5759" s="14">
        <v>0</v>
      </c>
    </row>
    <row r="5760" spans="1:8">
      <c r="A5760" s="51" t="s">
        <v>3015</v>
      </c>
      <c r="B5760" s="52" t="s">
        <v>3002</v>
      </c>
      <c r="C5760" s="42" t="s">
        <v>3016</v>
      </c>
      <c r="D5760" s="14">
        <v>120000</v>
      </c>
      <c r="E5760" s="14">
        <v>120000</v>
      </c>
      <c r="F5760" s="14">
        <v>120000</v>
      </c>
      <c r="G5760" s="14">
        <v>0</v>
      </c>
      <c r="H5760" s="14">
        <v>120000</v>
      </c>
    </row>
    <row r="5761" spans="1:8">
      <c r="A5761" s="51" t="s">
        <v>3017</v>
      </c>
      <c r="B5761" s="52" t="s">
        <v>3002</v>
      </c>
      <c r="C5761" s="42" t="s">
        <v>3018</v>
      </c>
      <c r="D5761" s="14">
        <v>120000</v>
      </c>
      <c r="E5761" s="14">
        <v>120000</v>
      </c>
      <c r="F5761" s="14">
        <v>120000</v>
      </c>
      <c r="G5761" s="14">
        <v>0</v>
      </c>
      <c r="H5761" s="14">
        <v>120000</v>
      </c>
    </row>
    <row r="5762" spans="1:8">
      <c r="A5762" s="51" t="s">
        <v>3019</v>
      </c>
      <c r="B5762" s="52" t="s">
        <v>3002</v>
      </c>
      <c r="C5762" s="42" t="s">
        <v>3020</v>
      </c>
      <c r="D5762" s="14">
        <v>100000</v>
      </c>
      <c r="E5762" s="14">
        <v>100000</v>
      </c>
      <c r="F5762" s="14">
        <v>100000</v>
      </c>
      <c r="G5762" s="14">
        <v>0</v>
      </c>
      <c r="H5762" s="14">
        <v>100000</v>
      </c>
    </row>
    <row r="5763" spans="1:8">
      <c r="A5763" s="51" t="s">
        <v>3021</v>
      </c>
      <c r="B5763" s="52" t="s">
        <v>3002</v>
      </c>
      <c r="C5763" s="42" t="s">
        <v>3022</v>
      </c>
      <c r="D5763" s="14">
        <v>100000</v>
      </c>
      <c r="E5763" s="14">
        <v>100000</v>
      </c>
      <c r="F5763" s="14">
        <v>100000</v>
      </c>
      <c r="G5763" s="14">
        <v>0</v>
      </c>
      <c r="H5763" s="14">
        <v>100000</v>
      </c>
    </row>
    <row r="5764" spans="1:8">
      <c r="A5764" s="51" t="s">
        <v>3023</v>
      </c>
      <c r="B5764" s="52" t="s">
        <v>3002</v>
      </c>
      <c r="C5764" s="42" t="s">
        <v>3024</v>
      </c>
      <c r="D5764" s="14">
        <v>120000</v>
      </c>
      <c r="E5764" s="14">
        <v>120000</v>
      </c>
      <c r="F5764" s="14">
        <v>120000</v>
      </c>
      <c r="G5764" s="14">
        <v>0</v>
      </c>
      <c r="H5764" s="14">
        <v>120000</v>
      </c>
    </row>
    <row r="5765" spans="1:8" ht="31.5">
      <c r="A5765" s="51" t="s">
        <v>3025</v>
      </c>
      <c r="B5765" s="52" t="s">
        <v>3002</v>
      </c>
      <c r="C5765" s="42" t="s">
        <v>7440</v>
      </c>
      <c r="D5765" s="14">
        <v>100000</v>
      </c>
      <c r="E5765" s="14">
        <v>100000</v>
      </c>
      <c r="F5765" s="14">
        <v>100000</v>
      </c>
      <c r="G5765" s="14">
        <v>0</v>
      </c>
      <c r="H5765" s="14">
        <v>0</v>
      </c>
    </row>
    <row r="5766" spans="1:8" ht="31.5">
      <c r="A5766" s="51" t="s">
        <v>3026</v>
      </c>
      <c r="B5766" s="52" t="s">
        <v>3002</v>
      </c>
      <c r="C5766" s="42" t="s">
        <v>7441</v>
      </c>
      <c r="D5766" s="14">
        <v>103500</v>
      </c>
      <c r="E5766" s="14">
        <v>103500</v>
      </c>
      <c r="F5766" s="14">
        <v>103500</v>
      </c>
      <c r="G5766" s="14">
        <v>0</v>
      </c>
      <c r="H5766" s="14">
        <v>0</v>
      </c>
    </row>
    <row r="5767" spans="1:8" ht="31.5">
      <c r="A5767" s="51" t="s">
        <v>3027</v>
      </c>
      <c r="B5767" s="52" t="s">
        <v>3002</v>
      </c>
      <c r="C5767" s="42" t="s">
        <v>3028</v>
      </c>
      <c r="D5767" s="14">
        <v>30000</v>
      </c>
      <c r="E5767" s="14">
        <v>30000</v>
      </c>
      <c r="F5767" s="14">
        <v>30000</v>
      </c>
      <c r="G5767" s="14">
        <v>0</v>
      </c>
      <c r="H5767" s="14">
        <v>0</v>
      </c>
    </row>
    <row r="5768" spans="1:8" ht="31.5">
      <c r="A5768" s="51" t="s">
        <v>3029</v>
      </c>
      <c r="B5768" s="52" t="s">
        <v>3002</v>
      </c>
      <c r="C5768" s="42" t="s">
        <v>7442</v>
      </c>
      <c r="D5768" s="14">
        <v>60000</v>
      </c>
      <c r="E5768" s="14">
        <v>60000</v>
      </c>
      <c r="F5768" s="14">
        <v>60000</v>
      </c>
      <c r="G5768" s="14">
        <v>0</v>
      </c>
      <c r="H5768" s="14">
        <v>17662</v>
      </c>
    </row>
    <row r="5769" spans="1:8" ht="31.5">
      <c r="A5769" s="51" t="s">
        <v>3030</v>
      </c>
      <c r="B5769" s="52" t="s">
        <v>3002</v>
      </c>
      <c r="C5769" s="42" t="s">
        <v>3031</v>
      </c>
      <c r="D5769" s="14">
        <v>50000</v>
      </c>
      <c r="E5769" s="14">
        <v>50000</v>
      </c>
      <c r="F5769" s="14">
        <v>50000</v>
      </c>
      <c r="G5769" s="14">
        <v>0</v>
      </c>
      <c r="H5769" s="14">
        <v>50000</v>
      </c>
    </row>
    <row r="5770" spans="1:8" ht="47.25">
      <c r="A5770" s="51" t="s">
        <v>3032</v>
      </c>
      <c r="B5770" s="52" t="s">
        <v>3002</v>
      </c>
      <c r="C5770" s="42" t="s">
        <v>3033</v>
      </c>
      <c r="D5770" s="14">
        <v>50000</v>
      </c>
      <c r="E5770" s="14">
        <v>50000</v>
      </c>
      <c r="F5770" s="14">
        <v>50000</v>
      </c>
      <c r="G5770" s="14">
        <v>0</v>
      </c>
      <c r="H5770" s="14">
        <v>49594</v>
      </c>
    </row>
    <row r="5771" spans="1:8" ht="47.25">
      <c r="A5771" s="51" t="s">
        <v>3034</v>
      </c>
      <c r="B5771" s="52" t="s">
        <v>3002</v>
      </c>
      <c r="C5771" s="42" t="s">
        <v>3035</v>
      </c>
      <c r="D5771" s="14">
        <v>12000</v>
      </c>
      <c r="E5771" s="14">
        <v>12000</v>
      </c>
      <c r="F5771" s="14">
        <v>12000</v>
      </c>
      <c r="G5771" s="14">
        <v>0</v>
      </c>
      <c r="H5771" s="14">
        <v>10199</v>
      </c>
    </row>
    <row r="5772" spans="1:8" ht="63">
      <c r="A5772" s="51" t="s">
        <v>3036</v>
      </c>
      <c r="B5772" s="52" t="s">
        <v>3002</v>
      </c>
      <c r="C5772" s="42" t="s">
        <v>3037</v>
      </c>
      <c r="D5772" s="14">
        <v>50000</v>
      </c>
      <c r="E5772" s="14">
        <v>50000</v>
      </c>
      <c r="F5772" s="14">
        <v>50000</v>
      </c>
      <c r="G5772" s="14">
        <v>0</v>
      </c>
      <c r="H5772" s="14">
        <v>24343</v>
      </c>
    </row>
    <row r="5773" spans="1:8" ht="31.5">
      <c r="A5773" s="51" t="s">
        <v>3038</v>
      </c>
      <c r="B5773" s="52" t="s">
        <v>3002</v>
      </c>
      <c r="C5773" s="42" t="s">
        <v>3039</v>
      </c>
      <c r="D5773" s="14">
        <v>50000</v>
      </c>
      <c r="E5773" s="14">
        <v>50000</v>
      </c>
      <c r="F5773" s="14">
        <v>50000</v>
      </c>
      <c r="G5773" s="14">
        <v>0</v>
      </c>
      <c r="H5773" s="14">
        <v>48400</v>
      </c>
    </row>
    <row r="5774" spans="1:8" ht="31.5">
      <c r="A5774" s="51" t="s">
        <v>3040</v>
      </c>
      <c r="B5774" s="52" t="s">
        <v>3002</v>
      </c>
      <c r="C5774" s="42" t="s">
        <v>3041</v>
      </c>
      <c r="D5774" s="14">
        <v>50000</v>
      </c>
      <c r="E5774" s="14">
        <v>50000</v>
      </c>
      <c r="F5774" s="14">
        <v>50000</v>
      </c>
      <c r="G5774" s="14">
        <v>0</v>
      </c>
      <c r="H5774" s="14">
        <v>0</v>
      </c>
    </row>
    <row r="5775" spans="1:8" ht="31.5">
      <c r="A5775" s="51" t="s">
        <v>3042</v>
      </c>
      <c r="B5775" s="52" t="s">
        <v>3002</v>
      </c>
      <c r="C5775" s="42" t="s">
        <v>3043</v>
      </c>
      <c r="D5775" s="14">
        <v>70000</v>
      </c>
      <c r="E5775" s="14">
        <v>70000</v>
      </c>
      <c r="F5775" s="14">
        <v>70000</v>
      </c>
      <c r="G5775" s="14">
        <v>0</v>
      </c>
      <c r="H5775" s="14">
        <v>70000</v>
      </c>
    </row>
    <row r="5776" spans="1:8" ht="31.5">
      <c r="A5776" s="51" t="s">
        <v>3044</v>
      </c>
      <c r="B5776" s="52" t="s">
        <v>3002</v>
      </c>
      <c r="C5776" s="42" t="s">
        <v>3045</v>
      </c>
      <c r="D5776" s="14">
        <v>50000</v>
      </c>
      <c r="E5776" s="14">
        <v>50000</v>
      </c>
      <c r="F5776" s="14">
        <v>50000</v>
      </c>
      <c r="G5776" s="14">
        <v>0</v>
      </c>
      <c r="H5776" s="14">
        <v>50000</v>
      </c>
    </row>
    <row r="5777" spans="1:8" ht="31.5">
      <c r="A5777" s="51" t="s">
        <v>3046</v>
      </c>
      <c r="B5777" s="52" t="s">
        <v>3002</v>
      </c>
      <c r="C5777" s="42" t="s">
        <v>3047</v>
      </c>
      <c r="D5777" s="14">
        <v>40000</v>
      </c>
      <c r="E5777" s="14">
        <v>40000</v>
      </c>
      <c r="F5777" s="14">
        <v>40000</v>
      </c>
      <c r="G5777" s="14">
        <v>0</v>
      </c>
      <c r="H5777" s="14">
        <v>39930</v>
      </c>
    </row>
    <row r="5778" spans="1:8" ht="31.5">
      <c r="A5778" s="51" t="s">
        <v>3048</v>
      </c>
      <c r="B5778" s="52" t="s">
        <v>3002</v>
      </c>
      <c r="C5778" s="42" t="s">
        <v>3049</v>
      </c>
      <c r="D5778" s="14">
        <v>117150</v>
      </c>
      <c r="E5778" s="14">
        <v>117150</v>
      </c>
      <c r="F5778" s="14">
        <v>117150</v>
      </c>
      <c r="G5778" s="14">
        <v>0</v>
      </c>
      <c r="H5778" s="14">
        <v>117150</v>
      </c>
    </row>
    <row r="5779" spans="1:8" ht="31.5">
      <c r="A5779" s="51" t="s">
        <v>3050</v>
      </c>
      <c r="B5779" s="52" t="s">
        <v>3002</v>
      </c>
      <c r="C5779" s="42" t="s">
        <v>3051</v>
      </c>
      <c r="D5779" s="14">
        <v>50000</v>
      </c>
      <c r="E5779" s="14">
        <v>50000</v>
      </c>
      <c r="F5779" s="14">
        <v>50000</v>
      </c>
      <c r="G5779" s="14">
        <v>0</v>
      </c>
      <c r="H5779" s="14">
        <v>49177</v>
      </c>
    </row>
    <row r="5780" spans="1:8" ht="31.5">
      <c r="A5780" s="51" t="s">
        <v>3052</v>
      </c>
      <c r="B5780" s="52" t="s">
        <v>3002</v>
      </c>
      <c r="C5780" s="42" t="s">
        <v>3053</v>
      </c>
      <c r="D5780" s="14">
        <v>50000</v>
      </c>
      <c r="E5780" s="14">
        <v>50000</v>
      </c>
      <c r="F5780" s="14">
        <v>50000</v>
      </c>
      <c r="G5780" s="14">
        <v>0</v>
      </c>
      <c r="H5780" s="14">
        <v>45402</v>
      </c>
    </row>
    <row r="5781" spans="1:8" ht="31.5">
      <c r="A5781" s="51" t="s">
        <v>3054</v>
      </c>
      <c r="B5781" s="52" t="s">
        <v>3002</v>
      </c>
      <c r="C5781" s="42" t="s">
        <v>3055</v>
      </c>
      <c r="D5781" s="14">
        <v>50000</v>
      </c>
      <c r="E5781" s="14">
        <v>50000</v>
      </c>
      <c r="F5781" s="14">
        <v>50000</v>
      </c>
      <c r="G5781" s="14">
        <v>0</v>
      </c>
      <c r="H5781" s="14">
        <v>45402</v>
      </c>
    </row>
    <row r="5782" spans="1:8" ht="31.5">
      <c r="A5782" s="51" t="s">
        <v>3056</v>
      </c>
      <c r="B5782" s="52" t="s">
        <v>3002</v>
      </c>
      <c r="C5782" s="42" t="s">
        <v>3057</v>
      </c>
      <c r="D5782" s="14">
        <v>50000</v>
      </c>
      <c r="E5782" s="14">
        <v>50000</v>
      </c>
      <c r="F5782" s="14">
        <v>50000</v>
      </c>
      <c r="G5782" s="14">
        <v>0</v>
      </c>
      <c r="H5782" s="14">
        <v>49992</v>
      </c>
    </row>
    <row r="5783" spans="1:8" ht="31.5">
      <c r="A5783" s="51" t="s">
        <v>3058</v>
      </c>
      <c r="B5783" s="52" t="s">
        <v>3002</v>
      </c>
      <c r="C5783" s="42" t="s">
        <v>3059</v>
      </c>
      <c r="D5783" s="14">
        <v>100000</v>
      </c>
      <c r="E5783" s="14">
        <v>100000</v>
      </c>
      <c r="F5783" s="14">
        <v>100000</v>
      </c>
      <c r="G5783" s="14">
        <v>0</v>
      </c>
      <c r="H5783" s="14">
        <v>0</v>
      </c>
    </row>
    <row r="5784" spans="1:8" ht="31.5">
      <c r="A5784" s="51" t="s">
        <v>3060</v>
      </c>
      <c r="B5784" s="52" t="s">
        <v>3002</v>
      </c>
      <c r="C5784" s="42" t="s">
        <v>3061</v>
      </c>
      <c r="D5784" s="14">
        <v>50000</v>
      </c>
      <c r="E5784" s="14">
        <v>50000</v>
      </c>
      <c r="F5784" s="14">
        <v>50000</v>
      </c>
      <c r="G5784" s="14">
        <v>0</v>
      </c>
      <c r="H5784" s="14">
        <v>0</v>
      </c>
    </row>
    <row r="5785" spans="1:8">
      <c r="A5785" s="51" t="s">
        <v>7443</v>
      </c>
      <c r="B5785" s="52" t="s">
        <v>3002</v>
      </c>
      <c r="C5785" s="42" t="s">
        <v>7444</v>
      </c>
      <c r="D5785" s="14">
        <v>150000</v>
      </c>
      <c r="E5785" s="14">
        <v>150000</v>
      </c>
      <c r="F5785" s="14">
        <v>150000</v>
      </c>
      <c r="G5785" s="14">
        <v>150000</v>
      </c>
      <c r="H5785" s="14">
        <v>0</v>
      </c>
    </row>
    <row r="5786" spans="1:8" ht="31.5">
      <c r="A5786" s="51" t="s">
        <v>7445</v>
      </c>
      <c r="B5786" s="52" t="s">
        <v>3002</v>
      </c>
      <c r="C5786" s="42" t="s">
        <v>7446</v>
      </c>
      <c r="D5786" s="14">
        <v>200000</v>
      </c>
      <c r="E5786" s="14">
        <v>200000</v>
      </c>
      <c r="F5786" s="14">
        <v>200000</v>
      </c>
      <c r="G5786" s="14">
        <v>200000</v>
      </c>
      <c r="H5786" s="14">
        <v>0</v>
      </c>
    </row>
    <row r="5787" spans="1:8" ht="31.5">
      <c r="A5787" s="51" t="s">
        <v>7447</v>
      </c>
      <c r="B5787" s="52" t="s">
        <v>3002</v>
      </c>
      <c r="C5787" s="42" t="s">
        <v>7448</v>
      </c>
      <c r="D5787" s="14">
        <v>100000</v>
      </c>
      <c r="E5787" s="14">
        <v>0</v>
      </c>
      <c r="F5787" s="14">
        <v>0</v>
      </c>
      <c r="G5787" s="14">
        <v>0</v>
      </c>
      <c r="H5787" s="14">
        <v>0</v>
      </c>
    </row>
    <row r="5788" spans="1:8">
      <c r="A5788" s="51" t="s">
        <v>7449</v>
      </c>
      <c r="B5788" s="52" t="s">
        <v>3002</v>
      </c>
      <c r="C5788" s="42" t="s">
        <v>7450</v>
      </c>
      <c r="D5788" s="14">
        <v>300000</v>
      </c>
      <c r="E5788" s="14">
        <v>300000</v>
      </c>
      <c r="F5788" s="14">
        <v>300000</v>
      </c>
      <c r="G5788" s="14">
        <v>300000</v>
      </c>
      <c r="H5788" s="14">
        <v>0</v>
      </c>
    </row>
    <row r="5789" spans="1:8" ht="31.5">
      <c r="A5789" s="51" t="s">
        <v>7451</v>
      </c>
      <c r="B5789" s="52" t="s">
        <v>3002</v>
      </c>
      <c r="C5789" s="42" t="s">
        <v>7452</v>
      </c>
      <c r="D5789" s="14">
        <v>50000</v>
      </c>
      <c r="E5789" s="14">
        <v>50000</v>
      </c>
      <c r="F5789" s="14">
        <v>50000</v>
      </c>
      <c r="G5789" s="14">
        <v>50000</v>
      </c>
      <c r="H5789" s="14">
        <v>0</v>
      </c>
    </row>
    <row r="5790" spans="1:8">
      <c r="A5790" s="51" t="s">
        <v>7453</v>
      </c>
      <c r="B5790" s="52" t="s">
        <v>3002</v>
      </c>
      <c r="C5790" s="42" t="s">
        <v>7454</v>
      </c>
      <c r="D5790" s="14">
        <v>50000</v>
      </c>
      <c r="E5790" s="14">
        <v>25000</v>
      </c>
      <c r="F5790" s="14">
        <v>25000</v>
      </c>
      <c r="G5790" s="14">
        <v>25000</v>
      </c>
      <c r="H5790" s="14">
        <v>0</v>
      </c>
    </row>
    <row r="5791" spans="1:8">
      <c r="A5791" s="51" t="s">
        <v>7455</v>
      </c>
      <c r="B5791" s="52" t="s">
        <v>3002</v>
      </c>
      <c r="C5791" s="42" t="s">
        <v>7456</v>
      </c>
      <c r="D5791" s="14">
        <v>75000</v>
      </c>
      <c r="E5791" s="14">
        <v>75000</v>
      </c>
      <c r="F5791" s="14">
        <v>75000</v>
      </c>
      <c r="G5791" s="14">
        <v>75000</v>
      </c>
      <c r="H5791" s="14">
        <v>0</v>
      </c>
    </row>
    <row r="5792" spans="1:8">
      <c r="A5792" s="51" t="s">
        <v>7457</v>
      </c>
      <c r="B5792" s="52" t="s">
        <v>3002</v>
      </c>
      <c r="C5792" s="42" t="s">
        <v>7458</v>
      </c>
      <c r="D5792" s="14">
        <v>15000</v>
      </c>
      <c r="E5792" s="14">
        <v>15000</v>
      </c>
      <c r="F5792" s="14">
        <v>15000</v>
      </c>
      <c r="G5792" s="14">
        <v>15000</v>
      </c>
      <c r="H5792" s="14">
        <v>0</v>
      </c>
    </row>
    <row r="5793" spans="1:8">
      <c r="A5793" s="51" t="s">
        <v>7459</v>
      </c>
      <c r="B5793" s="52" t="s">
        <v>3002</v>
      </c>
      <c r="C5793" s="42" t="s">
        <v>7460</v>
      </c>
      <c r="D5793" s="14">
        <v>20000</v>
      </c>
      <c r="E5793" s="14">
        <v>0</v>
      </c>
      <c r="F5793" s="14">
        <v>0</v>
      </c>
      <c r="G5793" s="14">
        <v>0</v>
      </c>
      <c r="H5793" s="14">
        <v>0</v>
      </c>
    </row>
    <row r="5794" spans="1:8" ht="31.5">
      <c r="A5794" s="55">
        <v>15</v>
      </c>
      <c r="B5794" s="52" t="s">
        <v>3062</v>
      </c>
      <c r="C5794" s="122" t="s">
        <v>1257</v>
      </c>
      <c r="D5794" s="54">
        <f>SUM(D5795:D5800)</f>
        <v>570000</v>
      </c>
      <c r="E5794" s="54">
        <f>SUM(E5795:E5800)</f>
        <v>547000</v>
      </c>
      <c r="F5794" s="54">
        <f>SUM(F5795:F5800)</f>
        <v>547000</v>
      </c>
      <c r="G5794" s="54">
        <f>SUM(G5795:G5800)</f>
        <v>128000</v>
      </c>
      <c r="H5794" s="54">
        <f>SUM(H5795:H5800)</f>
        <v>405000</v>
      </c>
    </row>
    <row r="5795" spans="1:8" ht="32.25">
      <c r="A5795" s="51" t="s">
        <v>380</v>
      </c>
      <c r="B5795" s="52" t="s">
        <v>3062</v>
      </c>
      <c r="C5795" s="32" t="s">
        <v>3063</v>
      </c>
      <c r="D5795" s="14">
        <v>96000</v>
      </c>
      <c r="E5795" s="14">
        <v>96000</v>
      </c>
      <c r="F5795" s="14">
        <v>96000</v>
      </c>
      <c r="G5795" s="14">
        <v>0</v>
      </c>
      <c r="H5795" s="14">
        <v>96000</v>
      </c>
    </row>
    <row r="5796" spans="1:8" ht="32.25">
      <c r="A5796" s="51" t="s">
        <v>1329</v>
      </c>
      <c r="B5796" s="52" t="s">
        <v>3062</v>
      </c>
      <c r="C5796" s="32" t="s">
        <v>3064</v>
      </c>
      <c r="D5796" s="14">
        <v>96000</v>
      </c>
      <c r="E5796" s="14">
        <v>96000</v>
      </c>
      <c r="F5796" s="14">
        <v>96000</v>
      </c>
      <c r="G5796" s="14">
        <v>0</v>
      </c>
      <c r="H5796" s="14">
        <v>96000</v>
      </c>
    </row>
    <row r="5797" spans="1:8" ht="31.5">
      <c r="A5797" s="51" t="s">
        <v>1331</v>
      </c>
      <c r="B5797" s="52" t="s">
        <v>3062</v>
      </c>
      <c r="C5797" s="32" t="s">
        <v>3065</v>
      </c>
      <c r="D5797" s="14">
        <v>20000</v>
      </c>
      <c r="E5797" s="14">
        <v>20000</v>
      </c>
      <c r="F5797" s="14">
        <v>20000</v>
      </c>
      <c r="G5797" s="14">
        <v>0</v>
      </c>
      <c r="H5797" s="14">
        <v>20000</v>
      </c>
    </row>
    <row r="5798" spans="1:8" ht="31.5">
      <c r="A5798" s="51" t="s">
        <v>3066</v>
      </c>
      <c r="B5798" s="52" t="s">
        <v>3062</v>
      </c>
      <c r="C5798" s="32" t="s">
        <v>3067</v>
      </c>
      <c r="D5798" s="14">
        <v>165000</v>
      </c>
      <c r="E5798" s="14">
        <v>165000</v>
      </c>
      <c r="F5798" s="14">
        <v>165000</v>
      </c>
      <c r="G5798" s="14">
        <v>0</v>
      </c>
      <c r="H5798" s="14">
        <v>165000</v>
      </c>
    </row>
    <row r="5799" spans="1:8" ht="31.5">
      <c r="A5799" s="51" t="s">
        <v>5367</v>
      </c>
      <c r="B5799" s="52" t="s">
        <v>3062</v>
      </c>
      <c r="C5799" s="32" t="s">
        <v>7461</v>
      </c>
      <c r="D5799" s="14">
        <v>42000</v>
      </c>
      <c r="E5799" s="14">
        <v>42000</v>
      </c>
      <c r="F5799" s="14">
        <v>42000</v>
      </c>
      <c r="G5799" s="14">
        <v>0</v>
      </c>
      <c r="H5799" s="14">
        <v>28000</v>
      </c>
    </row>
    <row r="5800" spans="1:8" ht="31.5">
      <c r="A5800" s="51" t="s">
        <v>5369</v>
      </c>
      <c r="B5800" s="52" t="s">
        <v>3062</v>
      </c>
      <c r="C5800" s="53" t="s">
        <v>7461</v>
      </c>
      <c r="D5800" s="14">
        <v>151000</v>
      </c>
      <c r="E5800" s="14">
        <v>128000</v>
      </c>
      <c r="F5800" s="14">
        <v>128000</v>
      </c>
      <c r="G5800" s="14">
        <v>128000</v>
      </c>
      <c r="H5800" s="14">
        <v>0</v>
      </c>
    </row>
    <row r="5801" spans="1:8">
      <c r="A5801" s="55">
        <v>16</v>
      </c>
      <c r="B5801" s="52" t="s">
        <v>3068</v>
      </c>
      <c r="C5801" s="122" t="s">
        <v>1257</v>
      </c>
      <c r="D5801" s="54">
        <f>SUM(D5802:D5811)</f>
        <v>1440000</v>
      </c>
      <c r="E5801" s="54">
        <f>SUM(E5802:E5811)</f>
        <v>1374000</v>
      </c>
      <c r="F5801" s="54">
        <f>SUM(F5802:F5811)</f>
        <v>1374000</v>
      </c>
      <c r="G5801" s="54">
        <f>SUM(G5802:G5811)</f>
        <v>374000</v>
      </c>
      <c r="H5801" s="54">
        <f>SUM(H5802:H5811)</f>
        <v>991775.17</v>
      </c>
    </row>
    <row r="5802" spans="1:8">
      <c r="A5802" s="51" t="s">
        <v>383</v>
      </c>
      <c r="B5802" s="52" t="s">
        <v>3068</v>
      </c>
      <c r="C5802" s="42" t="s">
        <v>3069</v>
      </c>
      <c r="D5802" s="14">
        <v>190000</v>
      </c>
      <c r="E5802" s="14">
        <v>190000</v>
      </c>
      <c r="F5802" s="14">
        <v>190000</v>
      </c>
      <c r="G5802" s="14">
        <v>0</v>
      </c>
      <c r="H5802" s="14">
        <v>190000</v>
      </c>
    </row>
    <row r="5803" spans="1:8" ht="47.25">
      <c r="A5803" s="51" t="s">
        <v>596</v>
      </c>
      <c r="B5803" s="52" t="s">
        <v>3068</v>
      </c>
      <c r="C5803" s="42" t="s">
        <v>3070</v>
      </c>
      <c r="D5803" s="14">
        <v>560000</v>
      </c>
      <c r="E5803" s="14">
        <v>560000</v>
      </c>
      <c r="F5803" s="14">
        <v>560000</v>
      </c>
      <c r="G5803" s="14">
        <v>0</v>
      </c>
      <c r="H5803" s="14">
        <v>551957.17000000004</v>
      </c>
    </row>
    <row r="5804" spans="1:8" ht="31.5">
      <c r="A5804" s="51" t="s">
        <v>598</v>
      </c>
      <c r="B5804" s="52" t="s">
        <v>3068</v>
      </c>
      <c r="C5804" s="42" t="s">
        <v>3071</v>
      </c>
      <c r="D5804" s="14">
        <v>100000</v>
      </c>
      <c r="E5804" s="14">
        <v>100000</v>
      </c>
      <c r="F5804" s="14">
        <v>100000</v>
      </c>
      <c r="G5804" s="14">
        <v>0</v>
      </c>
      <c r="H5804" s="14">
        <v>100000</v>
      </c>
    </row>
    <row r="5805" spans="1:8" ht="31.5">
      <c r="A5805" s="51" t="s">
        <v>600</v>
      </c>
      <c r="B5805" s="52" t="s">
        <v>3068</v>
      </c>
      <c r="C5805" s="42" t="s">
        <v>3072</v>
      </c>
      <c r="D5805" s="14">
        <v>50000</v>
      </c>
      <c r="E5805" s="14">
        <v>50000</v>
      </c>
      <c r="F5805" s="14">
        <v>50000</v>
      </c>
      <c r="G5805" s="14">
        <v>0</v>
      </c>
      <c r="H5805" s="14">
        <v>49834</v>
      </c>
    </row>
    <row r="5806" spans="1:8" ht="31.5">
      <c r="A5806" s="51" t="s">
        <v>602</v>
      </c>
      <c r="B5806" s="52" t="s">
        <v>3068</v>
      </c>
      <c r="C5806" s="42" t="s">
        <v>3073</v>
      </c>
      <c r="D5806" s="14">
        <v>50000</v>
      </c>
      <c r="E5806" s="14">
        <v>50000</v>
      </c>
      <c r="F5806" s="14">
        <v>50000</v>
      </c>
      <c r="G5806" s="14">
        <v>0</v>
      </c>
      <c r="H5806" s="14">
        <v>49992</v>
      </c>
    </row>
    <row r="5807" spans="1:8" ht="31.5">
      <c r="A5807" s="51" t="s">
        <v>604</v>
      </c>
      <c r="B5807" s="52" t="s">
        <v>3068</v>
      </c>
      <c r="C5807" s="42" t="s">
        <v>3074</v>
      </c>
      <c r="D5807" s="14">
        <v>50000</v>
      </c>
      <c r="E5807" s="14">
        <v>50000</v>
      </c>
      <c r="F5807" s="14">
        <v>50000</v>
      </c>
      <c r="G5807" s="14">
        <v>0</v>
      </c>
      <c r="H5807" s="14">
        <v>49992</v>
      </c>
    </row>
    <row r="5808" spans="1:8">
      <c r="A5808" s="51" t="s">
        <v>606</v>
      </c>
      <c r="B5808" s="52" t="s">
        <v>3068</v>
      </c>
      <c r="C5808" s="42" t="s">
        <v>7462</v>
      </c>
      <c r="D5808" s="14">
        <v>180000</v>
      </c>
      <c r="E5808" s="14">
        <v>180000</v>
      </c>
      <c r="F5808" s="14">
        <v>180000</v>
      </c>
      <c r="G5808" s="14">
        <v>180000</v>
      </c>
      <c r="H5808" s="14">
        <v>0</v>
      </c>
    </row>
    <row r="5809" spans="1:8">
      <c r="A5809" s="51" t="s">
        <v>608</v>
      </c>
      <c r="B5809" s="52" t="s">
        <v>3068</v>
      </c>
      <c r="C5809" s="42" t="s">
        <v>7463</v>
      </c>
      <c r="D5809" s="14">
        <v>180000</v>
      </c>
      <c r="E5809" s="14">
        <v>180000</v>
      </c>
      <c r="F5809" s="14">
        <v>180000</v>
      </c>
      <c r="G5809" s="14">
        <v>180000</v>
      </c>
      <c r="H5809" s="14">
        <v>0</v>
      </c>
    </row>
    <row r="5810" spans="1:8">
      <c r="A5810" s="51" t="s">
        <v>5380</v>
      </c>
      <c r="B5810" s="52" t="s">
        <v>3068</v>
      </c>
      <c r="C5810" s="42" t="s">
        <v>7464</v>
      </c>
      <c r="D5810" s="14">
        <v>60000</v>
      </c>
      <c r="E5810" s="14">
        <v>14000</v>
      </c>
      <c r="F5810" s="14">
        <v>14000</v>
      </c>
      <c r="G5810" s="14">
        <v>14000</v>
      </c>
      <c r="H5810" s="14">
        <v>0</v>
      </c>
    </row>
    <row r="5811" spans="1:8" ht="31.5">
      <c r="A5811" s="51" t="s">
        <v>5382</v>
      </c>
      <c r="B5811" s="52" t="s">
        <v>3068</v>
      </c>
      <c r="C5811" s="42" t="s">
        <v>7465</v>
      </c>
      <c r="D5811" s="14">
        <v>20000</v>
      </c>
      <c r="E5811" s="14">
        <v>0</v>
      </c>
      <c r="F5811" s="14">
        <v>0</v>
      </c>
      <c r="G5811" s="14">
        <v>0</v>
      </c>
      <c r="H5811" s="14">
        <v>0</v>
      </c>
    </row>
    <row r="5812" spans="1:8">
      <c r="A5812" s="55">
        <v>17</v>
      </c>
      <c r="B5812" s="52" t="s">
        <v>7466</v>
      </c>
      <c r="C5812" s="122" t="s">
        <v>1257</v>
      </c>
      <c r="D5812" s="54">
        <f>SUM(D5813)</f>
        <v>1000000</v>
      </c>
      <c r="E5812" s="54">
        <f>SUM(E5813)</f>
        <v>849000</v>
      </c>
      <c r="F5812" s="54">
        <f>SUM(F5813)</f>
        <v>849000</v>
      </c>
      <c r="G5812" s="54">
        <f>SUM(G5813)</f>
        <v>849000</v>
      </c>
      <c r="H5812" s="54">
        <f>SUM(H5813)</f>
        <v>0</v>
      </c>
    </row>
    <row r="5813" spans="1:8" ht="31.5">
      <c r="A5813" s="51" t="s">
        <v>386</v>
      </c>
      <c r="B5813" s="52" t="s">
        <v>7466</v>
      </c>
      <c r="C5813" s="42" t="s">
        <v>7467</v>
      </c>
      <c r="D5813" s="14">
        <v>1000000</v>
      </c>
      <c r="E5813" s="14">
        <v>849000</v>
      </c>
      <c r="F5813" s="14">
        <v>849000</v>
      </c>
      <c r="G5813" s="14">
        <v>849000</v>
      </c>
      <c r="H5813" s="14">
        <v>0</v>
      </c>
    </row>
    <row r="5814" spans="1:8">
      <c r="A5814" s="55">
        <v>18</v>
      </c>
      <c r="B5814" s="52" t="s">
        <v>3075</v>
      </c>
      <c r="C5814" s="122" t="s">
        <v>1257</v>
      </c>
      <c r="D5814" s="54">
        <f>SUM(D5815:D5816)</f>
        <v>316000</v>
      </c>
      <c r="E5814" s="54">
        <f>SUM(E5815:E5816)</f>
        <v>303000</v>
      </c>
      <c r="F5814" s="54">
        <f>SUM(F5815:F5816)</f>
        <v>303000</v>
      </c>
      <c r="G5814" s="54">
        <f>SUM(G5815:G5816)</f>
        <v>70000</v>
      </c>
      <c r="H5814" s="54">
        <f>SUM(H5815:H5816)</f>
        <v>99917.98</v>
      </c>
    </row>
    <row r="5815" spans="1:8">
      <c r="A5815" s="51" t="s">
        <v>625</v>
      </c>
      <c r="B5815" s="52" t="s">
        <v>3075</v>
      </c>
      <c r="C5815" s="122" t="s">
        <v>3076</v>
      </c>
      <c r="D5815" s="54">
        <v>216000</v>
      </c>
      <c r="E5815" s="14">
        <v>203000</v>
      </c>
      <c r="F5815" s="14">
        <v>203000</v>
      </c>
      <c r="G5815" s="14">
        <v>70000</v>
      </c>
      <c r="H5815" s="14">
        <v>0</v>
      </c>
    </row>
    <row r="5816" spans="1:8">
      <c r="A5816" s="51" t="s">
        <v>1345</v>
      </c>
      <c r="B5816" s="52" t="s">
        <v>3075</v>
      </c>
      <c r="C5816" s="122" t="s">
        <v>3077</v>
      </c>
      <c r="D5816" s="54">
        <v>100000</v>
      </c>
      <c r="E5816" s="14">
        <v>100000</v>
      </c>
      <c r="F5816" s="14">
        <v>100000</v>
      </c>
      <c r="G5816" s="14">
        <v>0</v>
      </c>
      <c r="H5816" s="14">
        <v>99917.98</v>
      </c>
    </row>
    <row r="5817" spans="1:8">
      <c r="A5817" s="51" t="s">
        <v>155</v>
      </c>
      <c r="B5817" s="52" t="s">
        <v>3078</v>
      </c>
      <c r="C5817" s="122" t="s">
        <v>1257</v>
      </c>
      <c r="D5817" s="54">
        <f>SUM(D5818:D5821)</f>
        <v>158000</v>
      </c>
      <c r="E5817" s="54">
        <f>SUM(E5818:E5821)</f>
        <v>152000</v>
      </c>
      <c r="F5817" s="54">
        <f>SUM(F5818:F5821)</f>
        <v>152000</v>
      </c>
      <c r="G5817" s="54">
        <f>SUM(G5818:G5821)</f>
        <v>36000</v>
      </c>
      <c r="H5817" s="54">
        <f>SUM(H5818:H5821)</f>
        <v>0</v>
      </c>
    </row>
    <row r="5818" spans="1:8" ht="32.25">
      <c r="A5818" s="51" t="s">
        <v>628</v>
      </c>
      <c r="B5818" s="51" t="s">
        <v>3078</v>
      </c>
      <c r="C5818" s="122" t="s">
        <v>3079</v>
      </c>
      <c r="D5818" s="14">
        <v>53000</v>
      </c>
      <c r="E5818" s="14">
        <v>53000</v>
      </c>
      <c r="F5818" s="14">
        <v>53000</v>
      </c>
      <c r="G5818" s="14">
        <v>0</v>
      </c>
      <c r="H5818" s="14">
        <v>0</v>
      </c>
    </row>
    <row r="5819" spans="1:8">
      <c r="A5819" s="51" t="s">
        <v>630</v>
      </c>
      <c r="B5819" s="51" t="s">
        <v>3078</v>
      </c>
      <c r="C5819" s="122" t="s">
        <v>3080</v>
      </c>
      <c r="D5819" s="14">
        <v>63000</v>
      </c>
      <c r="E5819" s="14">
        <v>63000</v>
      </c>
      <c r="F5819" s="14">
        <v>63000</v>
      </c>
      <c r="G5819" s="14">
        <v>0</v>
      </c>
      <c r="H5819" s="14">
        <v>0</v>
      </c>
    </row>
    <row r="5820" spans="1:8">
      <c r="A5820" s="51" t="s">
        <v>1352</v>
      </c>
      <c r="B5820" s="51" t="s">
        <v>3078</v>
      </c>
      <c r="C5820" s="122" t="s">
        <v>3080</v>
      </c>
      <c r="D5820" s="14">
        <v>32000</v>
      </c>
      <c r="E5820" s="14">
        <v>26000</v>
      </c>
      <c r="F5820" s="14">
        <v>26000</v>
      </c>
      <c r="G5820" s="14">
        <v>26000</v>
      </c>
      <c r="H5820" s="14">
        <v>0</v>
      </c>
    </row>
    <row r="5821" spans="1:8">
      <c r="A5821" s="51" t="s">
        <v>1354</v>
      </c>
      <c r="B5821" s="51" t="s">
        <v>3078</v>
      </c>
      <c r="C5821" s="53" t="s">
        <v>7468</v>
      </c>
      <c r="D5821" s="14">
        <v>10000</v>
      </c>
      <c r="E5821" s="14">
        <v>10000</v>
      </c>
      <c r="F5821" s="14">
        <v>10000</v>
      </c>
      <c r="G5821" s="14">
        <v>10000</v>
      </c>
      <c r="H5821" s="14">
        <v>0</v>
      </c>
    </row>
    <row r="5822" spans="1:8">
      <c r="A5822" s="55">
        <v>20</v>
      </c>
      <c r="B5822" s="51" t="s">
        <v>3081</v>
      </c>
      <c r="C5822" s="122" t="s">
        <v>1257</v>
      </c>
      <c r="D5822" s="54">
        <f>SUM(D5823:D5826)</f>
        <v>360000</v>
      </c>
      <c r="E5822" s="54">
        <f>SUM(E5823:E5826)</f>
        <v>360000</v>
      </c>
      <c r="F5822" s="54">
        <f>SUM(F5823:F5826)</f>
        <v>360000</v>
      </c>
      <c r="G5822" s="54">
        <f>SUM(G5823:G5826)</f>
        <v>0</v>
      </c>
      <c r="H5822" s="54">
        <f>SUM(H5823:H5826)</f>
        <v>355593.13</v>
      </c>
    </row>
    <row r="5823" spans="1:8">
      <c r="A5823" s="51" t="s">
        <v>633</v>
      </c>
      <c r="B5823" s="51" t="s">
        <v>3081</v>
      </c>
      <c r="C5823" s="42" t="s">
        <v>3082</v>
      </c>
      <c r="D5823" s="14">
        <v>140000</v>
      </c>
      <c r="E5823" s="14">
        <v>140000</v>
      </c>
      <c r="F5823" s="14">
        <v>140000</v>
      </c>
      <c r="G5823" s="14">
        <v>0</v>
      </c>
      <c r="H5823" s="14">
        <v>140000</v>
      </c>
    </row>
    <row r="5824" spans="1:8">
      <c r="A5824" s="51" t="s">
        <v>635</v>
      </c>
      <c r="B5824" s="51" t="s">
        <v>3081</v>
      </c>
      <c r="C5824" s="42" t="s">
        <v>3083</v>
      </c>
      <c r="D5824" s="14">
        <v>70000</v>
      </c>
      <c r="E5824" s="14">
        <v>70000</v>
      </c>
      <c r="F5824" s="14">
        <v>70000</v>
      </c>
      <c r="G5824" s="14">
        <v>0</v>
      </c>
      <c r="H5824" s="14">
        <v>69575</v>
      </c>
    </row>
    <row r="5825" spans="1:8" ht="31.5">
      <c r="A5825" s="51" t="s">
        <v>637</v>
      </c>
      <c r="B5825" s="51" t="s">
        <v>3081</v>
      </c>
      <c r="C5825" s="42" t="s">
        <v>3084</v>
      </c>
      <c r="D5825" s="14">
        <v>100000</v>
      </c>
      <c r="E5825" s="14">
        <v>100000</v>
      </c>
      <c r="F5825" s="14">
        <v>100000</v>
      </c>
      <c r="G5825" s="14">
        <v>0</v>
      </c>
      <c r="H5825" s="14">
        <v>97460</v>
      </c>
    </row>
    <row r="5826" spans="1:8" ht="31.5">
      <c r="A5826" s="51" t="s">
        <v>639</v>
      </c>
      <c r="B5826" s="51" t="s">
        <v>3081</v>
      </c>
      <c r="C5826" s="42" t="s">
        <v>3085</v>
      </c>
      <c r="D5826" s="14">
        <v>50000</v>
      </c>
      <c r="E5826" s="14">
        <v>50000</v>
      </c>
      <c r="F5826" s="14">
        <v>50000</v>
      </c>
      <c r="G5826" s="14">
        <v>0</v>
      </c>
      <c r="H5826" s="14">
        <v>48558.13</v>
      </c>
    </row>
    <row r="5827" spans="1:8">
      <c r="A5827" s="55">
        <v>21</v>
      </c>
      <c r="B5827" s="52" t="s">
        <v>3086</v>
      </c>
      <c r="C5827" s="122" t="s">
        <v>1257</v>
      </c>
      <c r="D5827" s="54">
        <f>SUM(D5828:D5832)</f>
        <v>505000</v>
      </c>
      <c r="E5827" s="54">
        <f>SUM(E5828:E5832)</f>
        <v>481000</v>
      </c>
      <c r="F5827" s="54">
        <f>SUM(F5828:F5832)</f>
        <v>481000</v>
      </c>
      <c r="G5827" s="54">
        <f>SUM(G5828:G5832)</f>
        <v>45000</v>
      </c>
      <c r="H5827" s="54">
        <f>SUM(H5828:H5832)</f>
        <v>335801.52</v>
      </c>
    </row>
    <row r="5828" spans="1:8" ht="31.5">
      <c r="A5828" s="51" t="s">
        <v>650</v>
      </c>
      <c r="B5828" s="51" t="s">
        <v>3086</v>
      </c>
      <c r="C5828" s="42" t="s">
        <v>3087</v>
      </c>
      <c r="D5828" s="14">
        <v>158000</v>
      </c>
      <c r="E5828" s="14">
        <v>158000</v>
      </c>
      <c r="F5828" s="14">
        <v>158000</v>
      </c>
      <c r="G5828" s="14">
        <v>0</v>
      </c>
      <c r="H5828" s="14">
        <v>116000</v>
      </c>
    </row>
    <row r="5829" spans="1:8" ht="47.25">
      <c r="A5829" s="51" t="s">
        <v>652</v>
      </c>
      <c r="B5829" s="51" t="s">
        <v>3086</v>
      </c>
      <c r="C5829" s="42" t="s">
        <v>3088</v>
      </c>
      <c r="D5829" s="14">
        <v>158000</v>
      </c>
      <c r="E5829" s="14">
        <v>158000</v>
      </c>
      <c r="F5829" s="14">
        <v>158000</v>
      </c>
      <c r="G5829" s="14">
        <v>45000</v>
      </c>
      <c r="H5829" s="14">
        <v>111116.5</v>
      </c>
    </row>
    <row r="5830" spans="1:8" ht="31.5">
      <c r="A5830" s="51" t="s">
        <v>654</v>
      </c>
      <c r="B5830" s="51" t="s">
        <v>3086</v>
      </c>
      <c r="C5830" s="42" t="s">
        <v>3089</v>
      </c>
      <c r="D5830" s="14">
        <v>79000</v>
      </c>
      <c r="E5830" s="14">
        <v>79000</v>
      </c>
      <c r="F5830" s="14">
        <v>79000</v>
      </c>
      <c r="G5830" s="14">
        <v>0</v>
      </c>
      <c r="H5830" s="14">
        <v>54195</v>
      </c>
    </row>
    <row r="5831" spans="1:8" ht="47.25">
      <c r="A5831" s="51" t="s">
        <v>656</v>
      </c>
      <c r="B5831" s="51" t="s">
        <v>3086</v>
      </c>
      <c r="C5831" s="42" t="s">
        <v>3090</v>
      </c>
      <c r="D5831" s="14">
        <v>79000</v>
      </c>
      <c r="E5831" s="14">
        <v>79000</v>
      </c>
      <c r="F5831" s="14">
        <v>79000</v>
      </c>
      <c r="G5831" s="14">
        <v>0</v>
      </c>
      <c r="H5831" s="14">
        <v>54490.02</v>
      </c>
    </row>
    <row r="5832" spans="1:8" ht="47.25">
      <c r="A5832" s="51" t="s">
        <v>3386</v>
      </c>
      <c r="B5832" s="51" t="s">
        <v>3086</v>
      </c>
      <c r="C5832" s="42" t="s">
        <v>7469</v>
      </c>
      <c r="D5832" s="14">
        <v>31000</v>
      </c>
      <c r="E5832" s="14">
        <v>7000</v>
      </c>
      <c r="F5832" s="14">
        <v>7000</v>
      </c>
      <c r="G5832" s="14">
        <v>0</v>
      </c>
      <c r="H5832" s="14">
        <v>0</v>
      </c>
    </row>
    <row r="5833" spans="1:8">
      <c r="A5833" s="51" t="s">
        <v>0</v>
      </c>
      <c r="B5833" s="51" t="s">
        <v>7470</v>
      </c>
      <c r="C5833" s="123" t="s">
        <v>1257</v>
      </c>
      <c r="D5833" s="54">
        <f>SUM(D5834:D5834)</f>
        <v>150000</v>
      </c>
      <c r="E5833" s="54">
        <f>SUM(E5834:E5834)</f>
        <v>127000</v>
      </c>
      <c r="F5833" s="54">
        <f>SUM(F5834:F5834)</f>
        <v>127000</v>
      </c>
      <c r="G5833" s="54">
        <f>SUM(G5834:G5834)</f>
        <v>127000</v>
      </c>
      <c r="H5833" s="54">
        <f>SUM(H5834:H5834)</f>
        <v>0</v>
      </c>
    </row>
    <row r="5834" spans="1:8" ht="31.5">
      <c r="A5834" s="51" t="s">
        <v>659</v>
      </c>
      <c r="B5834" s="51" t="s">
        <v>7470</v>
      </c>
      <c r="C5834" s="42" t="s">
        <v>7471</v>
      </c>
      <c r="D5834" s="14">
        <v>150000</v>
      </c>
      <c r="E5834" s="14">
        <v>127000</v>
      </c>
      <c r="F5834" s="14">
        <v>127000</v>
      </c>
      <c r="G5834" s="14">
        <v>127000</v>
      </c>
      <c r="H5834" s="14">
        <v>0</v>
      </c>
    </row>
    <row r="5835" spans="1:8" ht="47.25">
      <c r="A5835" s="55">
        <v>23</v>
      </c>
      <c r="B5835" s="51" t="s">
        <v>3092</v>
      </c>
      <c r="C5835" s="123" t="s">
        <v>1257</v>
      </c>
      <c r="D5835" s="54">
        <f>SUM(D5836:D5836)</f>
        <v>450000</v>
      </c>
      <c r="E5835" s="54">
        <f>SUM(E5836:E5836)</f>
        <v>450000</v>
      </c>
      <c r="F5835" s="54">
        <f>SUM(F5836:F5836)</f>
        <v>450000</v>
      </c>
      <c r="G5835" s="54">
        <f>SUM(G5836:G5836)</f>
        <v>0</v>
      </c>
      <c r="H5835" s="54">
        <f>SUM(H5836:H5836)</f>
        <v>0</v>
      </c>
    </row>
    <row r="5836" spans="1:8" ht="47.25">
      <c r="A5836" s="51" t="s">
        <v>664</v>
      </c>
      <c r="B5836" s="51" t="s">
        <v>3092</v>
      </c>
      <c r="C5836" s="32" t="s">
        <v>3093</v>
      </c>
      <c r="D5836" s="14">
        <v>450000</v>
      </c>
      <c r="E5836" s="14">
        <v>450000</v>
      </c>
      <c r="F5836" s="14">
        <v>450000</v>
      </c>
      <c r="G5836" s="14">
        <v>0</v>
      </c>
      <c r="H5836" s="14">
        <v>0</v>
      </c>
    </row>
    <row r="5837" spans="1:8" ht="47.25">
      <c r="A5837" s="51" t="s">
        <v>2</v>
      </c>
      <c r="B5837" s="51" t="s">
        <v>3094</v>
      </c>
      <c r="C5837" s="123" t="s">
        <v>1257</v>
      </c>
      <c r="D5837" s="54">
        <f>SUM(D5838)</f>
        <v>200000</v>
      </c>
      <c r="E5837" s="54">
        <f>SUM(E5838)</f>
        <v>200000</v>
      </c>
      <c r="F5837" s="54">
        <f>SUM(F5838)</f>
        <v>200000</v>
      </c>
      <c r="G5837" s="54">
        <f>SUM(G5838)</f>
        <v>0</v>
      </c>
      <c r="H5837" s="54">
        <f>SUM(H5838)</f>
        <v>0</v>
      </c>
    </row>
    <row r="5838" spans="1:8" ht="47.25">
      <c r="A5838" s="51" t="s">
        <v>673</v>
      </c>
      <c r="B5838" s="51" t="s">
        <v>3094</v>
      </c>
      <c r="C5838" s="122" t="s">
        <v>3095</v>
      </c>
      <c r="D5838" s="54">
        <v>200000</v>
      </c>
      <c r="E5838" s="54">
        <v>200000</v>
      </c>
      <c r="F5838" s="54">
        <v>200000</v>
      </c>
      <c r="G5838" s="54">
        <v>0</v>
      </c>
      <c r="H5838" s="14">
        <v>0</v>
      </c>
    </row>
    <row r="5839" spans="1:8" ht="47.25">
      <c r="A5839" s="51" t="s">
        <v>3</v>
      </c>
      <c r="B5839" s="51" t="s">
        <v>3096</v>
      </c>
      <c r="C5839" s="123" t="s">
        <v>1257</v>
      </c>
      <c r="D5839" s="54">
        <f>SUM(D5840:D5842)</f>
        <v>340000</v>
      </c>
      <c r="E5839" s="54">
        <f>SUM(E5840:E5842)</f>
        <v>340000</v>
      </c>
      <c r="F5839" s="54">
        <f>SUM(F5840:F5842)</f>
        <v>340000</v>
      </c>
      <c r="G5839" s="54">
        <f>SUM(G5840:G5842)</f>
        <v>0</v>
      </c>
      <c r="H5839" s="54">
        <f>SUM(H5840:H5842)</f>
        <v>252952</v>
      </c>
    </row>
    <row r="5840" spans="1:8" ht="47.25">
      <c r="A5840" s="51" t="s">
        <v>703</v>
      </c>
      <c r="B5840" s="51" t="s">
        <v>3096</v>
      </c>
      <c r="C5840" s="122" t="s">
        <v>3097</v>
      </c>
      <c r="D5840" s="54">
        <v>50000</v>
      </c>
      <c r="E5840" s="14">
        <v>50000</v>
      </c>
      <c r="F5840" s="14">
        <v>50000</v>
      </c>
      <c r="G5840" s="14">
        <v>0</v>
      </c>
      <c r="H5840" s="14">
        <v>49992</v>
      </c>
    </row>
    <row r="5841" spans="1:8" ht="47.25">
      <c r="A5841" s="51" t="s">
        <v>705</v>
      </c>
      <c r="B5841" s="51" t="s">
        <v>3096</v>
      </c>
      <c r="C5841" s="122" t="s">
        <v>3098</v>
      </c>
      <c r="D5841" s="54">
        <v>100000</v>
      </c>
      <c r="E5841" s="14">
        <v>100000</v>
      </c>
      <c r="F5841" s="14">
        <v>100000</v>
      </c>
      <c r="G5841" s="14">
        <v>0</v>
      </c>
      <c r="H5841" s="14">
        <v>12960</v>
      </c>
    </row>
    <row r="5842" spans="1:8" ht="47.25">
      <c r="A5842" s="51" t="s">
        <v>707</v>
      </c>
      <c r="B5842" s="51" t="s">
        <v>3096</v>
      </c>
      <c r="C5842" s="122" t="s">
        <v>3099</v>
      </c>
      <c r="D5842" s="54">
        <v>190000</v>
      </c>
      <c r="E5842" s="14">
        <v>190000</v>
      </c>
      <c r="F5842" s="14">
        <v>190000</v>
      </c>
      <c r="G5842" s="14">
        <v>0</v>
      </c>
      <c r="H5842" s="14">
        <v>190000</v>
      </c>
    </row>
    <row r="5843" spans="1:8" ht="47.25">
      <c r="A5843" s="55">
        <v>26</v>
      </c>
      <c r="B5843" s="51" t="s">
        <v>3100</v>
      </c>
      <c r="C5843" s="123" t="s">
        <v>1257</v>
      </c>
      <c r="D5843" s="54">
        <f>SUM(D5844:D5846)</f>
        <v>9142000</v>
      </c>
      <c r="E5843" s="54">
        <f>SUM(E5844:E5846)</f>
        <v>9136000</v>
      </c>
      <c r="F5843" s="54">
        <f>SUM(F5844:F5846)</f>
        <v>9136000</v>
      </c>
      <c r="G5843" s="54">
        <f>SUM(G5844:G5846)</f>
        <v>31000</v>
      </c>
      <c r="H5843" s="54">
        <f>SUM(H5844:H5846)</f>
        <v>96698.06</v>
      </c>
    </row>
    <row r="5844" spans="1:8" ht="47.25">
      <c r="A5844" s="51" t="s">
        <v>723</v>
      </c>
      <c r="B5844" s="51" t="s">
        <v>3100</v>
      </c>
      <c r="C5844" s="42" t="s">
        <v>3101</v>
      </c>
      <c r="D5844" s="14">
        <v>79000</v>
      </c>
      <c r="E5844" s="14">
        <v>79000</v>
      </c>
      <c r="F5844" s="14">
        <v>79000</v>
      </c>
      <c r="G5844" s="14">
        <v>21000</v>
      </c>
      <c r="H5844" s="14">
        <v>49698.06</v>
      </c>
    </row>
    <row r="5845" spans="1:8" ht="47.25">
      <c r="A5845" s="51" t="s">
        <v>725</v>
      </c>
      <c r="B5845" s="51" t="s">
        <v>3100</v>
      </c>
      <c r="C5845" s="42" t="s">
        <v>3102</v>
      </c>
      <c r="D5845" s="14">
        <v>63000</v>
      </c>
      <c r="E5845" s="14">
        <v>57000</v>
      </c>
      <c r="F5845" s="14">
        <v>57000</v>
      </c>
      <c r="G5845" s="14">
        <v>10000</v>
      </c>
      <c r="H5845" s="14">
        <v>47000</v>
      </c>
    </row>
    <row r="5846" spans="1:8" ht="47.25">
      <c r="A5846" s="51" t="s">
        <v>2480</v>
      </c>
      <c r="B5846" s="51" t="s">
        <v>3100</v>
      </c>
      <c r="C5846" s="32" t="s">
        <v>3103</v>
      </c>
      <c r="D5846" s="14">
        <v>9000000</v>
      </c>
      <c r="E5846" s="14">
        <v>9000000</v>
      </c>
      <c r="F5846" s="14">
        <v>9000000</v>
      </c>
      <c r="G5846" s="14">
        <v>0</v>
      </c>
      <c r="H5846" s="14">
        <v>0</v>
      </c>
    </row>
    <row r="5847" spans="1:8" ht="47.25">
      <c r="A5847" s="55">
        <v>27</v>
      </c>
      <c r="B5847" s="51" t="s">
        <v>3104</v>
      </c>
      <c r="C5847" s="123" t="s">
        <v>1257</v>
      </c>
      <c r="D5847" s="54">
        <f>SUM(D5848:D5849)</f>
        <v>929000</v>
      </c>
      <c r="E5847" s="54">
        <f>SUM(E5848:E5849)</f>
        <v>892000</v>
      </c>
      <c r="F5847" s="54">
        <f>SUM(F5848:F5849)</f>
        <v>892000</v>
      </c>
      <c r="G5847" s="54">
        <f>SUM(G5848:G5849)</f>
        <v>206000</v>
      </c>
      <c r="H5847" s="54">
        <f>SUM(H5848:H5849)</f>
        <v>0</v>
      </c>
    </row>
    <row r="5848" spans="1:8" ht="47.25">
      <c r="A5848" s="51" t="s">
        <v>728</v>
      </c>
      <c r="B5848" s="51" t="s">
        <v>3104</v>
      </c>
      <c r="C5848" s="42" t="s">
        <v>3105</v>
      </c>
      <c r="D5848" s="14">
        <v>791000</v>
      </c>
      <c r="E5848" s="14">
        <v>790000</v>
      </c>
      <c r="F5848" s="14">
        <v>790000</v>
      </c>
      <c r="G5848" s="14">
        <v>206000</v>
      </c>
      <c r="H5848" s="14">
        <v>0</v>
      </c>
    </row>
    <row r="5849" spans="1:8" ht="47.25">
      <c r="A5849" s="51" t="s">
        <v>730</v>
      </c>
      <c r="B5849" s="51" t="s">
        <v>3104</v>
      </c>
      <c r="C5849" s="42" t="s">
        <v>3106</v>
      </c>
      <c r="D5849" s="14">
        <v>138000</v>
      </c>
      <c r="E5849" s="14">
        <v>102000</v>
      </c>
      <c r="F5849" s="14">
        <v>102000</v>
      </c>
      <c r="G5849" s="14">
        <v>0</v>
      </c>
      <c r="H5849" s="14">
        <v>0</v>
      </c>
    </row>
    <row r="5850" spans="1:8" ht="47.25">
      <c r="A5850" s="55">
        <v>28</v>
      </c>
      <c r="B5850" s="52" t="s">
        <v>3107</v>
      </c>
      <c r="C5850" s="122" t="s">
        <v>1257</v>
      </c>
      <c r="D5850" s="54">
        <f>SUM(D5851:D5852)</f>
        <v>79000</v>
      </c>
      <c r="E5850" s="54">
        <f>SUM(E5851:E5852)</f>
        <v>76000</v>
      </c>
      <c r="F5850" s="54">
        <f>SUM(F5851:F5852)</f>
        <v>76000</v>
      </c>
      <c r="G5850" s="54">
        <f>SUM(G5851:G5852)</f>
        <v>18000</v>
      </c>
      <c r="H5850" s="54">
        <f>SUM(H5851:H5852)</f>
        <v>58000</v>
      </c>
    </row>
    <row r="5851" spans="1:8" ht="47.25">
      <c r="A5851" s="51" t="s">
        <v>733</v>
      </c>
      <c r="B5851" s="52" t="s">
        <v>3107</v>
      </c>
      <c r="C5851" s="32" t="s">
        <v>3108</v>
      </c>
      <c r="D5851" s="14">
        <v>58000</v>
      </c>
      <c r="E5851" s="14">
        <v>58000</v>
      </c>
      <c r="F5851" s="14">
        <v>58000</v>
      </c>
      <c r="G5851" s="14">
        <v>0</v>
      </c>
      <c r="H5851" s="14">
        <v>58000</v>
      </c>
    </row>
    <row r="5852" spans="1:8" ht="47.25">
      <c r="A5852" s="51" t="s">
        <v>735</v>
      </c>
      <c r="B5852" s="52" t="s">
        <v>3107</v>
      </c>
      <c r="C5852" s="12" t="s">
        <v>7472</v>
      </c>
      <c r="D5852" s="14">
        <v>21000</v>
      </c>
      <c r="E5852" s="14">
        <v>18000</v>
      </c>
      <c r="F5852" s="14">
        <v>18000</v>
      </c>
      <c r="G5852" s="14">
        <v>18000</v>
      </c>
      <c r="H5852" s="14">
        <v>0</v>
      </c>
    </row>
    <row r="5853" spans="1:8" ht="47.25">
      <c r="A5853" s="55">
        <v>29</v>
      </c>
      <c r="B5853" s="52" t="s">
        <v>3109</v>
      </c>
      <c r="C5853" s="122" t="s">
        <v>1257</v>
      </c>
      <c r="D5853" s="54">
        <f>SUM(D5854:D5864)</f>
        <v>1606140</v>
      </c>
      <c r="E5853" s="54">
        <f>SUM(E5854:E5864)</f>
        <v>1472140</v>
      </c>
      <c r="F5853" s="54">
        <f>SUM(F5854:F5864)</f>
        <v>1472140</v>
      </c>
      <c r="G5853" s="54">
        <f>SUM(G5854:G5864)</f>
        <v>756000</v>
      </c>
      <c r="H5853" s="54">
        <f>SUM(H5854:H5864)</f>
        <v>523982.91000000003</v>
      </c>
    </row>
    <row r="5854" spans="1:8" ht="48">
      <c r="A5854" s="51" t="s">
        <v>744</v>
      </c>
      <c r="B5854" s="52" t="s">
        <v>3109</v>
      </c>
      <c r="C5854" s="32" t="s">
        <v>3110</v>
      </c>
      <c r="D5854" s="14">
        <v>210836</v>
      </c>
      <c r="E5854" s="14">
        <v>210836</v>
      </c>
      <c r="F5854" s="14">
        <v>210836</v>
      </c>
      <c r="G5854" s="14">
        <v>0</v>
      </c>
      <c r="H5854" s="14">
        <v>182237.52</v>
      </c>
    </row>
    <row r="5855" spans="1:8" ht="63.75">
      <c r="A5855" s="51" t="s">
        <v>746</v>
      </c>
      <c r="B5855" s="52" t="s">
        <v>3109</v>
      </c>
      <c r="C5855" s="32" t="s">
        <v>3111</v>
      </c>
      <c r="D5855" s="14">
        <v>375304</v>
      </c>
      <c r="E5855" s="14">
        <v>375304</v>
      </c>
      <c r="F5855" s="14">
        <v>375304</v>
      </c>
      <c r="G5855" s="14">
        <v>0</v>
      </c>
      <c r="H5855" s="14">
        <v>341745.39</v>
      </c>
    </row>
    <row r="5856" spans="1:8" ht="47.25">
      <c r="A5856" s="51" t="s">
        <v>3125</v>
      </c>
      <c r="B5856" s="52" t="s">
        <v>3109</v>
      </c>
      <c r="C5856" s="32" t="s">
        <v>3112</v>
      </c>
      <c r="D5856" s="14">
        <v>130000</v>
      </c>
      <c r="E5856" s="14">
        <v>130000</v>
      </c>
      <c r="F5856" s="14">
        <v>130000</v>
      </c>
      <c r="G5856" s="14">
        <v>0</v>
      </c>
      <c r="H5856" s="14">
        <v>0</v>
      </c>
    </row>
    <row r="5857" spans="1:8" ht="47.25">
      <c r="A5857" s="51" t="s">
        <v>3460</v>
      </c>
      <c r="B5857" s="52" t="s">
        <v>3109</v>
      </c>
      <c r="C5857" s="32" t="s">
        <v>7473</v>
      </c>
      <c r="D5857" s="14">
        <v>150000</v>
      </c>
      <c r="E5857" s="14">
        <v>16000</v>
      </c>
      <c r="F5857" s="14">
        <v>16000</v>
      </c>
      <c r="G5857" s="14">
        <v>16000</v>
      </c>
      <c r="H5857" s="14">
        <v>0</v>
      </c>
    </row>
    <row r="5858" spans="1:8" ht="47.25">
      <c r="A5858" s="51" t="s">
        <v>3462</v>
      </c>
      <c r="B5858" s="52" t="s">
        <v>3109</v>
      </c>
      <c r="C5858" s="32" t="s">
        <v>7474</v>
      </c>
      <c r="D5858" s="14">
        <v>120000</v>
      </c>
      <c r="E5858" s="14">
        <v>120000</v>
      </c>
      <c r="F5858" s="14">
        <v>120000</v>
      </c>
      <c r="G5858" s="14">
        <v>120000</v>
      </c>
      <c r="H5858" s="14">
        <v>0</v>
      </c>
    </row>
    <row r="5859" spans="1:8" ht="47.25">
      <c r="A5859" s="51" t="s">
        <v>3464</v>
      </c>
      <c r="B5859" s="52" t="s">
        <v>3109</v>
      </c>
      <c r="C5859" s="32" t="s">
        <v>7475</v>
      </c>
      <c r="D5859" s="14">
        <v>100000</v>
      </c>
      <c r="E5859" s="14">
        <v>100000</v>
      </c>
      <c r="F5859" s="14">
        <v>100000</v>
      </c>
      <c r="G5859" s="14">
        <v>100000</v>
      </c>
      <c r="H5859" s="14">
        <v>0</v>
      </c>
    </row>
    <row r="5860" spans="1:8" ht="47.25">
      <c r="A5860" s="51" t="s">
        <v>3466</v>
      </c>
      <c r="B5860" s="52" t="s">
        <v>3109</v>
      </c>
      <c r="C5860" s="32" t="s">
        <v>7476</v>
      </c>
      <c r="D5860" s="14">
        <v>100000</v>
      </c>
      <c r="E5860" s="14">
        <v>100000</v>
      </c>
      <c r="F5860" s="14">
        <v>100000</v>
      </c>
      <c r="G5860" s="14">
        <v>100000</v>
      </c>
      <c r="H5860" s="14">
        <v>0</v>
      </c>
    </row>
    <row r="5861" spans="1:8" ht="47.25">
      <c r="A5861" s="51" t="s">
        <v>7477</v>
      </c>
      <c r="B5861" s="52" t="s">
        <v>3109</v>
      </c>
      <c r="C5861" s="32" t="s">
        <v>7478</v>
      </c>
      <c r="D5861" s="14">
        <v>150000</v>
      </c>
      <c r="E5861" s="14">
        <v>150000</v>
      </c>
      <c r="F5861" s="14">
        <v>150000</v>
      </c>
      <c r="G5861" s="14">
        <v>150000</v>
      </c>
      <c r="H5861" s="14">
        <v>0</v>
      </c>
    </row>
    <row r="5862" spans="1:8" ht="47.25">
      <c r="A5862" s="51" t="s">
        <v>7479</v>
      </c>
      <c r="B5862" s="52" t="s">
        <v>3109</v>
      </c>
      <c r="C5862" s="32" t="s">
        <v>7480</v>
      </c>
      <c r="D5862" s="14">
        <v>100000</v>
      </c>
      <c r="E5862" s="14">
        <v>100000</v>
      </c>
      <c r="F5862" s="14">
        <v>100000</v>
      </c>
      <c r="G5862" s="14">
        <v>100000</v>
      </c>
      <c r="H5862" s="14">
        <v>0</v>
      </c>
    </row>
    <row r="5863" spans="1:8" ht="47.25">
      <c r="A5863" s="51" t="s">
        <v>7481</v>
      </c>
      <c r="B5863" s="52" t="s">
        <v>3109</v>
      </c>
      <c r="C5863" s="32" t="s">
        <v>7482</v>
      </c>
      <c r="D5863" s="14">
        <v>100000</v>
      </c>
      <c r="E5863" s="14">
        <v>100000</v>
      </c>
      <c r="F5863" s="14">
        <v>100000</v>
      </c>
      <c r="G5863" s="14">
        <v>100000</v>
      </c>
      <c r="H5863" s="14">
        <v>0</v>
      </c>
    </row>
    <row r="5864" spans="1:8" ht="47.25">
      <c r="A5864" s="51" t="s">
        <v>7483</v>
      </c>
      <c r="B5864" s="52" t="s">
        <v>3109</v>
      </c>
      <c r="C5864" s="32" t="s">
        <v>7484</v>
      </c>
      <c r="D5864" s="14">
        <v>70000</v>
      </c>
      <c r="E5864" s="14">
        <v>70000</v>
      </c>
      <c r="F5864" s="14">
        <v>70000</v>
      </c>
      <c r="G5864" s="14">
        <v>70000</v>
      </c>
      <c r="H5864" s="14">
        <v>0</v>
      </c>
    </row>
    <row r="5865" spans="1:8" ht="47.25">
      <c r="A5865" s="55">
        <v>30</v>
      </c>
      <c r="B5865" s="52" t="s">
        <v>3113</v>
      </c>
      <c r="C5865" s="122" t="s">
        <v>1257</v>
      </c>
      <c r="D5865" s="54">
        <f>SUM(D5866:D5877)</f>
        <v>2693000</v>
      </c>
      <c r="E5865" s="54">
        <f>SUM(E5866:E5877)</f>
        <v>2435000</v>
      </c>
      <c r="F5865" s="54">
        <f>SUM(F5866:F5877)</f>
        <v>2435000</v>
      </c>
      <c r="G5865" s="54">
        <f>SUM(G5866:G5877)</f>
        <v>1455000</v>
      </c>
      <c r="H5865" s="54">
        <f>SUM(H5866:H5877)</f>
        <v>76000</v>
      </c>
    </row>
    <row r="5866" spans="1:8" ht="47.25">
      <c r="A5866" s="51" t="s">
        <v>749</v>
      </c>
      <c r="B5866" s="52" t="s">
        <v>3113</v>
      </c>
      <c r="C5866" s="42" t="s">
        <v>3114</v>
      </c>
      <c r="D5866" s="14">
        <v>400000</v>
      </c>
      <c r="E5866" s="14">
        <v>400000</v>
      </c>
      <c r="F5866" s="14">
        <v>400000</v>
      </c>
      <c r="G5866" s="14">
        <v>0</v>
      </c>
      <c r="H5866" s="14">
        <v>0</v>
      </c>
    </row>
    <row r="5867" spans="1:8" ht="47.25">
      <c r="A5867" s="51" t="s">
        <v>3129</v>
      </c>
      <c r="B5867" s="52" t="s">
        <v>3113</v>
      </c>
      <c r="C5867" s="42" t="s">
        <v>3115</v>
      </c>
      <c r="D5867" s="14">
        <v>128000</v>
      </c>
      <c r="E5867" s="14">
        <v>128000</v>
      </c>
      <c r="F5867" s="14">
        <v>128000</v>
      </c>
      <c r="G5867" s="14">
        <v>0</v>
      </c>
      <c r="H5867" s="14">
        <v>0</v>
      </c>
    </row>
    <row r="5868" spans="1:8" ht="47.25">
      <c r="A5868" s="51" t="s">
        <v>3131</v>
      </c>
      <c r="B5868" s="52" t="s">
        <v>3113</v>
      </c>
      <c r="C5868" s="42" t="s">
        <v>3116</v>
      </c>
      <c r="D5868" s="14">
        <v>188000</v>
      </c>
      <c r="E5868" s="14">
        <v>188000</v>
      </c>
      <c r="F5868" s="14">
        <v>188000</v>
      </c>
      <c r="G5868" s="14">
        <v>0</v>
      </c>
      <c r="H5868" s="14">
        <v>0</v>
      </c>
    </row>
    <row r="5869" spans="1:8" ht="47.25">
      <c r="A5869" s="51" t="s">
        <v>3133</v>
      </c>
      <c r="B5869" s="52" t="s">
        <v>3113</v>
      </c>
      <c r="C5869" s="42" t="s">
        <v>3117</v>
      </c>
      <c r="D5869" s="14">
        <v>188000</v>
      </c>
      <c r="E5869" s="14">
        <v>188000</v>
      </c>
      <c r="F5869" s="14">
        <v>188000</v>
      </c>
      <c r="G5869" s="14">
        <v>0</v>
      </c>
      <c r="H5869" s="14">
        <v>0</v>
      </c>
    </row>
    <row r="5870" spans="1:8" ht="47.25">
      <c r="A5870" s="51" t="s">
        <v>3135</v>
      </c>
      <c r="B5870" s="52" t="s">
        <v>3113</v>
      </c>
      <c r="C5870" s="42" t="s">
        <v>3118</v>
      </c>
      <c r="D5870" s="14">
        <v>46000</v>
      </c>
      <c r="E5870" s="14">
        <v>46000</v>
      </c>
      <c r="F5870" s="14">
        <v>46000</v>
      </c>
      <c r="G5870" s="14">
        <v>0</v>
      </c>
      <c r="H5870" s="14">
        <v>46000</v>
      </c>
    </row>
    <row r="5871" spans="1:8" ht="47.25">
      <c r="A5871" s="51" t="s">
        <v>3473</v>
      </c>
      <c r="B5871" s="52" t="s">
        <v>3113</v>
      </c>
      <c r="C5871" s="42" t="s">
        <v>3120</v>
      </c>
      <c r="D5871" s="14">
        <v>30000</v>
      </c>
      <c r="E5871" s="14">
        <v>30000</v>
      </c>
      <c r="F5871" s="14">
        <v>30000</v>
      </c>
      <c r="G5871" s="14">
        <v>0</v>
      </c>
      <c r="H5871" s="14">
        <v>30000</v>
      </c>
    </row>
    <row r="5872" spans="1:8" ht="47.25">
      <c r="A5872" s="51" t="s">
        <v>3475</v>
      </c>
      <c r="B5872" s="52" t="s">
        <v>3113</v>
      </c>
      <c r="C5872" s="42" t="s">
        <v>7485</v>
      </c>
      <c r="D5872" s="14">
        <v>120000</v>
      </c>
      <c r="E5872" s="14">
        <v>120000</v>
      </c>
      <c r="F5872" s="14">
        <v>120000</v>
      </c>
      <c r="G5872" s="14">
        <v>120000</v>
      </c>
      <c r="H5872" s="14">
        <v>0</v>
      </c>
    </row>
    <row r="5873" spans="1:8" ht="47.25">
      <c r="A5873" s="51" t="s">
        <v>3476</v>
      </c>
      <c r="B5873" s="52" t="s">
        <v>3113</v>
      </c>
      <c r="C5873" s="42" t="s">
        <v>7486</v>
      </c>
      <c r="D5873" s="14">
        <v>350000</v>
      </c>
      <c r="E5873" s="14">
        <v>92000</v>
      </c>
      <c r="F5873" s="14">
        <v>92000</v>
      </c>
      <c r="G5873" s="14">
        <v>92000</v>
      </c>
      <c r="H5873" s="14">
        <v>0</v>
      </c>
    </row>
    <row r="5874" spans="1:8" ht="47.25">
      <c r="A5874" s="51" t="s">
        <v>3478</v>
      </c>
      <c r="B5874" s="52" t="s">
        <v>3113</v>
      </c>
      <c r="C5874" s="42" t="s">
        <v>7487</v>
      </c>
      <c r="D5874" s="14">
        <v>350000</v>
      </c>
      <c r="E5874" s="14">
        <v>350000</v>
      </c>
      <c r="F5874" s="14">
        <v>350000</v>
      </c>
      <c r="G5874" s="14">
        <v>350000</v>
      </c>
      <c r="H5874" s="14">
        <v>0</v>
      </c>
    </row>
    <row r="5875" spans="1:8" ht="47.25">
      <c r="A5875" s="51" t="s">
        <v>3480</v>
      </c>
      <c r="B5875" s="52" t="s">
        <v>3113</v>
      </c>
      <c r="C5875" s="42" t="s">
        <v>7488</v>
      </c>
      <c r="D5875" s="14">
        <v>380000</v>
      </c>
      <c r="E5875" s="14">
        <v>380000</v>
      </c>
      <c r="F5875" s="14">
        <v>380000</v>
      </c>
      <c r="G5875" s="14">
        <v>380000</v>
      </c>
      <c r="H5875" s="14">
        <v>0</v>
      </c>
    </row>
    <row r="5876" spans="1:8" ht="47.25">
      <c r="A5876" s="51" t="s">
        <v>3482</v>
      </c>
      <c r="B5876" s="52" t="s">
        <v>3113</v>
      </c>
      <c r="C5876" s="42" t="s">
        <v>7489</v>
      </c>
      <c r="D5876" s="14">
        <v>350000</v>
      </c>
      <c r="E5876" s="14">
        <v>350000</v>
      </c>
      <c r="F5876" s="14">
        <v>350000</v>
      </c>
      <c r="G5876" s="14">
        <v>350000</v>
      </c>
      <c r="H5876" s="14">
        <v>0</v>
      </c>
    </row>
    <row r="5877" spans="1:8" ht="47.25">
      <c r="A5877" s="51" t="s">
        <v>7490</v>
      </c>
      <c r="B5877" s="52" t="s">
        <v>3113</v>
      </c>
      <c r="C5877" s="12" t="s">
        <v>7491</v>
      </c>
      <c r="D5877" s="14">
        <v>163000</v>
      </c>
      <c r="E5877" s="14">
        <v>163000</v>
      </c>
      <c r="F5877" s="14">
        <v>163000</v>
      </c>
      <c r="G5877" s="14">
        <v>163000</v>
      </c>
      <c r="H5877" s="14">
        <v>0</v>
      </c>
    </row>
    <row r="5878" spans="1:8" ht="47.25">
      <c r="A5878" s="55">
        <v>31</v>
      </c>
      <c r="B5878" s="52" t="s">
        <v>3121</v>
      </c>
      <c r="C5878" s="122" t="s">
        <v>1257</v>
      </c>
      <c r="D5878" s="54">
        <f>SUM(D5879:D5882)</f>
        <v>1608000</v>
      </c>
      <c r="E5878" s="54">
        <f>SUM(E5879:E5882)</f>
        <v>1488000</v>
      </c>
      <c r="F5878" s="54">
        <f>SUM(F5879:F5882)</f>
        <v>1488000</v>
      </c>
      <c r="G5878" s="54">
        <f>SUM(G5879:G5882)</f>
        <v>673000</v>
      </c>
      <c r="H5878" s="54">
        <f>SUM(H5879:H5882)</f>
        <v>391980</v>
      </c>
    </row>
    <row r="5879" spans="1:8" ht="47.25">
      <c r="A5879" s="51" t="s">
        <v>752</v>
      </c>
      <c r="B5879" s="52" t="s">
        <v>3122</v>
      </c>
      <c r="C5879" s="122" t="s">
        <v>3123</v>
      </c>
      <c r="D5879" s="14">
        <v>192000</v>
      </c>
      <c r="E5879" s="14">
        <v>192000</v>
      </c>
      <c r="F5879" s="14">
        <v>192000</v>
      </c>
      <c r="G5879" s="14">
        <v>0</v>
      </c>
      <c r="H5879" s="14">
        <v>192000</v>
      </c>
    </row>
    <row r="5880" spans="1:8" ht="47.25">
      <c r="A5880" s="51" t="s">
        <v>754</v>
      </c>
      <c r="B5880" s="52" t="s">
        <v>3122</v>
      </c>
      <c r="C5880" s="122" t="s">
        <v>3124</v>
      </c>
      <c r="D5880" s="14">
        <v>716020</v>
      </c>
      <c r="E5880" s="14">
        <v>596020</v>
      </c>
      <c r="F5880" s="14">
        <v>596020</v>
      </c>
      <c r="G5880" s="14">
        <v>173000</v>
      </c>
      <c r="H5880" s="14">
        <v>0</v>
      </c>
    </row>
    <row r="5881" spans="1:8" ht="47.25">
      <c r="A5881" s="51" t="s">
        <v>756</v>
      </c>
      <c r="B5881" s="52" t="s">
        <v>3122</v>
      </c>
      <c r="C5881" s="122" t="s">
        <v>7492</v>
      </c>
      <c r="D5881" s="14">
        <v>500000</v>
      </c>
      <c r="E5881" s="14">
        <v>500000</v>
      </c>
      <c r="F5881" s="14">
        <v>500000</v>
      </c>
      <c r="G5881" s="14">
        <v>500000</v>
      </c>
      <c r="H5881" s="14">
        <v>0</v>
      </c>
    </row>
    <row r="5882" spans="1:8" ht="47.25">
      <c r="A5882" s="51" t="s">
        <v>3139</v>
      </c>
      <c r="B5882" s="52" t="s">
        <v>3122</v>
      </c>
      <c r="C5882" s="122" t="s">
        <v>3126</v>
      </c>
      <c r="D5882" s="14">
        <v>199980</v>
      </c>
      <c r="E5882" s="14">
        <v>199980</v>
      </c>
      <c r="F5882" s="14">
        <v>199980</v>
      </c>
      <c r="G5882" s="14">
        <v>0</v>
      </c>
      <c r="H5882" s="14">
        <v>199980</v>
      </c>
    </row>
    <row r="5883" spans="1:8" ht="47.25">
      <c r="A5883" s="51" t="s">
        <v>116</v>
      </c>
      <c r="B5883" s="52" t="s">
        <v>3127</v>
      </c>
      <c r="C5883" s="122" t="s">
        <v>1257</v>
      </c>
      <c r="D5883" s="54">
        <f>SUM(D5884:D5893)</f>
        <v>879860</v>
      </c>
      <c r="E5883" s="54">
        <f>SUM(E5884:E5893)</f>
        <v>834860</v>
      </c>
      <c r="F5883" s="54">
        <f>SUM(F5884:F5893)</f>
        <v>834860</v>
      </c>
      <c r="G5883" s="54">
        <f>SUM(G5884:G5893)</f>
        <v>255000</v>
      </c>
      <c r="H5883" s="54">
        <f>SUM(H5884:H5893)</f>
        <v>230000</v>
      </c>
    </row>
    <row r="5884" spans="1:8" ht="47.25">
      <c r="A5884" s="51" t="s">
        <v>759</v>
      </c>
      <c r="B5884" s="52" t="s">
        <v>3127</v>
      </c>
      <c r="C5884" s="32" t="s">
        <v>3128</v>
      </c>
      <c r="D5884" s="14">
        <v>129860.00000000001</v>
      </c>
      <c r="E5884" s="14">
        <v>129860</v>
      </c>
      <c r="F5884" s="14">
        <v>129860</v>
      </c>
      <c r="G5884" s="14">
        <v>0</v>
      </c>
      <c r="H5884" s="14">
        <v>0</v>
      </c>
    </row>
    <row r="5885" spans="1:8" ht="47.25">
      <c r="A5885" s="51" t="s">
        <v>761</v>
      </c>
      <c r="B5885" s="52" t="s">
        <v>3127</v>
      </c>
      <c r="C5885" s="32" t="s">
        <v>3130</v>
      </c>
      <c r="D5885" s="14">
        <v>100000</v>
      </c>
      <c r="E5885" s="14">
        <v>100000</v>
      </c>
      <c r="F5885" s="14">
        <v>100000</v>
      </c>
      <c r="G5885" s="14">
        <v>0</v>
      </c>
      <c r="H5885" s="14">
        <v>0</v>
      </c>
    </row>
    <row r="5886" spans="1:8" ht="47.25">
      <c r="A5886" s="51" t="s">
        <v>3505</v>
      </c>
      <c r="B5886" s="52" t="s">
        <v>3127</v>
      </c>
      <c r="C5886" s="32" t="s">
        <v>3132</v>
      </c>
      <c r="D5886" s="14">
        <v>150000</v>
      </c>
      <c r="E5886" s="14">
        <v>150000</v>
      </c>
      <c r="F5886" s="14">
        <v>150000</v>
      </c>
      <c r="G5886" s="14">
        <v>0</v>
      </c>
      <c r="H5886" s="14">
        <v>150000</v>
      </c>
    </row>
    <row r="5887" spans="1:8" ht="47.25">
      <c r="A5887" s="51" t="s">
        <v>3507</v>
      </c>
      <c r="B5887" s="52" t="s">
        <v>3127</v>
      </c>
      <c r="C5887" s="32" t="s">
        <v>3134</v>
      </c>
      <c r="D5887" s="14">
        <v>120000</v>
      </c>
      <c r="E5887" s="14">
        <v>120000</v>
      </c>
      <c r="F5887" s="14">
        <v>120000</v>
      </c>
      <c r="G5887" s="14">
        <v>0</v>
      </c>
      <c r="H5887" s="14">
        <v>0</v>
      </c>
    </row>
    <row r="5888" spans="1:8" ht="47.25">
      <c r="A5888" s="51" t="s">
        <v>3509</v>
      </c>
      <c r="B5888" s="52" t="s">
        <v>3127</v>
      </c>
      <c r="C5888" s="32" t="s">
        <v>3136</v>
      </c>
      <c r="D5888" s="14">
        <v>80000</v>
      </c>
      <c r="E5888" s="14">
        <v>80000</v>
      </c>
      <c r="F5888" s="14">
        <v>80000</v>
      </c>
      <c r="G5888" s="14">
        <v>0</v>
      </c>
      <c r="H5888" s="14">
        <v>80000</v>
      </c>
    </row>
    <row r="5889" spans="1:8" ht="47.25">
      <c r="A5889" s="51" t="s">
        <v>3511</v>
      </c>
      <c r="B5889" s="52" t="s">
        <v>3127</v>
      </c>
      <c r="C5889" s="32" t="s">
        <v>7493</v>
      </c>
      <c r="D5889" s="14">
        <v>50000</v>
      </c>
      <c r="E5889" s="14">
        <v>50000</v>
      </c>
      <c r="F5889" s="14">
        <v>50000</v>
      </c>
      <c r="G5889" s="14">
        <v>50000</v>
      </c>
      <c r="H5889" s="14">
        <v>0</v>
      </c>
    </row>
    <row r="5890" spans="1:8" ht="47.25">
      <c r="A5890" s="51" t="s">
        <v>5427</v>
      </c>
      <c r="B5890" s="52" t="s">
        <v>3127</v>
      </c>
      <c r="C5890" s="32" t="s">
        <v>7494</v>
      </c>
      <c r="D5890" s="14">
        <v>50000</v>
      </c>
      <c r="E5890" s="14">
        <v>50000</v>
      </c>
      <c r="F5890" s="14">
        <v>50000</v>
      </c>
      <c r="G5890" s="14">
        <v>50000</v>
      </c>
      <c r="H5890" s="14">
        <v>0</v>
      </c>
    </row>
    <row r="5891" spans="1:8" ht="47.25">
      <c r="A5891" s="51" t="s">
        <v>5428</v>
      </c>
      <c r="B5891" s="52" t="s">
        <v>3127</v>
      </c>
      <c r="C5891" s="32" t="s">
        <v>7495</v>
      </c>
      <c r="D5891" s="14">
        <v>50000</v>
      </c>
      <c r="E5891" s="14">
        <v>50000</v>
      </c>
      <c r="F5891" s="14">
        <v>50000</v>
      </c>
      <c r="G5891" s="14">
        <v>50000</v>
      </c>
      <c r="H5891" s="14">
        <v>0</v>
      </c>
    </row>
    <row r="5892" spans="1:8" ht="47.25">
      <c r="A5892" s="51" t="s">
        <v>5429</v>
      </c>
      <c r="B5892" s="52" t="s">
        <v>3127</v>
      </c>
      <c r="C5892" s="32" t="s">
        <v>7496</v>
      </c>
      <c r="D5892" s="14">
        <v>100000</v>
      </c>
      <c r="E5892" s="14">
        <v>100000</v>
      </c>
      <c r="F5892" s="14">
        <v>100000</v>
      </c>
      <c r="G5892" s="14">
        <v>100000</v>
      </c>
      <c r="H5892" s="14">
        <v>0</v>
      </c>
    </row>
    <row r="5893" spans="1:8" ht="47.25">
      <c r="A5893" s="51" t="s">
        <v>5430</v>
      </c>
      <c r="B5893" s="52" t="s">
        <v>3127</v>
      </c>
      <c r="C5893" s="32" t="s">
        <v>7497</v>
      </c>
      <c r="D5893" s="14">
        <v>50000</v>
      </c>
      <c r="E5893" s="14">
        <v>5000</v>
      </c>
      <c r="F5893" s="14">
        <v>5000</v>
      </c>
      <c r="G5893" s="14">
        <v>5000</v>
      </c>
      <c r="H5893" s="14">
        <v>0</v>
      </c>
    </row>
    <row r="5894" spans="1:8" ht="63">
      <c r="A5894" s="51" t="s">
        <v>117</v>
      </c>
      <c r="B5894" s="52" t="s">
        <v>7498</v>
      </c>
      <c r="C5894" s="122" t="s">
        <v>1257</v>
      </c>
      <c r="D5894" s="54">
        <f>SUM(D5895)</f>
        <v>1000000</v>
      </c>
      <c r="E5894" s="54">
        <f>SUM(E5895)</f>
        <v>849000</v>
      </c>
      <c r="F5894" s="54">
        <f>SUM(F5895)</f>
        <v>849000</v>
      </c>
      <c r="G5894" s="54">
        <f>SUM(G5895)</f>
        <v>849000</v>
      </c>
      <c r="H5894" s="54">
        <f>SUM(H5895)</f>
        <v>0</v>
      </c>
    </row>
    <row r="5895" spans="1:8" ht="63">
      <c r="A5895" s="51" t="s">
        <v>764</v>
      </c>
      <c r="B5895" s="52" t="s">
        <v>7498</v>
      </c>
      <c r="C5895" s="42" t="s">
        <v>7499</v>
      </c>
      <c r="D5895" s="14">
        <v>1000000</v>
      </c>
      <c r="E5895" s="14">
        <v>849000</v>
      </c>
      <c r="F5895" s="14">
        <v>849000</v>
      </c>
      <c r="G5895" s="14">
        <v>849000</v>
      </c>
      <c r="H5895" s="14">
        <v>0</v>
      </c>
    </row>
    <row r="5896" spans="1:8" ht="47.25">
      <c r="A5896" s="51" t="s">
        <v>118</v>
      </c>
      <c r="B5896" s="52" t="s">
        <v>3137</v>
      </c>
      <c r="C5896" s="122" t="s">
        <v>1257</v>
      </c>
      <c r="D5896" s="54">
        <f>SUM(D5897:D5907)</f>
        <v>745000</v>
      </c>
      <c r="E5896" s="54">
        <f>SUM(E5897:E5907)</f>
        <v>710000</v>
      </c>
      <c r="F5896" s="54">
        <f>SUM(F5897:F5907)</f>
        <v>710000</v>
      </c>
      <c r="G5896" s="54">
        <f>SUM(G5897:G5907)</f>
        <v>200000</v>
      </c>
      <c r="H5896" s="54">
        <f>SUM(H5897:H5907)</f>
        <v>249974</v>
      </c>
    </row>
    <row r="5897" spans="1:8" ht="47.25">
      <c r="A5897" s="51" t="s">
        <v>771</v>
      </c>
      <c r="B5897" s="52" t="s">
        <v>3137</v>
      </c>
      <c r="C5897" s="42" t="s">
        <v>7500</v>
      </c>
      <c r="D5897" s="14">
        <v>130000</v>
      </c>
      <c r="E5897" s="14">
        <v>130000</v>
      </c>
      <c r="F5897" s="14">
        <v>130000</v>
      </c>
      <c r="G5897" s="14">
        <v>0</v>
      </c>
      <c r="H5897" s="14">
        <v>0</v>
      </c>
    </row>
    <row r="5898" spans="1:8" ht="47.25">
      <c r="A5898" s="51" t="s">
        <v>3153</v>
      </c>
      <c r="B5898" s="52" t="s">
        <v>3137</v>
      </c>
      <c r="C5898" s="42" t="s">
        <v>7501</v>
      </c>
      <c r="D5898" s="14">
        <v>130000</v>
      </c>
      <c r="E5898" s="14">
        <v>130000</v>
      </c>
      <c r="F5898" s="14">
        <v>130000</v>
      </c>
      <c r="G5898" s="14">
        <v>0</v>
      </c>
      <c r="H5898" s="14">
        <v>0</v>
      </c>
    </row>
    <row r="5899" spans="1:8" ht="47.25">
      <c r="A5899" s="51" t="s">
        <v>3155</v>
      </c>
      <c r="B5899" s="52" t="s">
        <v>3137</v>
      </c>
      <c r="C5899" s="42" t="s">
        <v>3138</v>
      </c>
      <c r="D5899" s="14">
        <v>50000</v>
      </c>
      <c r="E5899" s="14">
        <v>50000</v>
      </c>
      <c r="F5899" s="14">
        <v>50000</v>
      </c>
      <c r="G5899" s="14">
        <v>0</v>
      </c>
      <c r="H5899" s="14">
        <v>50000</v>
      </c>
    </row>
    <row r="5900" spans="1:8" ht="47.25">
      <c r="A5900" s="51" t="s">
        <v>3157</v>
      </c>
      <c r="B5900" s="52" t="s">
        <v>3137</v>
      </c>
      <c r="C5900" s="42" t="s">
        <v>3140</v>
      </c>
      <c r="D5900" s="14">
        <v>50000</v>
      </c>
      <c r="E5900" s="14">
        <v>50000</v>
      </c>
      <c r="F5900" s="14">
        <v>50000</v>
      </c>
      <c r="G5900" s="14">
        <v>0</v>
      </c>
      <c r="H5900" s="14">
        <v>49992</v>
      </c>
    </row>
    <row r="5901" spans="1:8" ht="47.25">
      <c r="A5901" s="51" t="s">
        <v>7502</v>
      </c>
      <c r="B5901" s="52" t="s">
        <v>3137</v>
      </c>
      <c r="C5901" s="42" t="s">
        <v>3142</v>
      </c>
      <c r="D5901" s="14">
        <v>50000</v>
      </c>
      <c r="E5901" s="14">
        <v>50000</v>
      </c>
      <c r="F5901" s="14">
        <v>50000</v>
      </c>
      <c r="G5901" s="14">
        <v>0</v>
      </c>
      <c r="H5901" s="14">
        <v>49992</v>
      </c>
    </row>
    <row r="5902" spans="1:8" ht="47.25">
      <c r="A5902" s="51" t="s">
        <v>7503</v>
      </c>
      <c r="B5902" s="52" t="s">
        <v>3137</v>
      </c>
      <c r="C5902" s="42" t="s">
        <v>3144</v>
      </c>
      <c r="D5902" s="14">
        <v>100000</v>
      </c>
      <c r="E5902" s="14">
        <v>100000</v>
      </c>
      <c r="F5902" s="14">
        <v>100000</v>
      </c>
      <c r="G5902" s="14">
        <v>0</v>
      </c>
      <c r="H5902" s="14">
        <v>99990</v>
      </c>
    </row>
    <row r="5903" spans="1:8" ht="47.25">
      <c r="A5903" s="51" t="s">
        <v>7504</v>
      </c>
      <c r="B5903" s="52" t="s">
        <v>3137</v>
      </c>
      <c r="C5903" s="42" t="s">
        <v>7505</v>
      </c>
      <c r="D5903" s="14">
        <v>20000</v>
      </c>
      <c r="E5903" s="14">
        <v>20000</v>
      </c>
      <c r="F5903" s="14">
        <v>20000</v>
      </c>
      <c r="G5903" s="14">
        <v>20000</v>
      </c>
      <c r="H5903" s="14">
        <v>0</v>
      </c>
    </row>
    <row r="5904" spans="1:8" ht="47.25">
      <c r="A5904" s="51" t="s">
        <v>7506</v>
      </c>
      <c r="B5904" s="52" t="s">
        <v>3137</v>
      </c>
      <c r="C5904" s="42" t="s">
        <v>7507</v>
      </c>
      <c r="D5904" s="14">
        <v>60000</v>
      </c>
      <c r="E5904" s="14">
        <v>60000</v>
      </c>
      <c r="F5904" s="14">
        <v>60000</v>
      </c>
      <c r="G5904" s="14">
        <v>60000</v>
      </c>
      <c r="H5904" s="14">
        <v>0</v>
      </c>
    </row>
    <row r="5905" spans="1:8" ht="47.25">
      <c r="A5905" s="51" t="s">
        <v>7508</v>
      </c>
      <c r="B5905" s="52" t="s">
        <v>3137</v>
      </c>
      <c r="C5905" s="42" t="s">
        <v>7509</v>
      </c>
      <c r="D5905" s="14">
        <v>10000</v>
      </c>
      <c r="E5905" s="14">
        <v>10000</v>
      </c>
      <c r="F5905" s="14">
        <v>10000</v>
      </c>
      <c r="G5905" s="14">
        <v>10000</v>
      </c>
      <c r="H5905" s="14">
        <v>0</v>
      </c>
    </row>
    <row r="5906" spans="1:8" ht="47.25">
      <c r="A5906" s="51" t="s">
        <v>7510</v>
      </c>
      <c r="B5906" s="52" t="s">
        <v>3137</v>
      </c>
      <c r="C5906" s="42" t="s">
        <v>7511</v>
      </c>
      <c r="D5906" s="14">
        <v>20000</v>
      </c>
      <c r="E5906" s="14">
        <v>20000</v>
      </c>
      <c r="F5906" s="14">
        <v>20000</v>
      </c>
      <c r="G5906" s="14">
        <v>20000</v>
      </c>
      <c r="H5906" s="14">
        <v>0</v>
      </c>
    </row>
    <row r="5907" spans="1:8" ht="47.25">
      <c r="A5907" s="51" t="s">
        <v>7512</v>
      </c>
      <c r="B5907" s="52" t="s">
        <v>3137</v>
      </c>
      <c r="C5907" s="42" t="s">
        <v>7513</v>
      </c>
      <c r="D5907" s="14">
        <v>125000</v>
      </c>
      <c r="E5907" s="14">
        <v>90000</v>
      </c>
      <c r="F5907" s="14">
        <v>90000</v>
      </c>
      <c r="G5907" s="14">
        <v>90000</v>
      </c>
      <c r="H5907" s="14">
        <v>0</v>
      </c>
    </row>
    <row r="5908" spans="1:8" ht="47.25">
      <c r="A5908" s="55">
        <v>35</v>
      </c>
      <c r="B5908" s="52" t="s">
        <v>3145</v>
      </c>
      <c r="C5908" s="122" t="s">
        <v>1257</v>
      </c>
      <c r="D5908" s="54">
        <f>SUM(D5909:D5914)</f>
        <v>1380000</v>
      </c>
      <c r="E5908" s="54">
        <f>SUM(E5909:E5914)</f>
        <v>1214000</v>
      </c>
      <c r="F5908" s="54">
        <f>SUM(F5909:F5914)</f>
        <v>1214000</v>
      </c>
      <c r="G5908" s="54">
        <f>SUM(G5909:G5914)</f>
        <v>935000</v>
      </c>
      <c r="H5908" s="54">
        <f>SUM(H5909:H5914)</f>
        <v>297063.89</v>
      </c>
    </row>
    <row r="5909" spans="1:8" ht="47.25">
      <c r="A5909" s="51" t="s">
        <v>774</v>
      </c>
      <c r="B5909" s="52" t="s">
        <v>3145</v>
      </c>
      <c r="C5909" s="42" t="s">
        <v>3146</v>
      </c>
      <c r="D5909" s="14">
        <v>277000</v>
      </c>
      <c r="E5909" s="14">
        <v>277000</v>
      </c>
      <c r="F5909" s="14">
        <v>277000</v>
      </c>
      <c r="G5909" s="14">
        <v>73000</v>
      </c>
      <c r="H5909" s="14">
        <v>203203.89</v>
      </c>
    </row>
    <row r="5910" spans="1:8" ht="47.25">
      <c r="A5910" s="51" t="s">
        <v>776</v>
      </c>
      <c r="B5910" s="52" t="s">
        <v>3145</v>
      </c>
      <c r="C5910" s="42" t="s">
        <v>3147</v>
      </c>
      <c r="D5910" s="14">
        <v>103000</v>
      </c>
      <c r="E5910" s="14">
        <v>103000</v>
      </c>
      <c r="F5910" s="14">
        <v>103000</v>
      </c>
      <c r="G5910" s="14">
        <v>28000</v>
      </c>
      <c r="H5910" s="14">
        <v>93860</v>
      </c>
    </row>
    <row r="5911" spans="1:8" ht="47.25">
      <c r="A5911" s="51" t="s">
        <v>5468</v>
      </c>
      <c r="B5911" s="52" t="s">
        <v>3145</v>
      </c>
      <c r="C5911" s="42" t="s">
        <v>7514</v>
      </c>
      <c r="D5911" s="14">
        <v>150000</v>
      </c>
      <c r="E5911" s="14">
        <v>150000</v>
      </c>
      <c r="F5911" s="14">
        <v>150000</v>
      </c>
      <c r="G5911" s="14">
        <v>150000</v>
      </c>
      <c r="H5911" s="14">
        <v>0</v>
      </c>
    </row>
    <row r="5912" spans="1:8" ht="47.25">
      <c r="A5912" s="51" t="s">
        <v>5470</v>
      </c>
      <c r="B5912" s="52" t="s">
        <v>3145</v>
      </c>
      <c r="C5912" s="42" t="s">
        <v>7515</v>
      </c>
      <c r="D5912" s="14">
        <v>150000</v>
      </c>
      <c r="E5912" s="14">
        <v>150000</v>
      </c>
      <c r="F5912" s="14">
        <v>150000</v>
      </c>
      <c r="G5912" s="14">
        <v>150000</v>
      </c>
      <c r="H5912" s="14">
        <v>0</v>
      </c>
    </row>
    <row r="5913" spans="1:8" ht="47.25">
      <c r="A5913" s="51" t="s">
        <v>7516</v>
      </c>
      <c r="B5913" s="52" t="s">
        <v>3145</v>
      </c>
      <c r="C5913" s="42" t="s">
        <v>7517</v>
      </c>
      <c r="D5913" s="14">
        <v>200000</v>
      </c>
      <c r="E5913" s="14">
        <v>34000</v>
      </c>
      <c r="F5913" s="14">
        <v>34000</v>
      </c>
      <c r="G5913" s="14">
        <v>34000</v>
      </c>
      <c r="H5913" s="14">
        <v>0</v>
      </c>
    </row>
    <row r="5914" spans="1:8" ht="47.25">
      <c r="A5914" s="51" t="s">
        <v>7518</v>
      </c>
      <c r="B5914" s="52" t="s">
        <v>3145</v>
      </c>
      <c r="C5914" s="42" t="s">
        <v>7519</v>
      </c>
      <c r="D5914" s="14">
        <v>500000</v>
      </c>
      <c r="E5914" s="14">
        <v>500000</v>
      </c>
      <c r="F5914" s="14">
        <v>500000</v>
      </c>
      <c r="G5914" s="14">
        <v>500000</v>
      </c>
      <c r="H5914" s="14">
        <v>0</v>
      </c>
    </row>
    <row r="5915" spans="1:8" ht="47.25">
      <c r="A5915" s="51" t="s">
        <v>120</v>
      </c>
      <c r="B5915" s="52" t="s">
        <v>7520</v>
      </c>
      <c r="C5915" s="122" t="s">
        <v>1257</v>
      </c>
      <c r="D5915" s="14">
        <f>SUM(D5916)</f>
        <v>250000</v>
      </c>
      <c r="E5915" s="14">
        <f>SUM(E5916)</f>
        <v>212000</v>
      </c>
      <c r="F5915" s="14">
        <f>SUM(F5916)</f>
        <v>212000</v>
      </c>
      <c r="G5915" s="14">
        <f>SUM(G5916)</f>
        <v>212000</v>
      </c>
      <c r="H5915" s="14">
        <f>SUM(H5916)</f>
        <v>0</v>
      </c>
    </row>
    <row r="5916" spans="1:8" ht="47.25">
      <c r="A5916" s="51" t="s">
        <v>3162</v>
      </c>
      <c r="B5916" s="52" t="s">
        <v>7520</v>
      </c>
      <c r="C5916" s="42" t="s">
        <v>7521</v>
      </c>
      <c r="D5916" s="14">
        <v>250000</v>
      </c>
      <c r="E5916" s="14">
        <v>212000</v>
      </c>
      <c r="F5916" s="14">
        <v>212000</v>
      </c>
      <c r="G5916" s="14">
        <v>212000</v>
      </c>
      <c r="H5916" s="14">
        <v>0</v>
      </c>
    </row>
    <row r="5917" spans="1:8" ht="47.25">
      <c r="A5917" s="55">
        <v>37</v>
      </c>
      <c r="B5917" s="52" t="s">
        <v>3148</v>
      </c>
      <c r="C5917" s="122" t="s">
        <v>1257</v>
      </c>
      <c r="D5917" s="54">
        <f>SUM(D5918:D5919)</f>
        <v>190000</v>
      </c>
      <c r="E5917" s="54">
        <f>SUM(E5918:E5919)</f>
        <v>182000</v>
      </c>
      <c r="F5917" s="54">
        <f>SUM(F5918:F5919)</f>
        <v>182000</v>
      </c>
      <c r="G5917" s="54">
        <f>SUM(G5918:G5919)</f>
        <v>42000</v>
      </c>
      <c r="H5917" s="54">
        <f>SUM(H5918:H5919)</f>
        <v>0</v>
      </c>
    </row>
    <row r="5918" spans="1:8" ht="47.25">
      <c r="A5918" s="51" t="s">
        <v>780</v>
      </c>
      <c r="B5918" s="52" t="s">
        <v>3148</v>
      </c>
      <c r="C5918" s="42" t="s">
        <v>3149</v>
      </c>
      <c r="D5918" s="14">
        <v>95000</v>
      </c>
      <c r="E5918" s="14">
        <v>95000</v>
      </c>
      <c r="F5918" s="14">
        <v>95000</v>
      </c>
      <c r="G5918" s="14">
        <v>25000</v>
      </c>
      <c r="H5918" s="14">
        <v>0</v>
      </c>
    </row>
    <row r="5919" spans="1:8" ht="47.25">
      <c r="A5919" s="51" t="s">
        <v>3168</v>
      </c>
      <c r="B5919" s="52" t="s">
        <v>3148</v>
      </c>
      <c r="C5919" s="42" t="s">
        <v>3150</v>
      </c>
      <c r="D5919" s="14">
        <v>95000</v>
      </c>
      <c r="E5919" s="14">
        <v>87000</v>
      </c>
      <c r="F5919" s="14">
        <v>87000</v>
      </c>
      <c r="G5919" s="14">
        <v>17000</v>
      </c>
      <c r="H5919" s="14">
        <v>0</v>
      </c>
    </row>
    <row r="5920" spans="1:8" ht="47.25">
      <c r="A5920" s="51" t="s">
        <v>122</v>
      </c>
      <c r="B5920" s="52" t="s">
        <v>7522</v>
      </c>
      <c r="C5920" s="122" t="s">
        <v>1257</v>
      </c>
      <c r="D5920" s="14">
        <f>SUM(D5921)</f>
        <v>625000</v>
      </c>
      <c r="E5920" s="14">
        <f>SUM(E5921)</f>
        <v>531000</v>
      </c>
      <c r="F5920" s="14">
        <f>SUM(F5921)</f>
        <v>531000</v>
      </c>
      <c r="G5920" s="14">
        <f>SUM(G5921)</f>
        <v>531000</v>
      </c>
      <c r="H5920" s="14">
        <f>SUM(H5921)</f>
        <v>0</v>
      </c>
    </row>
    <row r="5921" spans="1:8" ht="47.25">
      <c r="A5921" s="51" t="s">
        <v>784</v>
      </c>
      <c r="B5921" s="52" t="s">
        <v>7522</v>
      </c>
      <c r="C5921" s="42" t="s">
        <v>7523</v>
      </c>
      <c r="D5921" s="14">
        <v>625000</v>
      </c>
      <c r="E5921" s="14">
        <v>531000</v>
      </c>
      <c r="F5921" s="14">
        <v>531000</v>
      </c>
      <c r="G5921" s="14">
        <v>531000</v>
      </c>
      <c r="H5921" s="14">
        <v>0</v>
      </c>
    </row>
    <row r="5922" spans="1:8" ht="47.25">
      <c r="A5922" s="55">
        <v>39</v>
      </c>
      <c r="B5922" s="52" t="s">
        <v>3151</v>
      </c>
      <c r="C5922" s="122" t="s">
        <v>1257</v>
      </c>
      <c r="D5922" s="54">
        <f>SUM(D5923:D5926)</f>
        <v>419000</v>
      </c>
      <c r="E5922" s="54">
        <f>SUM(E5923:E5926)</f>
        <v>402000</v>
      </c>
      <c r="F5922" s="54">
        <f>SUM(F5923:F5926)</f>
        <v>402000</v>
      </c>
      <c r="G5922" s="54">
        <f>SUM(G5923:G5926)</f>
        <v>94000</v>
      </c>
      <c r="H5922" s="54">
        <f>SUM(H5923:H5926)</f>
        <v>238000</v>
      </c>
    </row>
    <row r="5923" spans="1:8" ht="47.25">
      <c r="A5923" s="51" t="s">
        <v>795</v>
      </c>
      <c r="B5923" s="52" t="s">
        <v>3151</v>
      </c>
      <c r="C5923" s="42" t="s">
        <v>3152</v>
      </c>
      <c r="D5923" s="14">
        <v>79000</v>
      </c>
      <c r="E5923" s="14">
        <v>79000</v>
      </c>
      <c r="F5923" s="14">
        <v>79000</v>
      </c>
      <c r="G5923" s="14">
        <v>21000</v>
      </c>
      <c r="H5923" s="14">
        <v>58000</v>
      </c>
    </row>
    <row r="5924" spans="1:8" ht="47.25">
      <c r="A5924" s="51" t="s">
        <v>797</v>
      </c>
      <c r="B5924" s="52" t="s">
        <v>3151</v>
      </c>
      <c r="C5924" s="42" t="s">
        <v>3154</v>
      </c>
      <c r="D5924" s="14">
        <v>63000</v>
      </c>
      <c r="E5924" s="14">
        <v>46000</v>
      </c>
      <c r="F5924" s="14">
        <v>46000</v>
      </c>
      <c r="G5924" s="14">
        <v>0</v>
      </c>
      <c r="H5924" s="14">
        <v>46000</v>
      </c>
    </row>
    <row r="5925" spans="1:8" ht="47.25">
      <c r="A5925" s="51" t="s">
        <v>799</v>
      </c>
      <c r="B5925" s="52" t="s">
        <v>3151</v>
      </c>
      <c r="C5925" s="42" t="s">
        <v>3156</v>
      </c>
      <c r="D5925" s="14">
        <v>95000</v>
      </c>
      <c r="E5925" s="14">
        <v>95000</v>
      </c>
      <c r="F5925" s="14">
        <v>95000</v>
      </c>
      <c r="G5925" s="14">
        <v>25000</v>
      </c>
      <c r="H5925" s="14">
        <v>0</v>
      </c>
    </row>
    <row r="5926" spans="1:8" ht="47.25">
      <c r="A5926" s="51" t="s">
        <v>801</v>
      </c>
      <c r="B5926" s="52" t="s">
        <v>3151</v>
      </c>
      <c r="C5926" s="42" t="s">
        <v>3158</v>
      </c>
      <c r="D5926" s="14">
        <v>182000</v>
      </c>
      <c r="E5926" s="14">
        <v>182000</v>
      </c>
      <c r="F5926" s="14">
        <v>182000</v>
      </c>
      <c r="G5926" s="14">
        <v>48000</v>
      </c>
      <c r="H5926" s="14">
        <v>134000</v>
      </c>
    </row>
    <row r="5927" spans="1:8" ht="47.25">
      <c r="A5927" s="55">
        <v>40</v>
      </c>
      <c r="B5927" s="52" t="s">
        <v>3159</v>
      </c>
      <c r="C5927" s="122" t="s">
        <v>1257</v>
      </c>
      <c r="D5927" s="54">
        <f>SUM(D5928:D5928)</f>
        <v>79000</v>
      </c>
      <c r="E5927" s="54">
        <f>SUM(E5928:E5928)</f>
        <v>76000</v>
      </c>
      <c r="F5927" s="54">
        <f>SUM(F5928:F5928)</f>
        <v>76000</v>
      </c>
      <c r="G5927" s="54">
        <f>SUM(G5928:G5928)</f>
        <v>18000</v>
      </c>
      <c r="H5927" s="54">
        <f>SUM(H5928:H5928)</f>
        <v>0</v>
      </c>
    </row>
    <row r="5928" spans="1:8" ht="47.25">
      <c r="A5928" s="51" t="s">
        <v>3193</v>
      </c>
      <c r="B5928" s="52" t="s">
        <v>3159</v>
      </c>
      <c r="C5928" s="32" t="s">
        <v>3160</v>
      </c>
      <c r="D5928" s="14">
        <v>79000</v>
      </c>
      <c r="E5928" s="14">
        <v>76000</v>
      </c>
      <c r="F5928" s="14">
        <v>76000</v>
      </c>
      <c r="G5928" s="14">
        <v>18000</v>
      </c>
      <c r="H5928" s="14">
        <v>0</v>
      </c>
    </row>
    <row r="5929" spans="1:8" ht="47.25">
      <c r="A5929" s="55">
        <v>41</v>
      </c>
      <c r="B5929" s="52" t="s">
        <v>3161</v>
      </c>
      <c r="C5929" s="122" t="s">
        <v>1257</v>
      </c>
      <c r="D5929" s="54">
        <f>SUM(D5930:D5936)</f>
        <v>541000</v>
      </c>
      <c r="E5929" s="54">
        <f>SUM(E5930:E5936)</f>
        <v>484000</v>
      </c>
      <c r="F5929" s="54">
        <f>SUM(F5930:F5936)</f>
        <v>484000</v>
      </c>
      <c r="G5929" s="54">
        <f>SUM(G5930:G5936)</f>
        <v>321000</v>
      </c>
      <c r="H5929" s="54">
        <f>SUM(H5930:H5936)</f>
        <v>163000</v>
      </c>
    </row>
    <row r="5930" spans="1:8" ht="63">
      <c r="A5930" s="51" t="s">
        <v>3204</v>
      </c>
      <c r="B5930" s="52" t="s">
        <v>3161</v>
      </c>
      <c r="C5930" s="42" t="s">
        <v>3163</v>
      </c>
      <c r="D5930" s="14">
        <v>158000</v>
      </c>
      <c r="E5930" s="14">
        <v>158000</v>
      </c>
      <c r="F5930" s="14">
        <v>158000</v>
      </c>
      <c r="G5930" s="14">
        <v>42000</v>
      </c>
      <c r="H5930" s="14">
        <v>116000</v>
      </c>
    </row>
    <row r="5931" spans="1:8" ht="47.25">
      <c r="A5931" s="51" t="s">
        <v>3206</v>
      </c>
      <c r="B5931" s="52" t="s">
        <v>3161</v>
      </c>
      <c r="C5931" s="42" t="s">
        <v>3165</v>
      </c>
      <c r="D5931" s="14">
        <v>63000</v>
      </c>
      <c r="E5931" s="14">
        <v>63000</v>
      </c>
      <c r="F5931" s="14">
        <v>63000</v>
      </c>
      <c r="G5931" s="14">
        <v>16000</v>
      </c>
      <c r="H5931" s="14">
        <v>47000</v>
      </c>
    </row>
    <row r="5932" spans="1:8" ht="47.25">
      <c r="A5932" s="51" t="s">
        <v>3208</v>
      </c>
      <c r="B5932" s="52" t="s">
        <v>3161</v>
      </c>
      <c r="C5932" s="42" t="s">
        <v>7524</v>
      </c>
      <c r="D5932" s="14">
        <v>80000</v>
      </c>
      <c r="E5932" s="14">
        <v>80000</v>
      </c>
      <c r="F5932" s="14">
        <v>80000</v>
      </c>
      <c r="G5932" s="14">
        <v>80000</v>
      </c>
      <c r="H5932" s="14">
        <v>0</v>
      </c>
    </row>
    <row r="5933" spans="1:8" ht="47.25">
      <c r="A5933" s="51" t="s">
        <v>3210</v>
      </c>
      <c r="B5933" s="52" t="s">
        <v>3161</v>
      </c>
      <c r="C5933" s="42" t="s">
        <v>7525</v>
      </c>
      <c r="D5933" s="14">
        <v>150000</v>
      </c>
      <c r="E5933" s="14">
        <v>150000</v>
      </c>
      <c r="F5933" s="14">
        <v>150000</v>
      </c>
      <c r="G5933" s="14">
        <v>150000</v>
      </c>
      <c r="H5933" s="14">
        <v>0</v>
      </c>
    </row>
    <row r="5934" spans="1:8" ht="47.25">
      <c r="A5934" s="51" t="s">
        <v>7526</v>
      </c>
      <c r="B5934" s="52" t="s">
        <v>3161</v>
      </c>
      <c r="C5934" s="42" t="s">
        <v>7527</v>
      </c>
      <c r="D5934" s="14">
        <v>20000</v>
      </c>
      <c r="E5934" s="14">
        <v>20000</v>
      </c>
      <c r="F5934" s="14">
        <v>20000</v>
      </c>
      <c r="G5934" s="14">
        <v>20000</v>
      </c>
      <c r="H5934" s="14">
        <v>0</v>
      </c>
    </row>
    <row r="5935" spans="1:8" ht="47.25">
      <c r="A5935" s="51" t="s">
        <v>7528</v>
      </c>
      <c r="B5935" s="52" t="s">
        <v>3161</v>
      </c>
      <c r="C5935" s="42" t="s">
        <v>7529</v>
      </c>
      <c r="D5935" s="14">
        <v>20000</v>
      </c>
      <c r="E5935" s="14">
        <v>13000</v>
      </c>
      <c r="F5935" s="14">
        <v>13000</v>
      </c>
      <c r="G5935" s="14">
        <v>13000</v>
      </c>
      <c r="H5935" s="14">
        <v>0</v>
      </c>
    </row>
    <row r="5936" spans="1:8" ht="47.25">
      <c r="A5936" s="51" t="s">
        <v>7530</v>
      </c>
      <c r="B5936" s="52" t="s">
        <v>3161</v>
      </c>
      <c r="C5936" s="42" t="s">
        <v>7531</v>
      </c>
      <c r="D5936" s="14">
        <v>50000</v>
      </c>
      <c r="E5936" s="14">
        <v>0</v>
      </c>
      <c r="F5936" s="14">
        <v>0</v>
      </c>
      <c r="G5936" s="14">
        <v>0</v>
      </c>
      <c r="H5936" s="14">
        <v>0</v>
      </c>
    </row>
    <row r="5937" spans="1:8" ht="47.25">
      <c r="A5937" s="55">
        <v>42</v>
      </c>
      <c r="B5937" s="52" t="s">
        <v>3166</v>
      </c>
      <c r="C5937" s="122" t="s">
        <v>1257</v>
      </c>
      <c r="D5937" s="54">
        <f>SUM(D5938:D5942)</f>
        <v>998000</v>
      </c>
      <c r="E5937" s="54">
        <f>SUM(E5938:E5942)</f>
        <v>962000</v>
      </c>
      <c r="F5937" s="54">
        <f>SUM(F5938:F5942)</f>
        <v>962000</v>
      </c>
      <c r="G5937" s="54">
        <f>SUM(G5938:G5942)</f>
        <v>293000</v>
      </c>
      <c r="H5937" s="54">
        <f>SUM(H5938:H5942)</f>
        <v>668200</v>
      </c>
    </row>
    <row r="5938" spans="1:8" ht="47.25">
      <c r="A5938" s="51" t="s">
        <v>3213</v>
      </c>
      <c r="B5938" s="52" t="s">
        <v>3166</v>
      </c>
      <c r="C5938" s="42" t="s">
        <v>3167</v>
      </c>
      <c r="D5938" s="14">
        <v>396000</v>
      </c>
      <c r="E5938" s="14">
        <v>396000</v>
      </c>
      <c r="F5938" s="14">
        <v>396000</v>
      </c>
      <c r="G5938" s="14">
        <v>105000</v>
      </c>
      <c r="H5938" s="14">
        <v>291000</v>
      </c>
    </row>
    <row r="5939" spans="1:8" ht="47.25">
      <c r="A5939" s="51" t="s">
        <v>3215</v>
      </c>
      <c r="B5939" s="52" t="s">
        <v>3166</v>
      </c>
      <c r="C5939" s="42" t="s">
        <v>3169</v>
      </c>
      <c r="D5939" s="14">
        <v>237000</v>
      </c>
      <c r="E5939" s="14">
        <v>237000</v>
      </c>
      <c r="F5939" s="14">
        <v>237000</v>
      </c>
      <c r="G5939" s="14">
        <v>62000</v>
      </c>
      <c r="H5939" s="14">
        <v>176000</v>
      </c>
    </row>
    <row r="5940" spans="1:8" ht="47.25">
      <c r="A5940" s="51" t="s">
        <v>5482</v>
      </c>
      <c r="B5940" s="52" t="s">
        <v>3166</v>
      </c>
      <c r="C5940" s="42" t="s">
        <v>3171</v>
      </c>
      <c r="D5940" s="14">
        <v>119000</v>
      </c>
      <c r="E5940" s="14">
        <v>119000</v>
      </c>
      <c r="F5940" s="14">
        <v>119000</v>
      </c>
      <c r="G5940" s="14">
        <v>32000</v>
      </c>
      <c r="H5940" s="14">
        <v>85200</v>
      </c>
    </row>
    <row r="5941" spans="1:8" ht="47.25">
      <c r="A5941" s="51" t="s">
        <v>7140</v>
      </c>
      <c r="B5941" s="52" t="s">
        <v>3166</v>
      </c>
      <c r="C5941" s="42" t="s">
        <v>3173</v>
      </c>
      <c r="D5941" s="14">
        <v>158000</v>
      </c>
      <c r="E5941" s="14">
        <v>158000</v>
      </c>
      <c r="F5941" s="14">
        <v>158000</v>
      </c>
      <c r="G5941" s="14">
        <v>42000</v>
      </c>
      <c r="H5941" s="14">
        <v>116000</v>
      </c>
    </row>
    <row r="5942" spans="1:8" ht="47.25">
      <c r="A5942" s="51" t="s">
        <v>7532</v>
      </c>
      <c r="B5942" s="52" t="s">
        <v>3166</v>
      </c>
      <c r="C5942" s="42" t="s">
        <v>3091</v>
      </c>
      <c r="D5942" s="14">
        <v>88000</v>
      </c>
      <c r="E5942" s="14">
        <v>52000</v>
      </c>
      <c r="F5942" s="14">
        <v>52000</v>
      </c>
      <c r="G5942" s="14">
        <v>52000</v>
      </c>
      <c r="H5942" s="14">
        <v>0</v>
      </c>
    </row>
    <row r="5943" spans="1:8" ht="47.25">
      <c r="A5943" s="55">
        <v>43</v>
      </c>
      <c r="B5943" s="52" t="s">
        <v>3174</v>
      </c>
      <c r="C5943" s="122" t="s">
        <v>1257</v>
      </c>
      <c r="D5943" s="54">
        <f>SUM(D5944:D5945)</f>
        <v>364000</v>
      </c>
      <c r="E5943" s="54">
        <f>SUM(E5944:E5945)</f>
        <v>350000</v>
      </c>
      <c r="F5943" s="54">
        <f>SUM(F5944:F5945)</f>
        <v>350000</v>
      </c>
      <c r="G5943" s="54">
        <f>SUM(G5944:G5945)</f>
        <v>82000</v>
      </c>
      <c r="H5943" s="54">
        <f>SUM(H5944:H5945)</f>
        <v>0</v>
      </c>
    </row>
    <row r="5944" spans="1:8" ht="47.25">
      <c r="A5944" s="51" t="s">
        <v>3218</v>
      </c>
      <c r="B5944" s="52" t="s">
        <v>3174</v>
      </c>
      <c r="C5944" s="32" t="s">
        <v>3175</v>
      </c>
      <c r="D5944" s="14">
        <v>268000</v>
      </c>
      <c r="E5944" s="14">
        <v>268000</v>
      </c>
      <c r="F5944" s="14">
        <v>268000</v>
      </c>
      <c r="G5944" s="14">
        <v>0</v>
      </c>
      <c r="H5944" s="14">
        <v>0</v>
      </c>
    </row>
    <row r="5945" spans="1:8" ht="47.25">
      <c r="A5945" s="51" t="s">
        <v>3220</v>
      </c>
      <c r="B5945" s="52" t="s">
        <v>3174</v>
      </c>
      <c r="C5945" s="12" t="s">
        <v>7427</v>
      </c>
      <c r="D5945" s="14">
        <v>96000</v>
      </c>
      <c r="E5945" s="14">
        <v>82000</v>
      </c>
      <c r="F5945" s="14">
        <v>82000</v>
      </c>
      <c r="G5945" s="14">
        <v>82000</v>
      </c>
      <c r="H5945" s="14">
        <v>0</v>
      </c>
    </row>
    <row r="5946" spans="1:8" ht="47.25">
      <c r="A5946" s="55">
        <v>44</v>
      </c>
      <c r="B5946" s="52" t="s">
        <v>3176</v>
      </c>
      <c r="C5946" s="122" t="s">
        <v>1257</v>
      </c>
      <c r="D5946" s="54">
        <f>SUM(D5947:D5966)</f>
        <v>1426000</v>
      </c>
      <c r="E5946" s="54">
        <f>SUM(E5947:E5966)</f>
        <v>1341000</v>
      </c>
      <c r="F5946" s="54">
        <f>SUM(F5947:F5966)</f>
        <v>1341000</v>
      </c>
      <c r="G5946" s="54">
        <f>SUM(G5947:G5966)</f>
        <v>480000</v>
      </c>
      <c r="H5946" s="54">
        <f>SUM(H5947:H5966)</f>
        <v>856140.74</v>
      </c>
    </row>
    <row r="5947" spans="1:8" ht="47.25">
      <c r="A5947" s="51" t="s">
        <v>3223</v>
      </c>
      <c r="B5947" s="52" t="s">
        <v>3176</v>
      </c>
      <c r="C5947" s="122" t="s">
        <v>3177</v>
      </c>
      <c r="D5947" s="14">
        <v>12952</v>
      </c>
      <c r="E5947" s="14">
        <v>12952</v>
      </c>
      <c r="F5947" s="14">
        <v>12952</v>
      </c>
      <c r="G5947" s="14">
        <v>0</v>
      </c>
      <c r="H5947" s="14">
        <v>12950</v>
      </c>
    </row>
    <row r="5948" spans="1:8" ht="47.25">
      <c r="A5948" s="51" t="s">
        <v>3225</v>
      </c>
      <c r="B5948" s="52" t="s">
        <v>3176</v>
      </c>
      <c r="C5948" s="122" t="s">
        <v>3178</v>
      </c>
      <c r="D5948" s="14">
        <v>102226</v>
      </c>
      <c r="E5948" s="14">
        <v>102226</v>
      </c>
      <c r="F5948" s="14">
        <v>102226</v>
      </c>
      <c r="G5948" s="14">
        <v>0</v>
      </c>
      <c r="H5948" s="14">
        <v>102225.44</v>
      </c>
    </row>
    <row r="5949" spans="1:8" ht="47.25">
      <c r="A5949" s="51" t="s">
        <v>3227</v>
      </c>
      <c r="B5949" s="52" t="s">
        <v>3176</v>
      </c>
      <c r="C5949" s="122" t="s">
        <v>3179</v>
      </c>
      <c r="D5949" s="14">
        <v>37987</v>
      </c>
      <c r="E5949" s="14">
        <v>37987</v>
      </c>
      <c r="F5949" s="14">
        <v>37987</v>
      </c>
      <c r="G5949" s="14">
        <v>0</v>
      </c>
      <c r="H5949" s="14">
        <v>37987</v>
      </c>
    </row>
    <row r="5950" spans="1:8" ht="47.25">
      <c r="A5950" s="51" t="s">
        <v>3229</v>
      </c>
      <c r="B5950" s="52" t="s">
        <v>3176</v>
      </c>
      <c r="C5950" s="122" t="s">
        <v>3180</v>
      </c>
      <c r="D5950" s="14">
        <v>24558</v>
      </c>
      <c r="E5950" s="14">
        <v>24558</v>
      </c>
      <c r="F5950" s="14">
        <v>24558</v>
      </c>
      <c r="G5950" s="14">
        <v>0</v>
      </c>
      <c r="H5950" s="14">
        <v>24558</v>
      </c>
    </row>
    <row r="5951" spans="1:8" ht="47.25">
      <c r="A5951" s="51" t="s">
        <v>7533</v>
      </c>
      <c r="B5951" s="52" t="s">
        <v>3176</v>
      </c>
      <c r="C5951" s="122" t="s">
        <v>3181</v>
      </c>
      <c r="D5951" s="14">
        <v>11610</v>
      </c>
      <c r="E5951" s="14">
        <v>11610</v>
      </c>
      <c r="F5951" s="14">
        <v>11610</v>
      </c>
      <c r="G5951" s="14">
        <v>0</v>
      </c>
      <c r="H5951" s="14">
        <v>11610</v>
      </c>
    </row>
    <row r="5952" spans="1:8" ht="47.25">
      <c r="A5952" s="51" t="s">
        <v>7534</v>
      </c>
      <c r="B5952" s="52" t="s">
        <v>3176</v>
      </c>
      <c r="C5952" s="122" t="s">
        <v>3182</v>
      </c>
      <c r="D5952" s="14">
        <v>19490</v>
      </c>
      <c r="E5952" s="14">
        <v>19490</v>
      </c>
      <c r="F5952" s="14">
        <v>19490</v>
      </c>
      <c r="G5952" s="14">
        <v>0</v>
      </c>
      <c r="H5952" s="14">
        <v>19490</v>
      </c>
    </row>
    <row r="5953" spans="1:8" ht="47.25">
      <c r="A5953" s="51" t="s">
        <v>7535</v>
      </c>
      <c r="B5953" s="52" t="s">
        <v>3176</v>
      </c>
      <c r="C5953" s="122" t="s">
        <v>3183</v>
      </c>
      <c r="D5953" s="14">
        <v>64000</v>
      </c>
      <c r="E5953" s="14">
        <v>64000</v>
      </c>
      <c r="F5953" s="14">
        <v>64000</v>
      </c>
      <c r="G5953" s="14">
        <v>0</v>
      </c>
      <c r="H5953" s="14">
        <v>64000</v>
      </c>
    </row>
    <row r="5954" spans="1:8" ht="47.25">
      <c r="A5954" s="51" t="s">
        <v>7536</v>
      </c>
      <c r="B5954" s="52" t="s">
        <v>3176</v>
      </c>
      <c r="C5954" s="122" t="s">
        <v>3184</v>
      </c>
      <c r="D5954" s="14">
        <v>8299</v>
      </c>
      <c r="E5954" s="14">
        <v>8299</v>
      </c>
      <c r="F5954" s="14">
        <v>8299</v>
      </c>
      <c r="G5954" s="14">
        <v>0</v>
      </c>
      <c r="H5954" s="14">
        <v>8299</v>
      </c>
    </row>
    <row r="5955" spans="1:8" ht="47.25">
      <c r="A5955" s="51" t="s">
        <v>7537</v>
      </c>
      <c r="B5955" s="52" t="s">
        <v>3176</v>
      </c>
      <c r="C5955" s="122" t="s">
        <v>3185</v>
      </c>
      <c r="D5955" s="14">
        <v>7699</v>
      </c>
      <c r="E5955" s="14">
        <v>7699</v>
      </c>
      <c r="F5955" s="14">
        <v>7699</v>
      </c>
      <c r="G5955" s="14">
        <v>0</v>
      </c>
      <c r="H5955" s="14">
        <v>7698.7</v>
      </c>
    </row>
    <row r="5956" spans="1:8" ht="47.25">
      <c r="A5956" s="51" t="s">
        <v>7538</v>
      </c>
      <c r="B5956" s="52" t="s">
        <v>3176</v>
      </c>
      <c r="C5956" s="122" t="s">
        <v>3186</v>
      </c>
      <c r="D5956" s="14">
        <v>10179</v>
      </c>
      <c r="E5956" s="14">
        <v>10179</v>
      </c>
      <c r="F5956" s="14">
        <v>10179</v>
      </c>
      <c r="G5956" s="14">
        <v>0</v>
      </c>
      <c r="H5956" s="14">
        <v>10179</v>
      </c>
    </row>
    <row r="5957" spans="1:8" ht="47.25">
      <c r="A5957" s="51" t="s">
        <v>7539</v>
      </c>
      <c r="B5957" s="52" t="s">
        <v>3176</v>
      </c>
      <c r="C5957" s="122" t="s">
        <v>3187</v>
      </c>
      <c r="D5957" s="14">
        <v>382000</v>
      </c>
      <c r="E5957" s="14">
        <v>382000</v>
      </c>
      <c r="F5957" s="14">
        <v>382000</v>
      </c>
      <c r="G5957" s="14">
        <v>0</v>
      </c>
      <c r="H5957" s="14">
        <v>381487</v>
      </c>
    </row>
    <row r="5958" spans="1:8" ht="47.25">
      <c r="A5958" s="51" t="s">
        <v>7540</v>
      </c>
      <c r="B5958" s="52" t="s">
        <v>3176</v>
      </c>
      <c r="C5958" s="42" t="s">
        <v>3188</v>
      </c>
      <c r="D5958" s="14">
        <v>55000</v>
      </c>
      <c r="E5958" s="14">
        <v>55000</v>
      </c>
      <c r="F5958" s="14">
        <v>55000</v>
      </c>
      <c r="G5958" s="14">
        <v>0</v>
      </c>
      <c r="H5958" s="14">
        <v>50818</v>
      </c>
    </row>
    <row r="5959" spans="1:8" ht="47.25">
      <c r="A5959" s="51" t="s">
        <v>7541</v>
      </c>
      <c r="B5959" s="52" t="s">
        <v>3176</v>
      </c>
      <c r="C5959" s="42" t="s">
        <v>3189</v>
      </c>
      <c r="D5959" s="14">
        <v>8460</v>
      </c>
      <c r="E5959" s="14">
        <v>8460</v>
      </c>
      <c r="F5959" s="14">
        <v>8460</v>
      </c>
      <c r="G5959" s="14">
        <v>0</v>
      </c>
      <c r="H5959" s="14">
        <v>8460</v>
      </c>
    </row>
    <row r="5960" spans="1:8" ht="47.25">
      <c r="A5960" s="51" t="s">
        <v>7542</v>
      </c>
      <c r="B5960" s="52" t="s">
        <v>3176</v>
      </c>
      <c r="C5960" s="42" t="s">
        <v>3190</v>
      </c>
      <c r="D5960" s="14">
        <v>62949.599999999999</v>
      </c>
      <c r="E5960" s="14">
        <v>62949.599999999999</v>
      </c>
      <c r="F5960" s="14">
        <v>62949.599999999999</v>
      </c>
      <c r="G5960" s="14">
        <v>0</v>
      </c>
      <c r="H5960" s="14">
        <v>62949.599999999999</v>
      </c>
    </row>
    <row r="5961" spans="1:8" ht="47.25">
      <c r="A5961" s="51" t="s">
        <v>7543</v>
      </c>
      <c r="B5961" s="52" t="s">
        <v>3176</v>
      </c>
      <c r="C5961" s="42" t="s">
        <v>3191</v>
      </c>
      <c r="D5961" s="14">
        <v>53590.400000000001</v>
      </c>
      <c r="E5961" s="14">
        <v>53590.400000000001</v>
      </c>
      <c r="F5961" s="14">
        <v>53590.400000000001</v>
      </c>
      <c r="G5961" s="14">
        <v>0</v>
      </c>
      <c r="H5961" s="14">
        <v>53429</v>
      </c>
    </row>
    <row r="5962" spans="1:8" ht="47.25">
      <c r="A5962" s="51" t="s">
        <v>7544</v>
      </c>
      <c r="B5962" s="52" t="s">
        <v>3176</v>
      </c>
      <c r="C5962" s="42" t="s">
        <v>7545</v>
      </c>
      <c r="D5962" s="14">
        <v>76000</v>
      </c>
      <c r="E5962" s="14">
        <v>76000</v>
      </c>
      <c r="F5962" s="14">
        <v>76000</v>
      </c>
      <c r="G5962" s="14">
        <v>76000</v>
      </c>
      <c r="H5962" s="14">
        <v>0</v>
      </c>
    </row>
    <row r="5963" spans="1:8" ht="47.25">
      <c r="A5963" s="51" t="s">
        <v>7546</v>
      </c>
      <c r="B5963" s="52" t="s">
        <v>3176</v>
      </c>
      <c r="C5963" s="42" t="s">
        <v>7547</v>
      </c>
      <c r="D5963" s="14">
        <v>94000</v>
      </c>
      <c r="E5963" s="14">
        <v>94000</v>
      </c>
      <c r="F5963" s="14">
        <v>94000</v>
      </c>
      <c r="G5963" s="14">
        <v>94000</v>
      </c>
      <c r="H5963" s="14">
        <v>0</v>
      </c>
    </row>
    <row r="5964" spans="1:8" ht="47.25">
      <c r="A5964" s="51" t="s">
        <v>7548</v>
      </c>
      <c r="B5964" s="52" t="s">
        <v>3176</v>
      </c>
      <c r="C5964" s="42" t="s">
        <v>7549</v>
      </c>
      <c r="D5964" s="14">
        <v>85000</v>
      </c>
      <c r="E5964" s="14">
        <v>0</v>
      </c>
      <c r="F5964" s="14">
        <v>0</v>
      </c>
      <c r="G5964" s="14">
        <v>0</v>
      </c>
      <c r="H5964" s="14">
        <v>0</v>
      </c>
    </row>
    <row r="5965" spans="1:8" ht="47.25">
      <c r="A5965" s="51" t="s">
        <v>7550</v>
      </c>
      <c r="B5965" s="52" t="s">
        <v>3176</v>
      </c>
      <c r="C5965" s="12" t="s">
        <v>7551</v>
      </c>
      <c r="D5965" s="14">
        <v>192000</v>
      </c>
      <c r="E5965" s="14">
        <v>192000</v>
      </c>
      <c r="F5965" s="14">
        <v>192000</v>
      </c>
      <c r="G5965" s="14">
        <v>192000</v>
      </c>
      <c r="H5965" s="14">
        <v>0</v>
      </c>
    </row>
    <row r="5966" spans="1:8" ht="47.25">
      <c r="A5966" s="51" t="s">
        <v>7552</v>
      </c>
      <c r="B5966" s="52" t="s">
        <v>3176</v>
      </c>
      <c r="C5966" s="12" t="s">
        <v>7553</v>
      </c>
      <c r="D5966" s="14">
        <v>118000</v>
      </c>
      <c r="E5966" s="14">
        <v>118000</v>
      </c>
      <c r="F5966" s="14">
        <v>118000</v>
      </c>
      <c r="G5966" s="14">
        <v>118000</v>
      </c>
      <c r="H5966" s="14">
        <v>0</v>
      </c>
    </row>
    <row r="5967" spans="1:8" ht="47.25">
      <c r="A5967" s="55">
        <v>45</v>
      </c>
      <c r="B5967" s="52" t="s">
        <v>3192</v>
      </c>
      <c r="C5967" s="122" t="s">
        <v>1257</v>
      </c>
      <c r="D5967" s="54">
        <f>SUM(D5968:D5977)</f>
        <v>3891910</v>
      </c>
      <c r="E5967" s="54">
        <f>SUM(E5968:E5977)</f>
        <v>3841910</v>
      </c>
      <c r="F5967" s="54">
        <f>SUM(F5968:F5977)</f>
        <v>3841910</v>
      </c>
      <c r="G5967" s="54">
        <f>SUM(G5968:G5977)</f>
        <v>280000</v>
      </c>
      <c r="H5967" s="54">
        <f>SUM(H5968:H5977)</f>
        <v>0</v>
      </c>
    </row>
    <row r="5968" spans="1:8" ht="47.25">
      <c r="A5968" s="51" t="s">
        <v>5483</v>
      </c>
      <c r="B5968" s="52" t="s">
        <v>3192</v>
      </c>
      <c r="C5968" s="42" t="s">
        <v>3194</v>
      </c>
      <c r="D5968" s="14">
        <v>551200</v>
      </c>
      <c r="E5968" s="14">
        <v>551200</v>
      </c>
      <c r="F5968" s="14">
        <v>551200</v>
      </c>
      <c r="G5968" s="14">
        <v>0</v>
      </c>
      <c r="H5968" s="14">
        <v>0</v>
      </c>
    </row>
    <row r="5969" spans="1:8" ht="47.25">
      <c r="A5969" s="51" t="s">
        <v>5484</v>
      </c>
      <c r="B5969" s="52" t="s">
        <v>3192</v>
      </c>
      <c r="C5969" s="42" t="s">
        <v>3196</v>
      </c>
      <c r="D5969" s="14">
        <v>1150000</v>
      </c>
      <c r="E5969" s="14">
        <v>1150000</v>
      </c>
      <c r="F5969" s="14">
        <v>1150000</v>
      </c>
      <c r="G5969" s="14">
        <v>0</v>
      </c>
      <c r="H5969" s="14">
        <v>0</v>
      </c>
    </row>
    <row r="5970" spans="1:8" ht="47.25">
      <c r="A5970" s="51" t="s">
        <v>7554</v>
      </c>
      <c r="B5970" s="52" t="s">
        <v>3192</v>
      </c>
      <c r="C5970" s="42" t="s">
        <v>3198</v>
      </c>
      <c r="D5970" s="14">
        <v>1450000</v>
      </c>
      <c r="E5970" s="14">
        <v>1450000</v>
      </c>
      <c r="F5970" s="14">
        <v>1450000</v>
      </c>
      <c r="G5970" s="14">
        <v>0</v>
      </c>
      <c r="H5970" s="14">
        <v>0</v>
      </c>
    </row>
    <row r="5971" spans="1:8" ht="47.25">
      <c r="A5971" s="51" t="s">
        <v>7555</v>
      </c>
      <c r="B5971" s="52" t="s">
        <v>3192</v>
      </c>
      <c r="C5971" s="42" t="s">
        <v>3200</v>
      </c>
      <c r="D5971" s="14">
        <v>290710</v>
      </c>
      <c r="E5971" s="14">
        <v>290710</v>
      </c>
      <c r="F5971" s="14">
        <v>290710</v>
      </c>
      <c r="G5971" s="14">
        <v>0</v>
      </c>
      <c r="H5971" s="14">
        <v>0</v>
      </c>
    </row>
    <row r="5972" spans="1:8" ht="47.25">
      <c r="A5972" s="51" t="s">
        <v>7556</v>
      </c>
      <c r="B5972" s="52" t="s">
        <v>3192</v>
      </c>
      <c r="C5972" s="42" t="s">
        <v>3202</v>
      </c>
      <c r="D5972" s="14">
        <v>120000</v>
      </c>
      <c r="E5972" s="14">
        <v>120000</v>
      </c>
      <c r="F5972" s="14">
        <v>120000</v>
      </c>
      <c r="G5972" s="14">
        <v>0</v>
      </c>
      <c r="H5972" s="14">
        <v>0</v>
      </c>
    </row>
    <row r="5973" spans="1:8" ht="47.25">
      <c r="A5973" s="51" t="s">
        <v>7557</v>
      </c>
      <c r="B5973" s="52" t="s">
        <v>3192</v>
      </c>
      <c r="C5973" s="42" t="s">
        <v>7558</v>
      </c>
      <c r="D5973" s="14">
        <v>10000</v>
      </c>
      <c r="E5973" s="14">
        <v>0</v>
      </c>
      <c r="F5973" s="14">
        <v>0</v>
      </c>
      <c r="G5973" s="14">
        <v>0</v>
      </c>
      <c r="H5973" s="14">
        <v>0</v>
      </c>
    </row>
    <row r="5974" spans="1:8" ht="47.25">
      <c r="A5974" s="51" t="s">
        <v>7559</v>
      </c>
      <c r="B5974" s="52" t="s">
        <v>3192</v>
      </c>
      <c r="C5974" s="42" t="s">
        <v>7560</v>
      </c>
      <c r="D5974" s="14">
        <v>80000</v>
      </c>
      <c r="E5974" s="14">
        <v>80000</v>
      </c>
      <c r="F5974" s="14">
        <v>80000</v>
      </c>
      <c r="G5974" s="14">
        <v>80000</v>
      </c>
      <c r="H5974" s="14">
        <v>0</v>
      </c>
    </row>
    <row r="5975" spans="1:8" ht="47.25">
      <c r="A5975" s="51" t="s">
        <v>7561</v>
      </c>
      <c r="B5975" s="52" t="s">
        <v>3192</v>
      </c>
      <c r="C5975" s="42" t="s">
        <v>7562</v>
      </c>
      <c r="D5975" s="14">
        <v>130000</v>
      </c>
      <c r="E5975" s="14">
        <v>130000</v>
      </c>
      <c r="F5975" s="14">
        <v>130000</v>
      </c>
      <c r="G5975" s="14">
        <v>130000</v>
      </c>
      <c r="H5975" s="14">
        <v>0</v>
      </c>
    </row>
    <row r="5976" spans="1:8" ht="47.25">
      <c r="A5976" s="51" t="s">
        <v>7563</v>
      </c>
      <c r="B5976" s="52" t="s">
        <v>3192</v>
      </c>
      <c r="C5976" s="42" t="s">
        <v>7564</v>
      </c>
      <c r="D5976" s="14">
        <v>100000</v>
      </c>
      <c r="E5976" s="14">
        <v>70000</v>
      </c>
      <c r="F5976" s="14">
        <v>70000</v>
      </c>
      <c r="G5976" s="14">
        <v>70000</v>
      </c>
      <c r="H5976" s="14">
        <v>0</v>
      </c>
    </row>
    <row r="5977" spans="1:8" ht="47.25">
      <c r="A5977" s="51" t="s">
        <v>7565</v>
      </c>
      <c r="B5977" s="52" t="s">
        <v>3192</v>
      </c>
      <c r="C5977" s="42" t="s">
        <v>7566</v>
      </c>
      <c r="D5977" s="14">
        <v>10000</v>
      </c>
      <c r="E5977" s="14">
        <v>0</v>
      </c>
      <c r="F5977" s="14">
        <v>0</v>
      </c>
      <c r="G5977" s="14">
        <v>0</v>
      </c>
      <c r="H5977" s="14">
        <v>0</v>
      </c>
    </row>
    <row r="5978" spans="1:8" ht="47.25">
      <c r="A5978" s="55">
        <v>46</v>
      </c>
      <c r="B5978" s="52" t="s">
        <v>3203</v>
      </c>
      <c r="C5978" s="122" t="s">
        <v>1257</v>
      </c>
      <c r="D5978" s="54">
        <f>SUM(D5979:D5983)</f>
        <v>933000</v>
      </c>
      <c r="E5978" s="54">
        <f>SUM(E5979:E5983)</f>
        <v>846000</v>
      </c>
      <c r="F5978" s="54">
        <f>SUM(F5979:F5983)</f>
        <v>846000</v>
      </c>
      <c r="G5978" s="54">
        <f>SUM(G5979:G5983)</f>
        <v>491000</v>
      </c>
      <c r="H5978" s="54">
        <f>SUM(H5979:H5983)</f>
        <v>255270</v>
      </c>
    </row>
    <row r="5979" spans="1:8" ht="47.25">
      <c r="A5979" s="51" t="s">
        <v>5485</v>
      </c>
      <c r="B5979" s="52" t="s">
        <v>3203</v>
      </c>
      <c r="C5979" s="42" t="s">
        <v>3205</v>
      </c>
      <c r="D5979" s="14">
        <v>229000</v>
      </c>
      <c r="E5979" s="14">
        <v>169000</v>
      </c>
      <c r="F5979" s="14">
        <v>169000</v>
      </c>
      <c r="G5979" s="14">
        <v>0</v>
      </c>
      <c r="H5979" s="14">
        <v>169000</v>
      </c>
    </row>
    <row r="5980" spans="1:8" ht="47.25">
      <c r="A5980" s="51" t="s">
        <v>5486</v>
      </c>
      <c r="B5980" s="52" t="s">
        <v>3203</v>
      </c>
      <c r="C5980" s="42" t="s">
        <v>3207</v>
      </c>
      <c r="D5980" s="14">
        <v>135000</v>
      </c>
      <c r="E5980" s="14">
        <v>135000</v>
      </c>
      <c r="F5980" s="14">
        <v>135000</v>
      </c>
      <c r="G5980" s="14">
        <v>36000</v>
      </c>
      <c r="H5980" s="14">
        <v>0</v>
      </c>
    </row>
    <row r="5981" spans="1:8" ht="47.25">
      <c r="A5981" s="51" t="s">
        <v>5487</v>
      </c>
      <c r="B5981" s="52" t="s">
        <v>3203</v>
      </c>
      <c r="C5981" s="42" t="s">
        <v>3209</v>
      </c>
      <c r="D5981" s="14">
        <v>79000</v>
      </c>
      <c r="E5981" s="14">
        <v>79000</v>
      </c>
      <c r="F5981" s="14">
        <v>79000</v>
      </c>
      <c r="G5981" s="14">
        <v>21000</v>
      </c>
      <c r="H5981" s="14">
        <v>57270</v>
      </c>
    </row>
    <row r="5982" spans="1:8" ht="47.25">
      <c r="A5982" s="51" t="s">
        <v>5488</v>
      </c>
      <c r="B5982" s="52" t="s">
        <v>3203</v>
      </c>
      <c r="C5982" s="42" t="s">
        <v>3211</v>
      </c>
      <c r="D5982" s="14">
        <v>40000</v>
      </c>
      <c r="E5982" s="14">
        <v>40000</v>
      </c>
      <c r="F5982" s="14">
        <v>40000</v>
      </c>
      <c r="G5982" s="14">
        <v>11000</v>
      </c>
      <c r="H5982" s="14">
        <v>29000</v>
      </c>
    </row>
    <row r="5983" spans="1:8" ht="47.25">
      <c r="A5983" s="51" t="s">
        <v>7567</v>
      </c>
      <c r="B5983" s="52" t="s">
        <v>3203</v>
      </c>
      <c r="C5983" s="42" t="s">
        <v>7568</v>
      </c>
      <c r="D5983" s="14">
        <v>450000</v>
      </c>
      <c r="E5983" s="14">
        <v>423000</v>
      </c>
      <c r="F5983" s="14">
        <v>423000</v>
      </c>
      <c r="G5983" s="14">
        <v>423000</v>
      </c>
      <c r="H5983" s="14">
        <v>0</v>
      </c>
    </row>
    <row r="5984" spans="1:8" ht="47.25">
      <c r="A5984" s="55">
        <v>47</v>
      </c>
      <c r="B5984" s="52" t="s">
        <v>3212</v>
      </c>
      <c r="C5984" s="122" t="s">
        <v>1257</v>
      </c>
      <c r="D5984" s="54">
        <f>SUM(D5985:D5987)</f>
        <v>807000</v>
      </c>
      <c r="E5984" s="54">
        <f>SUM(E5985:E5987)</f>
        <v>775000</v>
      </c>
      <c r="F5984" s="54">
        <f>SUM(F5985:F5987)</f>
        <v>775000</v>
      </c>
      <c r="G5984" s="54">
        <f>SUM(G5985:G5987)</f>
        <v>182000</v>
      </c>
      <c r="H5984" s="54">
        <f>SUM(H5985:H5987)</f>
        <v>0</v>
      </c>
    </row>
    <row r="5985" spans="1:8" ht="47.25">
      <c r="A5985" s="51" t="s">
        <v>5489</v>
      </c>
      <c r="B5985" s="52" t="s">
        <v>3212</v>
      </c>
      <c r="C5985" s="122" t="s">
        <v>3214</v>
      </c>
      <c r="D5985" s="14">
        <v>40000</v>
      </c>
      <c r="E5985" s="14">
        <v>40000</v>
      </c>
      <c r="F5985" s="14">
        <v>40000</v>
      </c>
      <c r="G5985" s="14">
        <v>0</v>
      </c>
      <c r="H5985" s="14">
        <v>0</v>
      </c>
    </row>
    <row r="5986" spans="1:8" ht="47.25">
      <c r="A5986" s="51" t="s">
        <v>7569</v>
      </c>
      <c r="B5986" s="52" t="s">
        <v>3212</v>
      </c>
      <c r="C5986" s="122" t="s">
        <v>3216</v>
      </c>
      <c r="D5986" s="14">
        <v>553000</v>
      </c>
      <c r="E5986" s="14">
        <v>553000</v>
      </c>
      <c r="F5986" s="14">
        <v>553000</v>
      </c>
      <c r="G5986" s="14">
        <v>0</v>
      </c>
      <c r="H5986" s="14">
        <v>0</v>
      </c>
    </row>
    <row r="5987" spans="1:8" ht="47.25">
      <c r="A5987" s="51" t="s">
        <v>7570</v>
      </c>
      <c r="B5987" s="52" t="s">
        <v>3212</v>
      </c>
      <c r="C5987" s="122" t="s">
        <v>7419</v>
      </c>
      <c r="D5987" s="14">
        <v>214000</v>
      </c>
      <c r="E5987" s="14">
        <v>182000</v>
      </c>
      <c r="F5987" s="14">
        <v>182000</v>
      </c>
      <c r="G5987" s="14">
        <v>182000</v>
      </c>
      <c r="H5987" s="14">
        <v>0</v>
      </c>
    </row>
    <row r="5988" spans="1:8" ht="47.25">
      <c r="A5988" s="55">
        <v>48</v>
      </c>
      <c r="B5988" s="52" t="s">
        <v>3217</v>
      </c>
      <c r="C5988" s="122" t="s">
        <v>1257</v>
      </c>
      <c r="D5988" s="54">
        <f>SUM(D5989:D5995)</f>
        <v>620000</v>
      </c>
      <c r="E5988" s="54">
        <f>SUM(E5989:E5995)</f>
        <v>555000</v>
      </c>
      <c r="F5988" s="54">
        <f>SUM(F5989:F5995)</f>
        <v>555000</v>
      </c>
      <c r="G5988" s="54">
        <f>SUM(G5989:G5995)</f>
        <v>365000</v>
      </c>
      <c r="H5988" s="54">
        <f>SUM(H5989:H5995)</f>
        <v>175801</v>
      </c>
    </row>
    <row r="5989" spans="1:8" ht="47.25">
      <c r="A5989" s="51" t="s">
        <v>5491</v>
      </c>
      <c r="B5989" s="52" t="s">
        <v>3217</v>
      </c>
      <c r="C5989" s="42" t="s">
        <v>3219</v>
      </c>
      <c r="D5989" s="14">
        <v>40000</v>
      </c>
      <c r="E5989" s="14">
        <v>40000</v>
      </c>
      <c r="F5989" s="14">
        <v>40000</v>
      </c>
      <c r="G5989" s="14">
        <v>0</v>
      </c>
      <c r="H5989" s="14">
        <v>40000</v>
      </c>
    </row>
    <row r="5990" spans="1:8" ht="47.25">
      <c r="A5990" s="51" t="s">
        <v>5493</v>
      </c>
      <c r="B5990" s="52" t="s">
        <v>3217</v>
      </c>
      <c r="C5990" s="42" t="s">
        <v>7571</v>
      </c>
      <c r="D5990" s="14">
        <v>50000</v>
      </c>
      <c r="E5990" s="14">
        <v>50000</v>
      </c>
      <c r="F5990" s="14">
        <v>50000</v>
      </c>
      <c r="G5990" s="14">
        <v>0</v>
      </c>
      <c r="H5990" s="14">
        <v>43479</v>
      </c>
    </row>
    <row r="5991" spans="1:8" ht="47.25">
      <c r="A5991" s="51" t="s">
        <v>7572</v>
      </c>
      <c r="B5991" s="52" t="s">
        <v>3217</v>
      </c>
      <c r="C5991" s="42" t="s">
        <v>7573</v>
      </c>
      <c r="D5991" s="14">
        <v>100000</v>
      </c>
      <c r="E5991" s="14">
        <v>100000</v>
      </c>
      <c r="F5991" s="14">
        <v>100000</v>
      </c>
      <c r="G5991" s="14">
        <v>0</v>
      </c>
      <c r="H5991" s="14">
        <v>92322</v>
      </c>
    </row>
    <row r="5992" spans="1:8" ht="47.25">
      <c r="A5992" s="51" t="s">
        <v>7574</v>
      </c>
      <c r="B5992" s="52" t="s">
        <v>3217</v>
      </c>
      <c r="C5992" s="42" t="s">
        <v>7575</v>
      </c>
      <c r="D5992" s="14">
        <v>30000</v>
      </c>
      <c r="E5992" s="14">
        <v>30000</v>
      </c>
      <c r="F5992" s="14">
        <v>30000</v>
      </c>
      <c r="G5992" s="14">
        <v>30000</v>
      </c>
      <c r="H5992" s="14">
        <v>0</v>
      </c>
    </row>
    <row r="5993" spans="1:8" ht="47.25">
      <c r="A5993" s="51" t="s">
        <v>7576</v>
      </c>
      <c r="B5993" s="52" t="s">
        <v>3217</v>
      </c>
      <c r="C5993" s="42" t="s">
        <v>7577</v>
      </c>
      <c r="D5993" s="14">
        <v>150000</v>
      </c>
      <c r="E5993" s="14">
        <v>150000</v>
      </c>
      <c r="F5993" s="14">
        <v>150000</v>
      </c>
      <c r="G5993" s="14">
        <v>150000</v>
      </c>
      <c r="H5993" s="14">
        <v>0</v>
      </c>
    </row>
    <row r="5994" spans="1:8" ht="47.25">
      <c r="A5994" s="51" t="s">
        <v>7578</v>
      </c>
      <c r="B5994" s="52" t="s">
        <v>3217</v>
      </c>
      <c r="C5994" s="42" t="s">
        <v>7579</v>
      </c>
      <c r="D5994" s="14">
        <v>150000</v>
      </c>
      <c r="E5994" s="14">
        <v>150000</v>
      </c>
      <c r="F5994" s="14">
        <v>150000</v>
      </c>
      <c r="G5994" s="14">
        <v>150000</v>
      </c>
      <c r="H5994" s="14">
        <v>0</v>
      </c>
    </row>
    <row r="5995" spans="1:8" ht="47.25">
      <c r="A5995" s="51" t="s">
        <v>7580</v>
      </c>
      <c r="B5995" s="52" t="s">
        <v>3217</v>
      </c>
      <c r="C5995" s="42" t="s">
        <v>7581</v>
      </c>
      <c r="D5995" s="14">
        <v>100000</v>
      </c>
      <c r="E5995" s="14">
        <v>35000</v>
      </c>
      <c r="F5995" s="14">
        <v>35000</v>
      </c>
      <c r="G5995" s="14">
        <v>35000</v>
      </c>
      <c r="H5995" s="14">
        <v>0</v>
      </c>
    </row>
    <row r="5996" spans="1:8" ht="47.25">
      <c r="A5996" s="55">
        <v>49</v>
      </c>
      <c r="B5996" s="52" t="s">
        <v>3222</v>
      </c>
      <c r="C5996" s="122" t="s">
        <v>1257</v>
      </c>
      <c r="D5996" s="54">
        <f>SUM(D5997:D6000)</f>
        <v>1226000</v>
      </c>
      <c r="E5996" s="54">
        <f>SUM(E5997:E6000)</f>
        <v>1177000</v>
      </c>
      <c r="F5996" s="54">
        <f>SUM(F5997:F6000)</f>
        <v>1177000</v>
      </c>
      <c r="G5996" s="54">
        <f>SUM(G5997:G6000)</f>
        <v>275000</v>
      </c>
      <c r="H5996" s="54">
        <f>SUM(H5997:H6000)</f>
        <v>868684.04</v>
      </c>
    </row>
    <row r="5997" spans="1:8" ht="47.25">
      <c r="A5997" s="55" t="s">
        <v>5496</v>
      </c>
      <c r="B5997" s="52" t="s">
        <v>3222</v>
      </c>
      <c r="C5997" s="32" t="s">
        <v>3224</v>
      </c>
      <c r="D5997" s="14">
        <v>192000</v>
      </c>
      <c r="E5997" s="14">
        <v>192000</v>
      </c>
      <c r="F5997" s="14">
        <v>192000</v>
      </c>
      <c r="G5997" s="14">
        <v>0</v>
      </c>
      <c r="H5997" s="14">
        <v>192000</v>
      </c>
    </row>
    <row r="5998" spans="1:8" ht="47.25">
      <c r="A5998" s="55" t="s">
        <v>7582</v>
      </c>
      <c r="B5998" s="52" t="s">
        <v>3222</v>
      </c>
      <c r="C5998" s="32" t="s">
        <v>3226</v>
      </c>
      <c r="D5998" s="14">
        <v>642000</v>
      </c>
      <c r="E5998" s="14">
        <v>593000</v>
      </c>
      <c r="F5998" s="14">
        <v>593000</v>
      </c>
      <c r="G5998" s="14">
        <v>275000</v>
      </c>
      <c r="H5998" s="14">
        <v>295320.03999999998</v>
      </c>
    </row>
    <row r="5999" spans="1:8" ht="47.25">
      <c r="A5999" s="55" t="s">
        <v>7583</v>
      </c>
      <c r="B5999" s="52" t="s">
        <v>3222</v>
      </c>
      <c r="C5999" s="32" t="s">
        <v>3228</v>
      </c>
      <c r="D5999" s="14">
        <v>192000</v>
      </c>
      <c r="E5999" s="14">
        <v>192000</v>
      </c>
      <c r="F5999" s="14">
        <v>192000</v>
      </c>
      <c r="G5999" s="14">
        <v>0</v>
      </c>
      <c r="H5999" s="14">
        <v>192000</v>
      </c>
    </row>
    <row r="6000" spans="1:8" ht="47.25">
      <c r="A6000" s="55" t="s">
        <v>7584</v>
      </c>
      <c r="B6000" s="52" t="s">
        <v>3222</v>
      </c>
      <c r="C6000" s="32" t="s">
        <v>3230</v>
      </c>
      <c r="D6000" s="14">
        <v>200000</v>
      </c>
      <c r="E6000" s="14">
        <v>200000</v>
      </c>
      <c r="F6000" s="14">
        <v>200000</v>
      </c>
      <c r="G6000" s="14">
        <v>0</v>
      </c>
      <c r="H6000" s="14">
        <v>189364</v>
      </c>
    </row>
    <row r="6001" spans="1:8">
      <c r="A6001" s="84" t="s">
        <v>114</v>
      </c>
      <c r="B6001" s="84"/>
      <c r="C6001" s="84"/>
      <c r="D6001" s="85">
        <f>D5996+D5988+D5984+D5978+D5967+D5946+D5943+D5937+D5929+D5927+D5922+D5920+D5917+D5915+D5908+D5896+D5894+D5883+D5878+D5865+D5853+D5850+D5847+D5843+D5839+D5837+D5835+D5833+D5827+D5822+D5817+D5812+D5801+D5794+D5750+D5739+D5733+D5727+D5723+D5718+D5714+D5704+D5702+D5688+D5683+D5669+D5647+D5637+D5814</f>
        <v>145039600</v>
      </c>
      <c r="E6001" s="85">
        <f t="shared" ref="E6001:H6001" si="69">E5996+E5988+E5984+E5978+E5967+E5946+E5943+E5937+E5929+E5927+E5922+E5920+E5917+E5915+E5908+E5896+E5894+E5883+E5878+E5865+E5853+E5850+E5847+E5843+E5839+E5837+E5835+E5833+E5827+E5822+E5817+E5812+E5801+E5794+E5750+E5739+E5733+E5727+E5723+E5718+E5714+E5704+E5702+E5688+E5683+E5669+E5647+E5637+E5814</f>
        <v>130539200</v>
      </c>
      <c r="F6001" s="85">
        <f t="shared" si="69"/>
        <v>130539200</v>
      </c>
      <c r="G6001" s="85">
        <f t="shared" si="69"/>
        <v>81632000</v>
      </c>
      <c r="H6001" s="85">
        <f t="shared" si="69"/>
        <v>20643317.390000001</v>
      </c>
    </row>
    <row r="6002" spans="1:8">
      <c r="A6002" s="86" t="s">
        <v>138</v>
      </c>
      <c r="B6002" s="86"/>
      <c r="C6002" s="86"/>
      <c r="D6002" s="86"/>
      <c r="E6002" s="86"/>
      <c r="F6002" s="86"/>
      <c r="G6002" s="86"/>
      <c r="H6002" s="86"/>
    </row>
    <row r="6003" spans="1:8">
      <c r="A6003" s="56" t="s">
        <v>176</v>
      </c>
      <c r="B6003" s="56" t="s">
        <v>4932</v>
      </c>
      <c r="C6003" s="35" t="s">
        <v>4933</v>
      </c>
      <c r="D6003" s="14">
        <f>5818000+2094000</f>
        <v>7912000</v>
      </c>
      <c r="E6003" s="14">
        <v>5818000</v>
      </c>
      <c r="F6003" s="14">
        <f>5780364.98</f>
        <v>5780364.9800000004</v>
      </c>
      <c r="G6003" s="14">
        <v>5780364.9800000004</v>
      </c>
      <c r="H6003" s="14">
        <v>5780364.9800000004</v>
      </c>
    </row>
    <row r="6004" spans="1:8" ht="31.5">
      <c r="A6004" s="56" t="s">
        <v>241</v>
      </c>
      <c r="B6004" s="56" t="s">
        <v>4932</v>
      </c>
      <c r="C6004" s="35" t="s">
        <v>4934</v>
      </c>
      <c r="D6004" s="14">
        <v>2909000</v>
      </c>
      <c r="E6004" s="14">
        <v>2909000</v>
      </c>
      <c r="F6004" s="14">
        <f>2835997.19+73002.81</f>
        <v>2909000</v>
      </c>
      <c r="G6004" s="14"/>
      <c r="H6004" s="14">
        <f>2835997.19+73002.81</f>
        <v>2909000</v>
      </c>
    </row>
    <row r="6005" spans="1:8" ht="31.5">
      <c r="A6005" s="56" t="s">
        <v>139</v>
      </c>
      <c r="B6005" s="56" t="s">
        <v>4932</v>
      </c>
      <c r="C6005" s="35" t="s">
        <v>4935</v>
      </c>
      <c r="D6005" s="14">
        <f>2909000+2094000</f>
        <v>5003000</v>
      </c>
      <c r="E6005" s="14">
        <v>2909000</v>
      </c>
      <c r="F6005" s="14">
        <f>69041.18+2839958.82</f>
        <v>2909000</v>
      </c>
      <c r="G6005" s="14"/>
      <c r="H6005" s="14">
        <f>69041.18+2839958.82</f>
        <v>2909000</v>
      </c>
    </row>
    <row r="6006" spans="1:8">
      <c r="A6006" s="56" t="s">
        <v>140</v>
      </c>
      <c r="B6006" s="56" t="s">
        <v>4932</v>
      </c>
      <c r="C6006" s="35" t="s">
        <v>4936</v>
      </c>
      <c r="D6006" s="14">
        <f>350000+127000</f>
        <v>477000</v>
      </c>
      <c r="E6006" s="14">
        <v>350000</v>
      </c>
      <c r="F6006" s="14">
        <f>350000</f>
        <v>350000</v>
      </c>
      <c r="G6006" s="14">
        <v>350000</v>
      </c>
      <c r="H6006" s="124"/>
    </row>
    <row r="6007" spans="1:8" ht="31.5">
      <c r="A6007" s="56" t="s">
        <v>141</v>
      </c>
      <c r="B6007" s="56" t="s">
        <v>4932</v>
      </c>
      <c r="C6007" s="35" t="s">
        <v>4937</v>
      </c>
      <c r="D6007" s="14">
        <f>175000+62000</f>
        <v>237000</v>
      </c>
      <c r="E6007" s="14">
        <v>175000</v>
      </c>
      <c r="F6007" s="14">
        <f>175000</f>
        <v>175000</v>
      </c>
      <c r="G6007" s="14">
        <v>175000</v>
      </c>
      <c r="H6007" s="124"/>
    </row>
    <row r="6008" spans="1:8" ht="31.5">
      <c r="A6008" s="56" t="s">
        <v>142</v>
      </c>
      <c r="B6008" s="56" t="s">
        <v>4932</v>
      </c>
      <c r="C6008" s="35" t="s">
        <v>4938</v>
      </c>
      <c r="D6008" s="14">
        <f>233000+83000</f>
        <v>316000</v>
      </c>
      <c r="E6008" s="14">
        <v>233000</v>
      </c>
      <c r="F6008" s="14">
        <f>233000</f>
        <v>233000</v>
      </c>
      <c r="G6008" s="14">
        <v>233000</v>
      </c>
      <c r="H6008" s="124"/>
    </row>
    <row r="6009" spans="1:8" ht="31.5">
      <c r="A6009" s="56" t="s">
        <v>143</v>
      </c>
      <c r="B6009" s="56" t="s">
        <v>4932</v>
      </c>
      <c r="C6009" s="35" t="s">
        <v>4939</v>
      </c>
      <c r="D6009" s="14">
        <f>640000+230000</f>
        <v>870000</v>
      </c>
      <c r="E6009" s="14">
        <v>640000</v>
      </c>
      <c r="F6009" s="14">
        <f>640000</f>
        <v>640000</v>
      </c>
      <c r="G6009" s="14">
        <v>640000</v>
      </c>
      <c r="H6009" s="124"/>
    </row>
    <row r="6010" spans="1:8" ht="31.5">
      <c r="A6010" s="56" t="s">
        <v>144</v>
      </c>
      <c r="B6010" s="56" t="s">
        <v>4932</v>
      </c>
      <c r="C6010" s="35" t="s">
        <v>4940</v>
      </c>
      <c r="D6010" s="14">
        <f>175000+62000</f>
        <v>237000</v>
      </c>
      <c r="E6010" s="14">
        <v>175000</v>
      </c>
      <c r="F6010" s="14"/>
      <c r="G6010" s="14"/>
      <c r="H6010" s="124"/>
    </row>
    <row r="6011" spans="1:8" ht="31.5">
      <c r="A6011" s="56" t="s">
        <v>145</v>
      </c>
      <c r="B6011" s="56" t="s">
        <v>4932</v>
      </c>
      <c r="C6011" s="35" t="s">
        <v>4941</v>
      </c>
      <c r="D6011" s="14">
        <f>350000+125000</f>
        <v>475000</v>
      </c>
      <c r="E6011" s="14">
        <v>350000</v>
      </c>
      <c r="F6011" s="14"/>
      <c r="G6011" s="14"/>
      <c r="H6011" s="124"/>
    </row>
    <row r="6012" spans="1:8" ht="31.5">
      <c r="A6012" s="56" t="s">
        <v>146</v>
      </c>
      <c r="B6012" s="56" t="s">
        <v>4932</v>
      </c>
      <c r="C6012" s="35" t="s">
        <v>4942</v>
      </c>
      <c r="D6012" s="14">
        <f>116000+42000</f>
        <v>158000</v>
      </c>
      <c r="E6012" s="14">
        <v>116000</v>
      </c>
      <c r="F6012" s="14"/>
      <c r="G6012" s="14"/>
      <c r="H6012" s="124"/>
    </row>
    <row r="6013" spans="1:8" ht="31.5">
      <c r="A6013" s="56" t="s">
        <v>147</v>
      </c>
      <c r="B6013" s="56" t="s">
        <v>4932</v>
      </c>
      <c r="C6013" s="35" t="s">
        <v>4943</v>
      </c>
      <c r="D6013" s="14">
        <f>697000+252000</f>
        <v>949000</v>
      </c>
      <c r="E6013" s="14">
        <v>697000</v>
      </c>
      <c r="F6013" s="14"/>
      <c r="G6013" s="14"/>
      <c r="H6013" s="124"/>
    </row>
    <row r="6014" spans="1:8">
      <c r="A6014" s="56" t="s">
        <v>148</v>
      </c>
      <c r="B6014" s="56" t="s">
        <v>4932</v>
      </c>
      <c r="C6014" s="35" t="s">
        <v>4944</v>
      </c>
      <c r="D6014" s="14">
        <f>35000+12000</f>
        <v>47000</v>
      </c>
      <c r="E6014" s="14">
        <v>35000</v>
      </c>
      <c r="F6014" s="14"/>
      <c r="G6014" s="14"/>
      <c r="H6014" s="124"/>
    </row>
    <row r="6015" spans="1:8">
      <c r="A6015" s="56" t="s">
        <v>149</v>
      </c>
      <c r="B6015" s="56" t="s">
        <v>4932</v>
      </c>
      <c r="C6015" s="35" t="s">
        <v>4945</v>
      </c>
      <c r="D6015" s="14">
        <f>46000+17000</f>
        <v>63000</v>
      </c>
      <c r="E6015" s="14">
        <v>46000</v>
      </c>
      <c r="F6015" s="14"/>
      <c r="G6015" s="14"/>
      <c r="H6015" s="124"/>
    </row>
    <row r="6016" spans="1:8">
      <c r="A6016" s="56" t="s">
        <v>150</v>
      </c>
      <c r="B6016" s="56" t="s">
        <v>4932</v>
      </c>
      <c r="C6016" s="35" t="s">
        <v>4946</v>
      </c>
      <c r="D6016" s="14">
        <f>87000+32000</f>
        <v>119000</v>
      </c>
      <c r="E6016" s="14">
        <v>87000</v>
      </c>
      <c r="F6016" s="14"/>
      <c r="G6016" s="14"/>
      <c r="H6016" s="124"/>
    </row>
    <row r="6017" spans="1:8">
      <c r="A6017" s="56" t="s">
        <v>151</v>
      </c>
      <c r="B6017" s="56" t="s">
        <v>4932</v>
      </c>
      <c r="C6017" s="35" t="s">
        <v>4947</v>
      </c>
      <c r="D6017" s="14">
        <f>175000+62000</f>
        <v>237000</v>
      </c>
      <c r="E6017" s="14">
        <v>175000</v>
      </c>
      <c r="F6017" s="14">
        <f>175000</f>
        <v>175000</v>
      </c>
      <c r="G6017" s="14">
        <v>175000</v>
      </c>
      <c r="H6017" s="124"/>
    </row>
    <row r="6018" spans="1:8">
      <c r="A6018" s="56" t="s">
        <v>152</v>
      </c>
      <c r="B6018" s="56" t="s">
        <v>4932</v>
      </c>
      <c r="C6018" s="35" t="s">
        <v>4948</v>
      </c>
      <c r="D6018" s="14">
        <f>87000+32000</f>
        <v>119000</v>
      </c>
      <c r="E6018" s="14">
        <v>87000</v>
      </c>
      <c r="F6018" s="14">
        <f>87000</f>
        <v>87000</v>
      </c>
      <c r="G6018" s="14">
        <v>87000</v>
      </c>
      <c r="H6018" s="124"/>
    </row>
    <row r="6019" spans="1:8">
      <c r="A6019" s="56" t="s">
        <v>153</v>
      </c>
      <c r="B6019" s="56" t="s">
        <v>4932</v>
      </c>
      <c r="C6019" s="35" t="s">
        <v>4949</v>
      </c>
      <c r="D6019" s="14">
        <f>87000+32000</f>
        <v>119000</v>
      </c>
      <c r="E6019" s="14">
        <v>87000</v>
      </c>
      <c r="F6019" s="14">
        <f>87000</f>
        <v>87000</v>
      </c>
      <c r="G6019" s="14">
        <v>87000</v>
      </c>
      <c r="H6019" s="124"/>
    </row>
    <row r="6020" spans="1:8" ht="31.5">
      <c r="A6020" s="56" t="s">
        <v>154</v>
      </c>
      <c r="B6020" s="56" t="s">
        <v>4932</v>
      </c>
      <c r="C6020" s="35" t="s">
        <v>4950</v>
      </c>
      <c r="D6020" s="14">
        <f>87000+32000</f>
        <v>119000</v>
      </c>
      <c r="E6020" s="14">
        <v>87000</v>
      </c>
      <c r="F6020" s="14"/>
      <c r="G6020" s="14"/>
      <c r="H6020" s="124"/>
    </row>
    <row r="6021" spans="1:8">
      <c r="A6021" s="56" t="s">
        <v>155</v>
      </c>
      <c r="B6021" s="56" t="s">
        <v>4932</v>
      </c>
      <c r="C6021" s="35" t="s">
        <v>4951</v>
      </c>
      <c r="D6021" s="14">
        <f>35000+12000</f>
        <v>47000</v>
      </c>
      <c r="E6021" s="14">
        <v>35000</v>
      </c>
      <c r="F6021" s="14"/>
      <c r="G6021" s="14"/>
      <c r="H6021" s="124"/>
    </row>
    <row r="6022" spans="1:8" ht="31.5">
      <c r="A6022" s="56" t="s">
        <v>156</v>
      </c>
      <c r="B6022" s="56" t="s">
        <v>4932</v>
      </c>
      <c r="C6022" s="35" t="s">
        <v>4952</v>
      </c>
      <c r="D6022" s="14">
        <f>407000+147000</f>
        <v>554000</v>
      </c>
      <c r="E6022" s="14">
        <v>407000</v>
      </c>
      <c r="F6022" s="14"/>
      <c r="G6022" s="14"/>
      <c r="H6022" s="124"/>
    </row>
    <row r="6023" spans="1:8" ht="31.5">
      <c r="A6023" s="56" t="s">
        <v>157</v>
      </c>
      <c r="B6023" s="56" t="s">
        <v>4932</v>
      </c>
      <c r="C6023" s="35" t="s">
        <v>4953</v>
      </c>
      <c r="D6023" s="14">
        <f>640000+230000</f>
        <v>870000</v>
      </c>
      <c r="E6023" s="14">
        <v>640000</v>
      </c>
      <c r="F6023" s="14"/>
      <c r="G6023" s="14"/>
      <c r="H6023" s="124"/>
    </row>
    <row r="6024" spans="1:8" ht="31.5">
      <c r="A6024" s="56" t="s">
        <v>0</v>
      </c>
      <c r="B6024" s="56" t="s">
        <v>4932</v>
      </c>
      <c r="C6024" s="35" t="s">
        <v>4954</v>
      </c>
      <c r="D6024" s="14">
        <f>175000+62000</f>
        <v>237000</v>
      </c>
      <c r="E6024" s="14">
        <v>175000</v>
      </c>
      <c r="F6024" s="14"/>
      <c r="G6024" s="14"/>
      <c r="H6024" s="124"/>
    </row>
    <row r="6025" spans="1:8">
      <c r="A6025" s="56" t="s">
        <v>1</v>
      </c>
      <c r="B6025" s="56" t="s">
        <v>4932</v>
      </c>
      <c r="C6025" s="35" t="s">
        <v>4955</v>
      </c>
      <c r="D6025" s="14">
        <f>116000+42000</f>
        <v>158000</v>
      </c>
      <c r="E6025" s="14">
        <v>116000</v>
      </c>
      <c r="F6025" s="14"/>
      <c r="G6025" s="14"/>
      <c r="H6025" s="124"/>
    </row>
    <row r="6026" spans="1:8" ht="31.5">
      <c r="A6026" s="56" t="s">
        <v>2</v>
      </c>
      <c r="B6026" s="56" t="s">
        <v>4932</v>
      </c>
      <c r="C6026" s="35" t="s">
        <v>4956</v>
      </c>
      <c r="D6026" s="14">
        <f>175000+62000</f>
        <v>237000</v>
      </c>
      <c r="E6026" s="14">
        <v>175000</v>
      </c>
      <c r="F6026" s="14"/>
      <c r="G6026" s="14"/>
      <c r="H6026" s="124"/>
    </row>
    <row r="6027" spans="1:8" ht="31.5">
      <c r="A6027" s="56" t="s">
        <v>3</v>
      </c>
      <c r="B6027" s="56" t="s">
        <v>4932</v>
      </c>
      <c r="C6027" s="35" t="s">
        <v>4957</v>
      </c>
      <c r="D6027" s="14">
        <f>29000+11000</f>
        <v>40000</v>
      </c>
      <c r="E6027" s="14">
        <v>29000</v>
      </c>
      <c r="F6027" s="14"/>
      <c r="G6027" s="14"/>
      <c r="H6027" s="124"/>
    </row>
    <row r="6028" spans="1:8" ht="31.5">
      <c r="A6028" s="56" t="s">
        <v>4</v>
      </c>
      <c r="B6028" s="56" t="s">
        <v>4932</v>
      </c>
      <c r="C6028" s="35" t="s">
        <v>4958</v>
      </c>
      <c r="D6028" s="14">
        <f>87000+32000</f>
        <v>119000</v>
      </c>
      <c r="E6028" s="14">
        <v>87000</v>
      </c>
      <c r="F6028" s="14"/>
      <c r="G6028" s="14"/>
      <c r="H6028" s="124"/>
    </row>
    <row r="6029" spans="1:8" ht="31.5">
      <c r="A6029" s="56" t="s">
        <v>5</v>
      </c>
      <c r="B6029" s="56" t="s">
        <v>4932</v>
      </c>
      <c r="C6029" s="35" t="s">
        <v>4959</v>
      </c>
      <c r="D6029" s="14">
        <f>23000+9000</f>
        <v>32000</v>
      </c>
      <c r="E6029" s="14">
        <v>23000</v>
      </c>
      <c r="F6029" s="14"/>
      <c r="G6029" s="14"/>
      <c r="H6029" s="124"/>
    </row>
    <row r="6030" spans="1:8" ht="31.5">
      <c r="A6030" s="56" t="s">
        <v>6</v>
      </c>
      <c r="B6030" s="56" t="s">
        <v>4932</v>
      </c>
      <c r="C6030" s="35" t="s">
        <v>4960</v>
      </c>
      <c r="D6030" s="14">
        <f>407000+147000</f>
        <v>554000</v>
      </c>
      <c r="E6030" s="14">
        <v>407000</v>
      </c>
      <c r="F6030" s="14"/>
      <c r="G6030" s="14"/>
      <c r="H6030" s="124"/>
    </row>
    <row r="6031" spans="1:8" ht="31.5">
      <c r="A6031" s="56" t="s">
        <v>7</v>
      </c>
      <c r="B6031" s="56" t="s">
        <v>4932</v>
      </c>
      <c r="C6031" s="35" t="s">
        <v>4961</v>
      </c>
      <c r="D6031" s="14">
        <f>93000+34000</f>
        <v>127000</v>
      </c>
      <c r="E6031" s="14">
        <v>93000</v>
      </c>
      <c r="F6031" s="14"/>
      <c r="G6031" s="14"/>
      <c r="H6031" s="124"/>
    </row>
    <row r="6032" spans="1:8" ht="31.5">
      <c r="A6032" s="56" t="s">
        <v>8</v>
      </c>
      <c r="B6032" s="56" t="s">
        <v>4932</v>
      </c>
      <c r="C6032" s="35" t="s">
        <v>4962</v>
      </c>
      <c r="D6032" s="14">
        <f>233000+83000</f>
        <v>316000</v>
      </c>
      <c r="E6032" s="14">
        <v>233000</v>
      </c>
      <c r="F6032" s="14"/>
      <c r="G6032" s="14"/>
      <c r="H6032" s="124"/>
    </row>
    <row r="6033" spans="1:8" ht="31.5">
      <c r="A6033" s="56" t="s">
        <v>115</v>
      </c>
      <c r="B6033" s="56" t="s">
        <v>4932</v>
      </c>
      <c r="C6033" s="35" t="s">
        <v>4963</v>
      </c>
      <c r="D6033" s="14">
        <f>58000+21000</f>
        <v>79000</v>
      </c>
      <c r="E6033" s="14">
        <v>58000</v>
      </c>
      <c r="F6033" s="14"/>
      <c r="G6033" s="14"/>
      <c r="H6033" s="124"/>
    </row>
    <row r="6034" spans="1:8" ht="31.5">
      <c r="A6034" s="56" t="s">
        <v>116</v>
      </c>
      <c r="B6034" s="56" t="s">
        <v>4932</v>
      </c>
      <c r="C6034" s="35" t="s">
        <v>7612</v>
      </c>
      <c r="D6034" s="14">
        <v>215000</v>
      </c>
      <c r="E6034" s="14">
        <v>215000</v>
      </c>
      <c r="F6034" s="14">
        <f>215000</f>
        <v>215000</v>
      </c>
      <c r="G6034" s="14">
        <v>215000</v>
      </c>
      <c r="H6034" s="124"/>
    </row>
    <row r="6035" spans="1:8" ht="31.5">
      <c r="A6035" s="56" t="s">
        <v>117</v>
      </c>
      <c r="B6035" s="56" t="s">
        <v>4932</v>
      </c>
      <c r="C6035" s="35" t="s">
        <v>4964</v>
      </c>
      <c r="D6035" s="14">
        <f>465000+236000</f>
        <v>701000</v>
      </c>
      <c r="E6035" s="14">
        <v>465000</v>
      </c>
      <c r="F6035" s="14">
        <f>465000</f>
        <v>465000</v>
      </c>
      <c r="G6035" s="14">
        <v>465000</v>
      </c>
      <c r="H6035" s="124"/>
    </row>
    <row r="6036" spans="1:8" ht="31.5">
      <c r="A6036" s="56" t="s">
        <v>118</v>
      </c>
      <c r="B6036" s="56" t="s">
        <v>4932</v>
      </c>
      <c r="C6036" s="35" t="s">
        <v>4965</v>
      </c>
      <c r="D6036" s="14">
        <f>93000+51000</f>
        <v>144000</v>
      </c>
      <c r="E6036" s="14">
        <v>93000</v>
      </c>
      <c r="F6036" s="14">
        <f>93000</f>
        <v>93000</v>
      </c>
      <c r="G6036" s="14">
        <v>93000</v>
      </c>
      <c r="H6036" s="124"/>
    </row>
    <row r="6037" spans="1:8" ht="31.5">
      <c r="A6037" s="56" t="s">
        <v>119</v>
      </c>
      <c r="B6037" s="56" t="s">
        <v>4932</v>
      </c>
      <c r="C6037" s="35" t="s">
        <v>4966</v>
      </c>
      <c r="D6037" s="14">
        <f>58000+36000</f>
        <v>94000</v>
      </c>
      <c r="E6037" s="14">
        <v>58000</v>
      </c>
      <c r="F6037" s="14">
        <v>58000</v>
      </c>
      <c r="G6037" s="14">
        <v>58000</v>
      </c>
      <c r="H6037" s="124"/>
    </row>
    <row r="6038" spans="1:8" ht="31.5">
      <c r="A6038" s="56" t="s">
        <v>120</v>
      </c>
      <c r="B6038" s="56" t="s">
        <v>4932</v>
      </c>
      <c r="C6038" s="35" t="s">
        <v>4967</v>
      </c>
      <c r="D6038" s="14">
        <v>204000</v>
      </c>
      <c r="E6038" s="14">
        <v>204000</v>
      </c>
      <c r="F6038" s="14">
        <f>204000</f>
        <v>204000</v>
      </c>
      <c r="G6038" s="14">
        <v>204000</v>
      </c>
      <c r="H6038" s="124"/>
    </row>
    <row r="6039" spans="1:8" ht="31.5">
      <c r="A6039" s="56" t="s">
        <v>121</v>
      </c>
      <c r="B6039" s="56" t="s">
        <v>4932</v>
      </c>
      <c r="C6039" s="35" t="s">
        <v>4968</v>
      </c>
      <c r="D6039" s="14">
        <f>320000+230000</f>
        <v>550000</v>
      </c>
      <c r="E6039" s="14">
        <v>320000</v>
      </c>
      <c r="F6039" s="14">
        <f>320000</f>
        <v>320000</v>
      </c>
      <c r="G6039" s="14">
        <v>320000</v>
      </c>
      <c r="H6039" s="124"/>
    </row>
    <row r="6040" spans="1:8" ht="31.5">
      <c r="A6040" s="56" t="s">
        <v>122</v>
      </c>
      <c r="B6040" s="56" t="s">
        <v>4932</v>
      </c>
      <c r="C6040" s="35" t="s">
        <v>4969</v>
      </c>
      <c r="D6040" s="14">
        <f>58000+165000</f>
        <v>223000</v>
      </c>
      <c r="E6040" s="14">
        <v>58000</v>
      </c>
      <c r="F6040" s="14">
        <f>58000</f>
        <v>58000</v>
      </c>
      <c r="G6040" s="14">
        <v>58000</v>
      </c>
      <c r="H6040" s="124"/>
    </row>
    <row r="6041" spans="1:8" ht="31.5">
      <c r="A6041" s="56" t="s">
        <v>123</v>
      </c>
      <c r="B6041" s="56" t="s">
        <v>4932</v>
      </c>
      <c r="C6041" s="35" t="s">
        <v>4970</v>
      </c>
      <c r="D6041" s="14">
        <f>131000+189000</f>
        <v>320000</v>
      </c>
      <c r="E6041" s="14">
        <v>131000</v>
      </c>
      <c r="F6041" s="14">
        <f>131000</f>
        <v>131000</v>
      </c>
      <c r="G6041" s="14">
        <v>131000</v>
      </c>
      <c r="H6041" s="124"/>
    </row>
    <row r="6042" spans="1:8" ht="31.5">
      <c r="A6042" s="56" t="s">
        <v>127</v>
      </c>
      <c r="B6042" s="56" t="s">
        <v>4932</v>
      </c>
      <c r="C6042" s="35" t="s">
        <v>4971</v>
      </c>
      <c r="D6042" s="14">
        <v>250000</v>
      </c>
      <c r="E6042" s="14">
        <v>250000</v>
      </c>
      <c r="F6042" s="14">
        <f>250000</f>
        <v>250000</v>
      </c>
      <c r="G6042" s="14">
        <v>250000</v>
      </c>
      <c r="H6042" s="124"/>
    </row>
    <row r="6043" spans="1:8" ht="31.5">
      <c r="A6043" s="56" t="s">
        <v>900</v>
      </c>
      <c r="B6043" s="56" t="s">
        <v>4932</v>
      </c>
      <c r="C6043" s="35" t="s">
        <v>4972</v>
      </c>
      <c r="D6043" s="14">
        <f>58000+60000</f>
        <v>118000</v>
      </c>
      <c r="E6043" s="14">
        <v>58000</v>
      </c>
      <c r="F6043" s="14">
        <f>58000</f>
        <v>58000</v>
      </c>
      <c r="G6043" s="14">
        <v>58000</v>
      </c>
      <c r="H6043" s="124"/>
    </row>
    <row r="6044" spans="1:8" ht="31.5">
      <c r="A6044" s="56" t="s">
        <v>902</v>
      </c>
      <c r="B6044" s="56" t="s">
        <v>4932</v>
      </c>
      <c r="C6044" s="35" t="s">
        <v>4973</v>
      </c>
      <c r="D6044" s="14">
        <v>250000</v>
      </c>
      <c r="E6044" s="14">
        <v>250000</v>
      </c>
      <c r="F6044" s="14">
        <f>250000</f>
        <v>250000</v>
      </c>
      <c r="G6044" s="14">
        <v>250000</v>
      </c>
      <c r="H6044" s="124"/>
    </row>
    <row r="6045" spans="1:8" ht="31.5">
      <c r="A6045" s="56" t="s">
        <v>904</v>
      </c>
      <c r="B6045" s="56" t="s">
        <v>4932</v>
      </c>
      <c r="C6045" s="35" t="s">
        <v>4974</v>
      </c>
      <c r="D6045" s="14">
        <f>58000+55000</f>
        <v>113000</v>
      </c>
      <c r="E6045" s="14">
        <v>58000</v>
      </c>
      <c r="F6045" s="14">
        <f>58000</f>
        <v>58000</v>
      </c>
      <c r="G6045" s="14">
        <v>58000</v>
      </c>
      <c r="H6045" s="124"/>
    </row>
    <row r="6046" spans="1:8" ht="31.5">
      <c r="A6046" s="56" t="s">
        <v>906</v>
      </c>
      <c r="B6046" s="56" t="s">
        <v>4932</v>
      </c>
      <c r="C6046" s="35" t="s">
        <v>4975</v>
      </c>
      <c r="D6046" s="14">
        <f>305000+110000</f>
        <v>415000</v>
      </c>
      <c r="E6046" s="14">
        <v>305000</v>
      </c>
      <c r="F6046" s="14">
        <f>305000</f>
        <v>305000</v>
      </c>
      <c r="G6046" s="14">
        <v>305000</v>
      </c>
      <c r="H6046" s="124"/>
    </row>
    <row r="6047" spans="1:8" ht="31.5">
      <c r="A6047" s="56" t="s">
        <v>908</v>
      </c>
      <c r="B6047" s="56" t="s">
        <v>4932</v>
      </c>
      <c r="C6047" s="35" t="s">
        <v>4976</v>
      </c>
      <c r="D6047" s="14">
        <f>116000+91000</f>
        <v>207000</v>
      </c>
      <c r="E6047" s="14">
        <v>116000</v>
      </c>
      <c r="F6047" s="14">
        <f>116000</f>
        <v>116000</v>
      </c>
      <c r="G6047" s="14">
        <v>116000</v>
      </c>
      <c r="H6047" s="124"/>
    </row>
    <row r="6048" spans="1:8" ht="31.5">
      <c r="A6048" s="56" t="s">
        <v>910</v>
      </c>
      <c r="B6048" s="56" t="s">
        <v>4932</v>
      </c>
      <c r="C6048" s="35" t="s">
        <v>4977</v>
      </c>
      <c r="D6048" s="14">
        <f>465000+195000</f>
        <v>660000</v>
      </c>
      <c r="E6048" s="14">
        <v>465000</v>
      </c>
      <c r="F6048" s="14">
        <f>465000</f>
        <v>465000</v>
      </c>
      <c r="G6048" s="14">
        <v>465000</v>
      </c>
      <c r="H6048" s="124"/>
    </row>
    <row r="6049" spans="1:8" ht="31.5">
      <c r="A6049" s="56" t="s">
        <v>912</v>
      </c>
      <c r="B6049" s="56" t="s">
        <v>4932</v>
      </c>
      <c r="C6049" s="35" t="s">
        <v>4978</v>
      </c>
      <c r="D6049" s="14">
        <f>495000+178000</f>
        <v>673000</v>
      </c>
      <c r="E6049" s="14">
        <v>495000</v>
      </c>
      <c r="F6049" s="14">
        <f>495000</f>
        <v>495000</v>
      </c>
      <c r="G6049" s="14">
        <v>495000</v>
      </c>
      <c r="H6049" s="124"/>
    </row>
    <row r="6050" spans="1:8" ht="31.5">
      <c r="A6050" s="56" t="s">
        <v>914</v>
      </c>
      <c r="B6050" s="56" t="s">
        <v>4932</v>
      </c>
      <c r="C6050" s="35" t="s">
        <v>4979</v>
      </c>
      <c r="D6050" s="14">
        <f>116000+21000</f>
        <v>137000</v>
      </c>
      <c r="E6050" s="14">
        <v>116000</v>
      </c>
      <c r="F6050" s="14">
        <f>116000</f>
        <v>116000</v>
      </c>
      <c r="G6050" s="14">
        <v>116000</v>
      </c>
      <c r="H6050" s="124"/>
    </row>
    <row r="6051" spans="1:8" ht="31.5">
      <c r="A6051" s="56" t="s">
        <v>916</v>
      </c>
      <c r="B6051" s="56" t="s">
        <v>4932</v>
      </c>
      <c r="C6051" s="35" t="s">
        <v>4980</v>
      </c>
      <c r="D6051" s="14">
        <f>116000+21000</f>
        <v>137000</v>
      </c>
      <c r="E6051" s="14">
        <v>116000</v>
      </c>
      <c r="F6051" s="14">
        <f>116000</f>
        <v>116000</v>
      </c>
      <c r="G6051" s="14">
        <v>116000</v>
      </c>
      <c r="H6051" s="124"/>
    </row>
    <row r="6052" spans="1:8" ht="31.5">
      <c r="A6052" s="56" t="s">
        <v>918</v>
      </c>
      <c r="B6052" s="56" t="s">
        <v>4932</v>
      </c>
      <c r="C6052" s="35" t="s">
        <v>4981</v>
      </c>
      <c r="D6052" s="14">
        <v>116000</v>
      </c>
      <c r="E6052" s="14">
        <v>116000</v>
      </c>
      <c r="F6052" s="14">
        <f>116000</f>
        <v>116000</v>
      </c>
      <c r="G6052" s="14">
        <v>116000</v>
      </c>
      <c r="H6052" s="124"/>
    </row>
    <row r="6053" spans="1:8" ht="31.5">
      <c r="A6053" s="56" t="s">
        <v>920</v>
      </c>
      <c r="B6053" s="56" t="s">
        <v>4932</v>
      </c>
      <c r="C6053" s="35" t="s">
        <v>4982</v>
      </c>
      <c r="D6053" s="14">
        <f>128000+20000</f>
        <v>148000</v>
      </c>
      <c r="E6053" s="14">
        <v>128000</v>
      </c>
      <c r="F6053" s="14">
        <f>128000</f>
        <v>128000</v>
      </c>
      <c r="G6053" s="14">
        <v>128000</v>
      </c>
      <c r="H6053" s="124"/>
    </row>
    <row r="6054" spans="1:8" ht="31.5">
      <c r="A6054" s="56" t="s">
        <v>922</v>
      </c>
      <c r="B6054" s="56" t="s">
        <v>4932</v>
      </c>
      <c r="C6054" s="35" t="s">
        <v>4983</v>
      </c>
      <c r="D6054" s="14">
        <f>87000+86000</f>
        <v>173000</v>
      </c>
      <c r="E6054" s="14">
        <v>87000</v>
      </c>
      <c r="F6054" s="14">
        <f>87000</f>
        <v>87000</v>
      </c>
      <c r="G6054" s="14">
        <v>87000</v>
      </c>
      <c r="H6054" s="124"/>
    </row>
    <row r="6055" spans="1:8" ht="31.5">
      <c r="A6055" s="56" t="s">
        <v>923</v>
      </c>
      <c r="B6055" s="56" t="s">
        <v>4932</v>
      </c>
      <c r="C6055" s="35" t="s">
        <v>4984</v>
      </c>
      <c r="D6055" s="14">
        <v>1714000</v>
      </c>
      <c r="E6055" s="14">
        <v>1714000</v>
      </c>
      <c r="F6055" s="14">
        <v>1714000</v>
      </c>
      <c r="G6055" s="14"/>
      <c r="H6055" s="14">
        <v>1713998.4</v>
      </c>
    </row>
    <row r="6056" spans="1:8" ht="31.5">
      <c r="A6056" s="56" t="s">
        <v>924</v>
      </c>
      <c r="B6056" s="56" t="s">
        <v>4932</v>
      </c>
      <c r="C6056" s="35" t="s">
        <v>4985</v>
      </c>
      <c r="D6056" s="14">
        <v>2000000</v>
      </c>
      <c r="E6056" s="14">
        <v>2000000</v>
      </c>
      <c r="F6056" s="14"/>
      <c r="G6056" s="14"/>
      <c r="H6056" s="125"/>
    </row>
    <row r="6057" spans="1:8" ht="31.5">
      <c r="A6057" s="56" t="s">
        <v>927</v>
      </c>
      <c r="B6057" s="56" t="s">
        <v>4932</v>
      </c>
      <c r="C6057" s="35" t="s">
        <v>7585</v>
      </c>
      <c r="D6057" s="14">
        <v>150000</v>
      </c>
      <c r="E6057" s="14"/>
      <c r="F6057" s="14"/>
      <c r="G6057" s="14"/>
      <c r="H6057" s="125"/>
    </row>
    <row r="6058" spans="1:8">
      <c r="A6058" s="56" t="s">
        <v>929</v>
      </c>
      <c r="B6058" s="56" t="s">
        <v>4932</v>
      </c>
      <c r="C6058" s="35" t="s">
        <v>7586</v>
      </c>
      <c r="D6058" s="14">
        <v>1000000</v>
      </c>
      <c r="E6058" s="14"/>
      <c r="F6058" s="14"/>
      <c r="G6058" s="14"/>
      <c r="H6058" s="125"/>
    </row>
    <row r="6059" spans="1:8">
      <c r="A6059" s="56" t="s">
        <v>931</v>
      </c>
      <c r="B6059" s="56" t="s">
        <v>4932</v>
      </c>
      <c r="C6059" s="35" t="s">
        <v>7587</v>
      </c>
      <c r="D6059" s="14">
        <v>1000000</v>
      </c>
      <c r="E6059" s="14"/>
      <c r="F6059" s="14"/>
      <c r="G6059" s="14"/>
      <c r="H6059" s="125"/>
    </row>
    <row r="6060" spans="1:8">
      <c r="A6060" s="56" t="s">
        <v>933</v>
      </c>
      <c r="B6060" s="56" t="s">
        <v>4932</v>
      </c>
      <c r="C6060" s="35" t="s">
        <v>7588</v>
      </c>
      <c r="D6060" s="14">
        <v>200000000</v>
      </c>
      <c r="E6060" s="14">
        <v>183075098</v>
      </c>
      <c r="F6060" s="14"/>
      <c r="G6060" s="14"/>
      <c r="H6060" s="125"/>
    </row>
    <row r="6061" spans="1:8" ht="31.5">
      <c r="A6061" s="56" t="s">
        <v>935</v>
      </c>
      <c r="B6061" s="56" t="s">
        <v>4932</v>
      </c>
      <c r="C6061" s="35" t="s">
        <v>7589</v>
      </c>
      <c r="D6061" s="14">
        <v>250000</v>
      </c>
      <c r="E6061" s="14"/>
      <c r="F6061" s="14"/>
      <c r="G6061" s="14"/>
      <c r="H6061" s="125"/>
    </row>
    <row r="6062" spans="1:8">
      <c r="A6062" s="56" t="s">
        <v>936</v>
      </c>
      <c r="B6062" s="56" t="s">
        <v>4932</v>
      </c>
      <c r="C6062" s="35" t="s">
        <v>7590</v>
      </c>
      <c r="D6062" s="14">
        <v>210000</v>
      </c>
      <c r="E6062" s="14"/>
      <c r="F6062" s="14"/>
      <c r="G6062" s="14"/>
      <c r="H6062" s="125"/>
    </row>
    <row r="6063" spans="1:8" ht="31.5">
      <c r="A6063" s="56" t="s">
        <v>937</v>
      </c>
      <c r="B6063" s="56" t="s">
        <v>4932</v>
      </c>
      <c r="C6063" s="35" t="s">
        <v>7591</v>
      </c>
      <c r="D6063" s="14">
        <v>180000</v>
      </c>
      <c r="E6063" s="14"/>
      <c r="F6063" s="14"/>
      <c r="G6063" s="14"/>
      <c r="H6063" s="125"/>
    </row>
    <row r="6064" spans="1:8" ht="31.5">
      <c r="A6064" s="56" t="s">
        <v>940</v>
      </c>
      <c r="B6064" s="56" t="s">
        <v>4932</v>
      </c>
      <c r="C6064" s="35" t="s">
        <v>7592</v>
      </c>
      <c r="D6064" s="14">
        <v>40000</v>
      </c>
      <c r="E6064" s="14"/>
      <c r="F6064" s="14"/>
      <c r="G6064" s="14"/>
      <c r="H6064" s="125"/>
    </row>
    <row r="6065" spans="1:8" ht="31.5">
      <c r="A6065" s="56" t="s">
        <v>942</v>
      </c>
      <c r="B6065" s="56" t="s">
        <v>4932</v>
      </c>
      <c r="C6065" s="35" t="s">
        <v>7593</v>
      </c>
      <c r="D6065" s="14">
        <v>270000</v>
      </c>
      <c r="E6065" s="14"/>
      <c r="F6065" s="14"/>
      <c r="G6065" s="14"/>
      <c r="H6065" s="125"/>
    </row>
    <row r="6066" spans="1:8" ht="31.5">
      <c r="A6066" s="56" t="s">
        <v>943</v>
      </c>
      <c r="B6066" s="56" t="s">
        <v>4932</v>
      </c>
      <c r="C6066" s="35" t="s">
        <v>7594</v>
      </c>
      <c r="D6066" s="14">
        <v>50000</v>
      </c>
      <c r="E6066" s="14"/>
      <c r="F6066" s="14"/>
      <c r="G6066" s="14"/>
      <c r="H6066" s="125"/>
    </row>
    <row r="6067" spans="1:8" ht="31.5">
      <c r="A6067" s="56" t="s">
        <v>944</v>
      </c>
      <c r="B6067" s="56" t="s">
        <v>4932</v>
      </c>
      <c r="C6067" s="35" t="s">
        <v>7595</v>
      </c>
      <c r="D6067" s="14">
        <v>160000</v>
      </c>
      <c r="E6067" s="14"/>
      <c r="F6067" s="14"/>
      <c r="G6067" s="14"/>
      <c r="H6067" s="125"/>
    </row>
    <row r="6068" spans="1:8" ht="31.5">
      <c r="A6068" s="56" t="s">
        <v>947</v>
      </c>
      <c r="B6068" s="56" t="s">
        <v>4932</v>
      </c>
      <c r="C6068" s="35" t="s">
        <v>7596</v>
      </c>
      <c r="D6068" s="14">
        <v>180000</v>
      </c>
      <c r="E6068" s="14"/>
      <c r="F6068" s="14"/>
      <c r="G6068" s="14"/>
      <c r="H6068" s="125"/>
    </row>
    <row r="6069" spans="1:8" ht="31.5">
      <c r="A6069" s="56" t="s">
        <v>949</v>
      </c>
      <c r="B6069" s="56" t="s">
        <v>4932</v>
      </c>
      <c r="C6069" s="35" t="s">
        <v>7597</v>
      </c>
      <c r="D6069" s="14">
        <v>90000</v>
      </c>
      <c r="E6069" s="14"/>
      <c r="F6069" s="14"/>
      <c r="G6069" s="14"/>
      <c r="H6069" s="125"/>
    </row>
    <row r="6070" spans="1:8">
      <c r="A6070" s="56" t="s">
        <v>951</v>
      </c>
      <c r="B6070" s="56" t="s">
        <v>4932</v>
      </c>
      <c r="C6070" s="35" t="s">
        <v>7598</v>
      </c>
      <c r="D6070" s="14">
        <v>120000</v>
      </c>
      <c r="E6070" s="14"/>
      <c r="F6070" s="14"/>
      <c r="G6070" s="14"/>
      <c r="H6070" s="125"/>
    </row>
    <row r="6071" spans="1:8" ht="63">
      <c r="A6071" s="56" t="s">
        <v>953</v>
      </c>
      <c r="B6071" s="56" t="s">
        <v>4932</v>
      </c>
      <c r="C6071" s="42" t="s">
        <v>7599</v>
      </c>
      <c r="D6071" s="14">
        <v>250000</v>
      </c>
      <c r="E6071" s="14"/>
      <c r="F6071" s="14"/>
      <c r="G6071" s="14"/>
      <c r="H6071" s="125"/>
    </row>
    <row r="6072" spans="1:8" ht="31.5">
      <c r="A6072" s="56" t="s">
        <v>955</v>
      </c>
      <c r="B6072" s="56" t="s">
        <v>4932</v>
      </c>
      <c r="C6072" s="42" t="s">
        <v>7600</v>
      </c>
      <c r="D6072" s="14">
        <v>50000</v>
      </c>
      <c r="E6072" s="14"/>
      <c r="F6072" s="14"/>
      <c r="G6072" s="14"/>
      <c r="H6072" s="125"/>
    </row>
    <row r="6073" spans="1:8" ht="31.5">
      <c r="A6073" s="56" t="s">
        <v>956</v>
      </c>
      <c r="B6073" s="56" t="s">
        <v>4932</v>
      </c>
      <c r="C6073" s="42" t="s">
        <v>7601</v>
      </c>
      <c r="D6073" s="14">
        <v>50000</v>
      </c>
      <c r="E6073" s="14"/>
      <c r="F6073" s="14"/>
      <c r="G6073" s="14"/>
      <c r="H6073" s="125"/>
    </row>
    <row r="6074" spans="1:8" ht="31.5">
      <c r="A6074" s="56" t="s">
        <v>957</v>
      </c>
      <c r="B6074" s="56" t="s">
        <v>4932</v>
      </c>
      <c r="C6074" s="42" t="s">
        <v>7602</v>
      </c>
      <c r="D6074" s="14">
        <v>100000</v>
      </c>
      <c r="E6074" s="14"/>
      <c r="F6074" s="14"/>
      <c r="G6074" s="14"/>
      <c r="H6074" s="125"/>
    </row>
    <row r="6075" spans="1:8" ht="31.5">
      <c r="A6075" s="56" t="s">
        <v>960</v>
      </c>
      <c r="B6075" s="56" t="s">
        <v>4932</v>
      </c>
      <c r="C6075" s="42" t="s">
        <v>7603</v>
      </c>
      <c r="D6075" s="14">
        <v>400000</v>
      </c>
      <c r="E6075" s="14"/>
      <c r="F6075" s="14"/>
      <c r="G6075" s="14"/>
      <c r="H6075" s="125"/>
    </row>
    <row r="6076" spans="1:8">
      <c r="A6076" s="56" t="s">
        <v>962</v>
      </c>
      <c r="B6076" s="56" t="s">
        <v>4932</v>
      </c>
      <c r="C6076" s="42" t="s">
        <v>7604</v>
      </c>
      <c r="D6076" s="14">
        <v>400000</v>
      </c>
      <c r="E6076" s="14"/>
      <c r="F6076" s="14"/>
      <c r="G6076" s="14"/>
      <c r="H6076" s="125"/>
    </row>
    <row r="6077" spans="1:8">
      <c r="A6077" s="56" t="s">
        <v>964</v>
      </c>
      <c r="B6077" s="56" t="s">
        <v>4932</v>
      </c>
      <c r="C6077" s="42" t="s">
        <v>7605</v>
      </c>
      <c r="D6077" s="14">
        <v>400000</v>
      </c>
      <c r="E6077" s="14"/>
      <c r="F6077" s="14"/>
      <c r="G6077" s="14"/>
      <c r="H6077" s="125"/>
    </row>
    <row r="6078" spans="1:8">
      <c r="A6078" s="56" t="s">
        <v>966</v>
      </c>
      <c r="B6078" s="56" t="s">
        <v>4932</v>
      </c>
      <c r="C6078" s="42" t="s">
        <v>7606</v>
      </c>
      <c r="D6078" s="14">
        <v>1000000</v>
      </c>
      <c r="E6078" s="14"/>
      <c r="F6078" s="14"/>
      <c r="G6078" s="14"/>
      <c r="H6078" s="125"/>
    </row>
    <row r="6079" spans="1:8">
      <c r="A6079" s="56" t="s">
        <v>968</v>
      </c>
      <c r="B6079" s="56" t="s">
        <v>4932</v>
      </c>
      <c r="C6079" s="42" t="s">
        <v>7607</v>
      </c>
      <c r="D6079" s="14">
        <v>200000</v>
      </c>
      <c r="E6079" s="14"/>
      <c r="F6079" s="14"/>
      <c r="G6079" s="14"/>
      <c r="H6079" s="125"/>
    </row>
    <row r="6080" spans="1:8" ht="31.5">
      <c r="A6080" s="56" t="s">
        <v>970</v>
      </c>
      <c r="B6080" s="56" t="s">
        <v>4932</v>
      </c>
      <c r="C6080" s="42" t="s">
        <v>7608</v>
      </c>
      <c r="D6080" s="14">
        <v>53200</v>
      </c>
      <c r="E6080" s="14"/>
      <c r="F6080" s="14"/>
      <c r="G6080" s="14"/>
      <c r="H6080" s="125"/>
    </row>
    <row r="6081" spans="1:8" ht="31.5">
      <c r="A6081" s="56" t="s">
        <v>972</v>
      </c>
      <c r="B6081" s="56" t="s">
        <v>4932</v>
      </c>
      <c r="C6081" s="42" t="s">
        <v>7609</v>
      </c>
      <c r="D6081" s="14">
        <v>50000</v>
      </c>
      <c r="E6081" s="14"/>
      <c r="F6081" s="14"/>
      <c r="G6081" s="14"/>
      <c r="H6081" s="125"/>
    </row>
    <row r="6082" spans="1:8" ht="31.5">
      <c r="A6082" s="56" t="s">
        <v>973</v>
      </c>
      <c r="B6082" s="56" t="s">
        <v>4932</v>
      </c>
      <c r="C6082" s="42" t="s">
        <v>7610</v>
      </c>
      <c r="D6082" s="14">
        <v>200000</v>
      </c>
      <c r="E6082" s="14"/>
      <c r="F6082" s="14"/>
      <c r="G6082" s="14"/>
      <c r="H6082" s="125"/>
    </row>
    <row r="6083" spans="1:8" ht="47.25">
      <c r="A6083" s="56" t="s">
        <v>974</v>
      </c>
      <c r="B6083" s="56" t="s">
        <v>4932</v>
      </c>
      <c r="C6083" s="42" t="s">
        <v>7611</v>
      </c>
      <c r="D6083" s="14">
        <v>490000</v>
      </c>
      <c r="E6083" s="14"/>
      <c r="F6083" s="14"/>
      <c r="G6083" s="14"/>
      <c r="H6083" s="125"/>
    </row>
    <row r="6084" spans="1:8" ht="31.5">
      <c r="A6084" s="56" t="s">
        <v>977</v>
      </c>
      <c r="B6084" s="56" t="s">
        <v>4932</v>
      </c>
      <c r="C6084" s="35" t="s">
        <v>7613</v>
      </c>
      <c r="D6084" s="14">
        <v>200000</v>
      </c>
      <c r="E6084" s="14"/>
      <c r="F6084" s="14"/>
      <c r="G6084" s="14"/>
      <c r="H6084" s="125"/>
    </row>
    <row r="6085" spans="1:8">
      <c r="A6085" s="56" t="s">
        <v>987</v>
      </c>
      <c r="B6085" s="56" t="s">
        <v>4932</v>
      </c>
      <c r="C6085" s="40" t="s">
        <v>4986</v>
      </c>
      <c r="D6085" s="14">
        <v>0</v>
      </c>
      <c r="E6085" s="14">
        <v>0</v>
      </c>
      <c r="F6085" s="14">
        <v>189183733.02000001</v>
      </c>
      <c r="G6085" s="14">
        <v>171443733.02000001</v>
      </c>
      <c r="H6085" s="41">
        <v>0</v>
      </c>
    </row>
    <row r="6086" spans="1:8">
      <c r="A6086" s="84" t="s">
        <v>17</v>
      </c>
      <c r="B6086" s="84"/>
      <c r="C6086" s="84"/>
      <c r="D6086" s="85">
        <f>SUM(D6003:D6085)</f>
        <v>240841200</v>
      </c>
      <c r="E6086" s="85">
        <f t="shared" ref="E6086:H6086" si="70">SUM(E6003:E6085)</f>
        <v>208347098</v>
      </c>
      <c r="F6086" s="85">
        <f t="shared" si="70"/>
        <v>208347098</v>
      </c>
      <c r="G6086" s="85">
        <f t="shared" si="70"/>
        <v>183075098</v>
      </c>
      <c r="H6086" s="85">
        <f t="shared" si="70"/>
        <v>13312363.380000001</v>
      </c>
    </row>
    <row r="6087" spans="1:8">
      <c r="A6087" s="84" t="s">
        <v>124</v>
      </c>
      <c r="B6087" s="84"/>
      <c r="C6087" s="84"/>
      <c r="D6087" s="85">
        <f>D6086+D5635+D6001+D5368+D5107+D4877+D4768+D4669+D4416+D4058+D3623+D3514+D3379+D2858+D2574+D2530+D2426+D1801+D1431+D1250+D1143+D720+D667+D549+D399</f>
        <v>2188929173</v>
      </c>
      <c r="E6087" s="85">
        <f>E6086+E5635+E6001+E5368+E5107+E4877+E4768+E4669+E4416+E4058+E3623+E3514+E3379+E2858+E2574+E2530+E2426+E1801+E1431+E1250+E1143+E720+E667+E549+E399</f>
        <v>2014539000</v>
      </c>
      <c r="F6087" s="85">
        <f>F6086+F5635+F6001+F5368+F5107+F4877+F4768+F4669+F4416+F4058+F3623+F3514+F3379+F2858+F2574+F2530+F2426+F1801+F1431+F1250+F1143+F720+F667+F549+F399</f>
        <v>2014539000</v>
      </c>
      <c r="G6087" s="85">
        <f>G6086+G5635+G6001+G5368+G5107+G4877+G4768+G4669+G4416+G4058+G3623+G3514+G3379+G2858+G2574+G2530+G2426+G1801+G1431+G1250+G1143+G720+G667+G549+G399</f>
        <v>981733098</v>
      </c>
      <c r="H6087" s="85">
        <f>H6086+H5635+H6001+H5368+H5107+H4877+H4768+H4669+H4416+H4058+H3623+H3514+H3379+H2858+H2574+H2530+H2426+H1801+H1431+H1250+H1143+H720+H667+H549+H399</f>
        <v>416986131.92000002</v>
      </c>
    </row>
    <row r="6088" spans="1:8">
      <c r="E6088" s="18"/>
      <c r="F6088" s="18"/>
      <c r="G6088" s="18"/>
      <c r="H6088" s="18"/>
    </row>
    <row r="6089" spans="1:8">
      <c r="E6089" s="18"/>
      <c r="F6089" s="18"/>
      <c r="G6089" s="18"/>
      <c r="H6089" s="18"/>
    </row>
  </sheetData>
  <mergeCells count="214">
    <mergeCell ref="A6087:C6087"/>
    <mergeCell ref="A5369:H5369"/>
    <mergeCell ref="A5635:C5635"/>
    <mergeCell ref="A5636:H5636"/>
    <mergeCell ref="A6001:C6001"/>
    <mergeCell ref="A6002:H6002"/>
    <mergeCell ref="A6086:C6086"/>
    <mergeCell ref="B4840:B4876"/>
    <mergeCell ref="A4877:C4877"/>
    <mergeCell ref="A4878:H4878"/>
    <mergeCell ref="A5107:C5107"/>
    <mergeCell ref="A5108:H5108"/>
    <mergeCell ref="A5368:C5368"/>
    <mergeCell ref="B4830:C4830"/>
    <mergeCell ref="B4832:C4832"/>
    <mergeCell ref="B4834:C4834"/>
    <mergeCell ref="B4836:C4836"/>
    <mergeCell ref="B4837:B4838"/>
    <mergeCell ref="B4839:C4839"/>
    <mergeCell ref="B4818:B4819"/>
    <mergeCell ref="B4820:C4820"/>
    <mergeCell ref="B4822:C4822"/>
    <mergeCell ref="B4824:C4824"/>
    <mergeCell ref="B4826:C4826"/>
    <mergeCell ref="B4828:C4828"/>
    <mergeCell ref="B4804:B4808"/>
    <mergeCell ref="B4809:C4809"/>
    <mergeCell ref="B4811:C4811"/>
    <mergeCell ref="B4813:C4813"/>
    <mergeCell ref="B4815:C4815"/>
    <mergeCell ref="B4817:C4817"/>
    <mergeCell ref="B4789:C4789"/>
    <mergeCell ref="B4790:B4792"/>
    <mergeCell ref="B4793:C4793"/>
    <mergeCell ref="B4794:B4796"/>
    <mergeCell ref="B4798:B4802"/>
    <mergeCell ref="B4803:C4803"/>
    <mergeCell ref="B4777:B4778"/>
    <mergeCell ref="B4779:C4779"/>
    <mergeCell ref="B4780:B4782"/>
    <mergeCell ref="B4783:C4783"/>
    <mergeCell ref="B4785:C4785"/>
    <mergeCell ref="B4786:B4788"/>
    <mergeCell ref="A4768:C4768"/>
    <mergeCell ref="A4769:H4769"/>
    <mergeCell ref="B4770:C4770"/>
    <mergeCell ref="B4771:B4773"/>
    <mergeCell ref="B4774:C4774"/>
    <mergeCell ref="B4776:C4776"/>
    <mergeCell ref="H4728:H4731"/>
    <mergeCell ref="A4738:A4739"/>
    <mergeCell ref="B4738:B4739"/>
    <mergeCell ref="D4738:D4739"/>
    <mergeCell ref="E4738:E4739"/>
    <mergeCell ref="F4738:F4739"/>
    <mergeCell ref="G4738:G4739"/>
    <mergeCell ref="H4738:H4739"/>
    <mergeCell ref="A4728:A4731"/>
    <mergeCell ref="B4728:B4731"/>
    <mergeCell ref="D4728:D4731"/>
    <mergeCell ref="E4728:E4731"/>
    <mergeCell ref="F4728:F4731"/>
    <mergeCell ref="G4728:G4731"/>
    <mergeCell ref="B4668:C4668"/>
    <mergeCell ref="A4669:C4669"/>
    <mergeCell ref="A4670:H4670"/>
    <mergeCell ref="A4724:A4726"/>
    <mergeCell ref="B4724:B4726"/>
    <mergeCell ref="D4724:D4726"/>
    <mergeCell ref="E4724:E4726"/>
    <mergeCell ref="F4724:F4726"/>
    <mergeCell ref="G4724:G4726"/>
    <mergeCell ref="H4724:H4726"/>
    <mergeCell ref="B4657:B4658"/>
    <mergeCell ref="B4659:C4659"/>
    <mergeCell ref="B4661:C4661"/>
    <mergeCell ref="B4662:B4663"/>
    <mergeCell ref="B4664:C4664"/>
    <mergeCell ref="B4666:C4666"/>
    <mergeCell ref="B4644:C4644"/>
    <mergeCell ref="B4646:C4646"/>
    <mergeCell ref="B4648:C4648"/>
    <mergeCell ref="B4650:C4650"/>
    <mergeCell ref="B4651:B4655"/>
    <mergeCell ref="B4656:C4656"/>
    <mergeCell ref="B4626:B4632"/>
    <mergeCell ref="B4633:C4633"/>
    <mergeCell ref="B4635:C4635"/>
    <mergeCell ref="B4636:B4639"/>
    <mergeCell ref="B4640:C4640"/>
    <mergeCell ref="B4642:C4642"/>
    <mergeCell ref="B4613:C4613"/>
    <mergeCell ref="B4615:C4615"/>
    <mergeCell ref="B4616:B4617"/>
    <mergeCell ref="B4618:C4618"/>
    <mergeCell ref="B4619:B4624"/>
    <mergeCell ref="B4625:C4625"/>
    <mergeCell ref="B4601:C4601"/>
    <mergeCell ref="B4602:B4604"/>
    <mergeCell ref="B4605:C4605"/>
    <mergeCell ref="B4606:B4607"/>
    <mergeCell ref="B4608:C4608"/>
    <mergeCell ref="B4609:B4612"/>
    <mergeCell ref="B4585:B4588"/>
    <mergeCell ref="B4589:C4589"/>
    <mergeCell ref="B4590:B4594"/>
    <mergeCell ref="B4595:C4595"/>
    <mergeCell ref="B4597:C4597"/>
    <mergeCell ref="B4599:C4599"/>
    <mergeCell ref="B4569:B4571"/>
    <mergeCell ref="B4572:C4572"/>
    <mergeCell ref="B4573:B4578"/>
    <mergeCell ref="B4579:C4579"/>
    <mergeCell ref="B4580:B4583"/>
    <mergeCell ref="B4584:C4584"/>
    <mergeCell ref="B4549:B4553"/>
    <mergeCell ref="B4554:C4554"/>
    <mergeCell ref="B4555:B4559"/>
    <mergeCell ref="B4560:C4560"/>
    <mergeCell ref="B4561:B4567"/>
    <mergeCell ref="B4568:C4568"/>
    <mergeCell ref="B4468:B4481"/>
    <mergeCell ref="B4482:C4482"/>
    <mergeCell ref="B4483:B4533"/>
    <mergeCell ref="B4534:C4534"/>
    <mergeCell ref="B4535:B4547"/>
    <mergeCell ref="B4548:C4548"/>
    <mergeCell ref="B4420:B4446"/>
    <mergeCell ref="B4447:C4447"/>
    <mergeCell ref="B4448:B4457"/>
    <mergeCell ref="B4458:C4458"/>
    <mergeCell ref="B4459:B4466"/>
    <mergeCell ref="B4467:C4467"/>
    <mergeCell ref="A3624:H3624"/>
    <mergeCell ref="A4058:C4058"/>
    <mergeCell ref="A4059:H4059"/>
    <mergeCell ref="A4416:C4416"/>
    <mergeCell ref="A4417:H4417"/>
    <mergeCell ref="A4419:C4419"/>
    <mergeCell ref="A2575:H2575"/>
    <mergeCell ref="A2858:C2858"/>
    <mergeCell ref="A2859:H2859"/>
    <mergeCell ref="A3379:C3379"/>
    <mergeCell ref="A3380:H3380"/>
    <mergeCell ref="A3623:C3623"/>
    <mergeCell ref="A1802:H1802"/>
    <mergeCell ref="A2426:C2426"/>
    <mergeCell ref="A2427:H2427"/>
    <mergeCell ref="A2530:C2530"/>
    <mergeCell ref="A2531:H2531"/>
    <mergeCell ref="A2574:C2574"/>
    <mergeCell ref="A1144:H1144"/>
    <mergeCell ref="A1250:C1250"/>
    <mergeCell ref="A1251:H1251"/>
    <mergeCell ref="A1431:C1431"/>
    <mergeCell ref="A1432:H1432"/>
    <mergeCell ref="A1801:C1801"/>
    <mergeCell ref="A550:H550"/>
    <mergeCell ref="A667:C667"/>
    <mergeCell ref="A668:H668"/>
    <mergeCell ref="A720:C720"/>
    <mergeCell ref="A721:H721"/>
    <mergeCell ref="A1143:C1143"/>
    <mergeCell ref="A534:C534"/>
    <mergeCell ref="A537:C537"/>
    <mergeCell ref="A540:C540"/>
    <mergeCell ref="A542:C542"/>
    <mergeCell ref="A548:C548"/>
    <mergeCell ref="A549:C549"/>
    <mergeCell ref="A508:C508"/>
    <mergeCell ref="A511:C511"/>
    <mergeCell ref="A514:C514"/>
    <mergeCell ref="A518:C518"/>
    <mergeCell ref="A525:C525"/>
    <mergeCell ref="A532:C532"/>
    <mergeCell ref="A484:C484"/>
    <mergeCell ref="A493:C493"/>
    <mergeCell ref="A499:C499"/>
    <mergeCell ref="A501:C501"/>
    <mergeCell ref="A503:C503"/>
    <mergeCell ref="A505:C505"/>
    <mergeCell ref="A460:C460"/>
    <mergeCell ref="A462:C462"/>
    <mergeCell ref="A467:C467"/>
    <mergeCell ref="A471:C471"/>
    <mergeCell ref="A478:C478"/>
    <mergeCell ref="A482:C482"/>
    <mergeCell ref="A412:C412"/>
    <mergeCell ref="A424:C424"/>
    <mergeCell ref="A443:C443"/>
    <mergeCell ref="A447:C447"/>
    <mergeCell ref="A452:C452"/>
    <mergeCell ref="A456:C456"/>
    <mergeCell ref="B233:C233"/>
    <mergeCell ref="B303:C303"/>
    <mergeCell ref="B322:C322"/>
    <mergeCell ref="A399:C399"/>
    <mergeCell ref="A400:H400"/>
    <mergeCell ref="A407:C407"/>
    <mergeCell ref="A2:H2"/>
    <mergeCell ref="A5:H5"/>
    <mergeCell ref="A4:H4"/>
    <mergeCell ref="A3:H3"/>
    <mergeCell ref="H6:H7"/>
    <mergeCell ref="B6:B7"/>
    <mergeCell ref="C6:C7"/>
    <mergeCell ref="A6:A7"/>
    <mergeCell ref="D6:E6"/>
    <mergeCell ref="I9:O9"/>
    <mergeCell ref="A9:H9"/>
    <mergeCell ref="F6:G6"/>
    <mergeCell ref="B135:C135"/>
    <mergeCell ref="B172:C172"/>
    <mergeCell ref="B201:C201"/>
  </mergeCells>
  <phoneticPr fontId="4" type="noConversion"/>
  <printOptions horizontalCentered="1"/>
  <pageMargins left="0.19685039370078741" right="0.19685039370078741" top="0" bottom="0.39370078740157483" header="0" footer="0"/>
  <pageSetup paperSize="9" scale="39" orientation="portrait" r:id="rId1"/>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01.07.2019</vt:lpstr>
      <vt:lpstr>'01.07.2019'!Заголовки_для_печати</vt:lpstr>
      <vt:lpstr>'01.07.2019'!Область_печати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2800-shevchenkon</cp:lastModifiedBy>
  <cp:lastPrinted>2019-06-12T12:25:16Z</cp:lastPrinted>
  <dcterms:created xsi:type="dcterms:W3CDTF">1996-10-08T23:32:33Z</dcterms:created>
  <dcterms:modified xsi:type="dcterms:W3CDTF">2019-07-15T11:08:51Z</dcterms:modified>
</cp:coreProperties>
</file>